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2023\ПЧБ_2023\РАСЧЁТЫ\000_НОВАЯ версия от 24.12.2022 версия с уменьш V_рабочая\"/>
    </mc:Choice>
  </mc:AlternateContent>
  <bookViews>
    <workbookView xWindow="0" yWindow="0" windowWidth="14205" windowHeight="10605" tabRatio="856" firstSheet="5" activeTab="16"/>
  </bookViews>
  <sheets>
    <sheet name="Свод для ПТО 2023г" sheetId="32" r:id="rId1"/>
    <sheet name="Свод для ПТО" sheetId="28" state="hidden" r:id="rId2"/>
    <sheet name="Свод_" sheetId="30" r:id="rId3"/>
    <sheet name="Экс 1 (3000) " sheetId="2" r:id="rId4"/>
    <sheet name="Экс 2 (2600)" sheetId="4" r:id="rId5"/>
    <sheet name="Экс 3 (2000)" sheetId="5" r:id="rId6"/>
    <sheet name="Экс 4 (1250)" sheetId="35" r:id="rId7"/>
    <sheet name="Погр. тип 1 ск." sheetId="11" r:id="rId8"/>
    <sheet name="Погр. тип 1_ВК " sheetId="33" r:id="rId9"/>
    <sheet name="Погр. тип 1_рыхл" sheetId="34" r:id="rId10"/>
    <sheet name="Погр. тип 1_ПКВ" sheetId="37" r:id="rId11"/>
    <sheet name="ЭШ_рыхлая" sheetId="31" r:id="rId12"/>
    <sheet name="Э1А1" sheetId="6" r:id="rId13"/>
    <sheet name="Э2А1" sheetId="14" r:id="rId14"/>
    <sheet name="Э3А1" sheetId="8" r:id="rId15"/>
    <sheet name="Э4А1" sheetId="36" r:id="rId16"/>
    <sheet name="П1А1" sheetId="15" r:id="rId17"/>
    <sheet name="Погр. тип 1 А1_ВК" sheetId="7" r:id="rId18"/>
    <sheet name="Погр. тип 1 А1_рыхл" sheetId="27" r:id="rId19"/>
    <sheet name="Погр. тип 1 А1_ПКВ" sheetId="38" r:id="rId20"/>
    <sheet name="Бульд. 1" sheetId="9" r:id="rId21"/>
    <sheet name="Бульд. 2 ПРС" sheetId="10" r:id="rId22"/>
    <sheet name="Бульд. вскр." sheetId="19" state="hidden" r:id="rId23"/>
    <sheet name="Погр. тип 2" sheetId="12" state="hidden" r:id="rId24"/>
    <sheet name="Бурение" sheetId="1" state="hidden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</externalReferences>
  <definedNames>
    <definedName name="_" localSheetId="22">[1]текучесть!#REF!</definedName>
    <definedName name="___" localSheetId="19" hidden="1">'[2]5Э'!#REF!</definedName>
    <definedName name="___" localSheetId="18" hidden="1">'[2]5Э'!#REF!</definedName>
    <definedName name="___" localSheetId="8" hidden="1">'[2]5Э'!#REF!</definedName>
    <definedName name="___" localSheetId="10" hidden="1">'[2]5Э'!#REF!</definedName>
    <definedName name="___" localSheetId="9" hidden="1">'[2]5Э'!#REF!</definedName>
    <definedName name="___" localSheetId="2" hidden="1">'[2]5Э'!#REF!</definedName>
    <definedName name="___" localSheetId="15" hidden="1">'[2]5Э'!#REF!</definedName>
    <definedName name="___" localSheetId="6" hidden="1">'[2]5Э'!#REF!</definedName>
    <definedName name="___" localSheetId="11" hidden="1">'[2]5Э'!#REF!</definedName>
    <definedName name="___" hidden="1">'[2]5Э'!#REF!</definedName>
    <definedName name="_______________________a218328" localSheetId="20" hidden="1">{#N/A,#N/A,FALSE,"A";#N/A,#N/A,FALSE,"B"}</definedName>
    <definedName name="_______________________a218328" localSheetId="21" hidden="1">{#N/A,#N/A,FALSE,"A";#N/A,#N/A,FALSE,"B"}</definedName>
    <definedName name="_______________________a218328" localSheetId="22" hidden="1">{#N/A,#N/A,FALSE,"A";#N/A,#N/A,FALSE,"B"}</definedName>
    <definedName name="_______________________a218328" localSheetId="16" hidden="1">{#N/A,#N/A,FALSE,"A";#N/A,#N/A,FALSE,"B"}</definedName>
    <definedName name="_______________________a218328" localSheetId="17" hidden="1">{#N/A,#N/A,FALSE,"A";#N/A,#N/A,FALSE,"B"}</definedName>
    <definedName name="_______________________a218328" localSheetId="19" hidden="1">{#N/A,#N/A,FALSE,"A";#N/A,#N/A,FALSE,"B"}</definedName>
    <definedName name="_______________________a218328" localSheetId="18" hidden="1">{#N/A,#N/A,FALSE,"A";#N/A,#N/A,FALSE,"B"}</definedName>
    <definedName name="_______________________a218328" localSheetId="7" hidden="1">{#N/A,#N/A,FALSE,"A";#N/A,#N/A,FALSE,"B"}</definedName>
    <definedName name="_______________________a218328" localSheetId="8" hidden="1">{#N/A,#N/A,FALSE,"A";#N/A,#N/A,FALSE,"B"}</definedName>
    <definedName name="_______________________a218328" localSheetId="10" hidden="1">{#N/A,#N/A,FALSE,"A";#N/A,#N/A,FALSE,"B"}</definedName>
    <definedName name="_______________________a218328" localSheetId="9" hidden="1">{#N/A,#N/A,FALSE,"A";#N/A,#N/A,FALSE,"B"}</definedName>
    <definedName name="_______________________a218328" localSheetId="23" hidden="1">{#N/A,#N/A,FALSE,"A";#N/A,#N/A,FALSE,"B"}</definedName>
    <definedName name="_______________________a218328" localSheetId="12" hidden="1">{#N/A,#N/A,FALSE,"A";#N/A,#N/A,FALSE,"B"}</definedName>
    <definedName name="_______________________a218328" localSheetId="13" hidden="1">{#N/A,#N/A,FALSE,"A";#N/A,#N/A,FALSE,"B"}</definedName>
    <definedName name="_______________________a218328" localSheetId="14" hidden="1">{#N/A,#N/A,FALSE,"A";#N/A,#N/A,FALSE,"B"}</definedName>
    <definedName name="_______________________a218328" localSheetId="15" hidden="1">{#N/A,#N/A,FALSE,"A";#N/A,#N/A,FALSE,"B"}</definedName>
    <definedName name="_______________________a218328" localSheetId="3" hidden="1">{#N/A,#N/A,FALSE,"A";#N/A,#N/A,FALSE,"B"}</definedName>
    <definedName name="_______________________a218328" localSheetId="4" hidden="1">{#N/A,#N/A,FALSE,"A";#N/A,#N/A,FALSE,"B"}</definedName>
    <definedName name="_______________________a218328" localSheetId="5" hidden="1">{#N/A,#N/A,FALSE,"A";#N/A,#N/A,FALSE,"B"}</definedName>
    <definedName name="_______________________a218328" localSheetId="6" hidden="1">{#N/A,#N/A,FALSE,"A";#N/A,#N/A,FALSE,"B"}</definedName>
    <definedName name="_______________________a218328" hidden="1">{#N/A,#N/A,FALSE,"A";#N/A,#N/A,FALSE,"B"}</definedName>
    <definedName name="_______________________fg1" localSheetId="20" hidden="1">{#N/A,#N/A,FALSE,"A";#N/A,#N/A,FALSE,"B"}</definedName>
    <definedName name="_______________________fg1" localSheetId="21" hidden="1">{#N/A,#N/A,FALSE,"A";#N/A,#N/A,FALSE,"B"}</definedName>
    <definedName name="_______________________fg1" localSheetId="22" hidden="1">{#N/A,#N/A,FALSE,"A";#N/A,#N/A,FALSE,"B"}</definedName>
    <definedName name="_______________________fg1" localSheetId="16" hidden="1">{#N/A,#N/A,FALSE,"A";#N/A,#N/A,FALSE,"B"}</definedName>
    <definedName name="_______________________fg1" localSheetId="17" hidden="1">{#N/A,#N/A,FALSE,"A";#N/A,#N/A,FALSE,"B"}</definedName>
    <definedName name="_______________________fg1" localSheetId="19" hidden="1">{#N/A,#N/A,FALSE,"A";#N/A,#N/A,FALSE,"B"}</definedName>
    <definedName name="_______________________fg1" localSheetId="18" hidden="1">{#N/A,#N/A,FALSE,"A";#N/A,#N/A,FALSE,"B"}</definedName>
    <definedName name="_______________________fg1" localSheetId="7" hidden="1">{#N/A,#N/A,FALSE,"A";#N/A,#N/A,FALSE,"B"}</definedName>
    <definedName name="_______________________fg1" localSheetId="8" hidden="1">{#N/A,#N/A,FALSE,"A";#N/A,#N/A,FALSE,"B"}</definedName>
    <definedName name="_______________________fg1" localSheetId="10" hidden="1">{#N/A,#N/A,FALSE,"A";#N/A,#N/A,FALSE,"B"}</definedName>
    <definedName name="_______________________fg1" localSheetId="9" hidden="1">{#N/A,#N/A,FALSE,"A";#N/A,#N/A,FALSE,"B"}</definedName>
    <definedName name="_______________________fg1" localSheetId="23" hidden="1">{#N/A,#N/A,FALSE,"A";#N/A,#N/A,FALSE,"B"}</definedName>
    <definedName name="_______________________fg1" localSheetId="12" hidden="1">{#N/A,#N/A,FALSE,"A";#N/A,#N/A,FALSE,"B"}</definedName>
    <definedName name="_______________________fg1" localSheetId="13" hidden="1">{#N/A,#N/A,FALSE,"A";#N/A,#N/A,FALSE,"B"}</definedName>
    <definedName name="_______________________fg1" localSheetId="14" hidden="1">{#N/A,#N/A,FALSE,"A";#N/A,#N/A,FALSE,"B"}</definedName>
    <definedName name="_______________________fg1" localSheetId="15" hidden="1">{#N/A,#N/A,FALSE,"A";#N/A,#N/A,FALSE,"B"}</definedName>
    <definedName name="_______________________fg1" localSheetId="3" hidden="1">{#N/A,#N/A,FALSE,"A";#N/A,#N/A,FALSE,"B"}</definedName>
    <definedName name="_______________________fg1" localSheetId="4" hidden="1">{#N/A,#N/A,FALSE,"A";#N/A,#N/A,FALSE,"B"}</definedName>
    <definedName name="_______________________fg1" localSheetId="5" hidden="1">{#N/A,#N/A,FALSE,"A";#N/A,#N/A,FALSE,"B"}</definedName>
    <definedName name="_______________________fg1" localSheetId="6" hidden="1">{#N/A,#N/A,FALSE,"A";#N/A,#N/A,FALSE,"B"}</definedName>
    <definedName name="_______________________fg1" hidden="1">{#N/A,#N/A,FALSE,"A";#N/A,#N/A,FALSE,"B"}</definedName>
    <definedName name="______________________a218328" localSheetId="20" hidden="1">{#N/A,#N/A,FALSE,"A";#N/A,#N/A,FALSE,"B"}</definedName>
    <definedName name="______________________a218328" localSheetId="21" hidden="1">{#N/A,#N/A,FALSE,"A";#N/A,#N/A,FALSE,"B"}</definedName>
    <definedName name="______________________a218328" localSheetId="22" hidden="1">{#N/A,#N/A,FALSE,"A";#N/A,#N/A,FALSE,"B"}</definedName>
    <definedName name="______________________a218328" localSheetId="16" hidden="1">{#N/A,#N/A,FALSE,"A";#N/A,#N/A,FALSE,"B"}</definedName>
    <definedName name="______________________a218328" localSheetId="17" hidden="1">{#N/A,#N/A,FALSE,"A";#N/A,#N/A,FALSE,"B"}</definedName>
    <definedName name="______________________a218328" localSheetId="19" hidden="1">{#N/A,#N/A,FALSE,"A";#N/A,#N/A,FALSE,"B"}</definedName>
    <definedName name="______________________a218328" localSheetId="18" hidden="1">{#N/A,#N/A,FALSE,"A";#N/A,#N/A,FALSE,"B"}</definedName>
    <definedName name="______________________a218328" localSheetId="7" hidden="1">{#N/A,#N/A,FALSE,"A";#N/A,#N/A,FALSE,"B"}</definedName>
    <definedName name="______________________a218328" localSheetId="8" hidden="1">{#N/A,#N/A,FALSE,"A";#N/A,#N/A,FALSE,"B"}</definedName>
    <definedName name="______________________a218328" localSheetId="10" hidden="1">{#N/A,#N/A,FALSE,"A";#N/A,#N/A,FALSE,"B"}</definedName>
    <definedName name="______________________a218328" localSheetId="9" hidden="1">{#N/A,#N/A,FALSE,"A";#N/A,#N/A,FALSE,"B"}</definedName>
    <definedName name="______________________a218328" localSheetId="23" hidden="1">{#N/A,#N/A,FALSE,"A";#N/A,#N/A,FALSE,"B"}</definedName>
    <definedName name="______________________a218328" localSheetId="12" hidden="1">{#N/A,#N/A,FALSE,"A";#N/A,#N/A,FALSE,"B"}</definedName>
    <definedName name="______________________a218328" localSheetId="13" hidden="1">{#N/A,#N/A,FALSE,"A";#N/A,#N/A,FALSE,"B"}</definedName>
    <definedName name="______________________a218328" localSheetId="14" hidden="1">{#N/A,#N/A,FALSE,"A";#N/A,#N/A,FALSE,"B"}</definedName>
    <definedName name="______________________a218328" localSheetId="15" hidden="1">{#N/A,#N/A,FALSE,"A";#N/A,#N/A,FALSE,"B"}</definedName>
    <definedName name="______________________a218328" localSheetId="3" hidden="1">{#N/A,#N/A,FALSE,"A";#N/A,#N/A,FALSE,"B"}</definedName>
    <definedName name="______________________a218328" localSheetId="4" hidden="1">{#N/A,#N/A,FALSE,"A";#N/A,#N/A,FALSE,"B"}</definedName>
    <definedName name="______________________a218328" localSheetId="5" hidden="1">{#N/A,#N/A,FALSE,"A";#N/A,#N/A,FALSE,"B"}</definedName>
    <definedName name="______________________a218328" localSheetId="6" hidden="1">{#N/A,#N/A,FALSE,"A";#N/A,#N/A,FALSE,"B"}</definedName>
    <definedName name="______________________a218328" hidden="1">{#N/A,#N/A,FALSE,"A";#N/A,#N/A,FALSE,"B"}</definedName>
    <definedName name="______________________fg1" localSheetId="20" hidden="1">{#N/A,#N/A,FALSE,"A";#N/A,#N/A,FALSE,"B"}</definedName>
    <definedName name="______________________fg1" localSheetId="21" hidden="1">{#N/A,#N/A,FALSE,"A";#N/A,#N/A,FALSE,"B"}</definedName>
    <definedName name="______________________fg1" localSheetId="22" hidden="1">{#N/A,#N/A,FALSE,"A";#N/A,#N/A,FALSE,"B"}</definedName>
    <definedName name="______________________fg1" localSheetId="16" hidden="1">{#N/A,#N/A,FALSE,"A";#N/A,#N/A,FALSE,"B"}</definedName>
    <definedName name="______________________fg1" localSheetId="17" hidden="1">{#N/A,#N/A,FALSE,"A";#N/A,#N/A,FALSE,"B"}</definedName>
    <definedName name="______________________fg1" localSheetId="19" hidden="1">{#N/A,#N/A,FALSE,"A";#N/A,#N/A,FALSE,"B"}</definedName>
    <definedName name="______________________fg1" localSheetId="18" hidden="1">{#N/A,#N/A,FALSE,"A";#N/A,#N/A,FALSE,"B"}</definedName>
    <definedName name="______________________fg1" localSheetId="7" hidden="1">{#N/A,#N/A,FALSE,"A";#N/A,#N/A,FALSE,"B"}</definedName>
    <definedName name="______________________fg1" localSheetId="8" hidden="1">{#N/A,#N/A,FALSE,"A";#N/A,#N/A,FALSE,"B"}</definedName>
    <definedName name="______________________fg1" localSheetId="10" hidden="1">{#N/A,#N/A,FALSE,"A";#N/A,#N/A,FALSE,"B"}</definedName>
    <definedName name="______________________fg1" localSheetId="9" hidden="1">{#N/A,#N/A,FALSE,"A";#N/A,#N/A,FALSE,"B"}</definedName>
    <definedName name="______________________fg1" localSheetId="23" hidden="1">{#N/A,#N/A,FALSE,"A";#N/A,#N/A,FALSE,"B"}</definedName>
    <definedName name="______________________fg1" localSheetId="12" hidden="1">{#N/A,#N/A,FALSE,"A";#N/A,#N/A,FALSE,"B"}</definedName>
    <definedName name="______________________fg1" localSheetId="13" hidden="1">{#N/A,#N/A,FALSE,"A";#N/A,#N/A,FALSE,"B"}</definedName>
    <definedName name="______________________fg1" localSheetId="14" hidden="1">{#N/A,#N/A,FALSE,"A";#N/A,#N/A,FALSE,"B"}</definedName>
    <definedName name="______________________fg1" localSheetId="15" hidden="1">{#N/A,#N/A,FALSE,"A";#N/A,#N/A,FALSE,"B"}</definedName>
    <definedName name="______________________fg1" localSheetId="3" hidden="1">{#N/A,#N/A,FALSE,"A";#N/A,#N/A,FALSE,"B"}</definedName>
    <definedName name="______________________fg1" localSheetId="4" hidden="1">{#N/A,#N/A,FALSE,"A";#N/A,#N/A,FALSE,"B"}</definedName>
    <definedName name="______________________fg1" localSheetId="5" hidden="1">{#N/A,#N/A,FALSE,"A";#N/A,#N/A,FALSE,"B"}</definedName>
    <definedName name="______________________fg1" localSheetId="6" hidden="1">{#N/A,#N/A,FALSE,"A";#N/A,#N/A,FALSE,"B"}</definedName>
    <definedName name="______________________fg1" hidden="1">{#N/A,#N/A,FALSE,"A";#N/A,#N/A,FALSE,"B"}</definedName>
    <definedName name="_____________________a218328" localSheetId="20" hidden="1">{#N/A,#N/A,FALSE,"A";#N/A,#N/A,FALSE,"B"}</definedName>
    <definedName name="_____________________a218328" localSheetId="21" hidden="1">{#N/A,#N/A,FALSE,"A";#N/A,#N/A,FALSE,"B"}</definedName>
    <definedName name="_____________________a218328" localSheetId="22" hidden="1">{#N/A,#N/A,FALSE,"A";#N/A,#N/A,FALSE,"B"}</definedName>
    <definedName name="_____________________a218328" localSheetId="16" hidden="1">{#N/A,#N/A,FALSE,"A";#N/A,#N/A,FALSE,"B"}</definedName>
    <definedName name="_____________________a218328" localSheetId="17" hidden="1">{#N/A,#N/A,FALSE,"A";#N/A,#N/A,FALSE,"B"}</definedName>
    <definedName name="_____________________a218328" localSheetId="19" hidden="1">{#N/A,#N/A,FALSE,"A";#N/A,#N/A,FALSE,"B"}</definedName>
    <definedName name="_____________________a218328" localSheetId="18" hidden="1">{#N/A,#N/A,FALSE,"A";#N/A,#N/A,FALSE,"B"}</definedName>
    <definedName name="_____________________a218328" localSheetId="7" hidden="1">{#N/A,#N/A,FALSE,"A";#N/A,#N/A,FALSE,"B"}</definedName>
    <definedName name="_____________________a218328" localSheetId="8" hidden="1">{#N/A,#N/A,FALSE,"A";#N/A,#N/A,FALSE,"B"}</definedName>
    <definedName name="_____________________a218328" localSheetId="10" hidden="1">{#N/A,#N/A,FALSE,"A";#N/A,#N/A,FALSE,"B"}</definedName>
    <definedName name="_____________________a218328" localSheetId="9" hidden="1">{#N/A,#N/A,FALSE,"A";#N/A,#N/A,FALSE,"B"}</definedName>
    <definedName name="_____________________a218328" localSheetId="23" hidden="1">{#N/A,#N/A,FALSE,"A";#N/A,#N/A,FALSE,"B"}</definedName>
    <definedName name="_____________________a218328" localSheetId="12" hidden="1">{#N/A,#N/A,FALSE,"A";#N/A,#N/A,FALSE,"B"}</definedName>
    <definedName name="_____________________a218328" localSheetId="13" hidden="1">{#N/A,#N/A,FALSE,"A";#N/A,#N/A,FALSE,"B"}</definedName>
    <definedName name="_____________________a218328" localSheetId="14" hidden="1">{#N/A,#N/A,FALSE,"A";#N/A,#N/A,FALSE,"B"}</definedName>
    <definedName name="_____________________a218328" localSheetId="15" hidden="1">{#N/A,#N/A,FALSE,"A";#N/A,#N/A,FALSE,"B"}</definedName>
    <definedName name="_____________________a218328" localSheetId="3" hidden="1">{#N/A,#N/A,FALSE,"A";#N/A,#N/A,FALSE,"B"}</definedName>
    <definedName name="_____________________a218328" localSheetId="4" hidden="1">{#N/A,#N/A,FALSE,"A";#N/A,#N/A,FALSE,"B"}</definedName>
    <definedName name="_____________________a218328" localSheetId="5" hidden="1">{#N/A,#N/A,FALSE,"A";#N/A,#N/A,FALSE,"B"}</definedName>
    <definedName name="_____________________a218328" localSheetId="6" hidden="1">{#N/A,#N/A,FALSE,"A";#N/A,#N/A,FALSE,"B"}</definedName>
    <definedName name="_____________________a218328" hidden="1">{#N/A,#N/A,FALSE,"A";#N/A,#N/A,FALSE,"B"}</definedName>
    <definedName name="_____________________fg1" localSheetId="20" hidden="1">{#N/A,#N/A,FALSE,"A";#N/A,#N/A,FALSE,"B"}</definedName>
    <definedName name="_____________________fg1" localSheetId="21" hidden="1">{#N/A,#N/A,FALSE,"A";#N/A,#N/A,FALSE,"B"}</definedName>
    <definedName name="_____________________fg1" localSheetId="22" hidden="1">{#N/A,#N/A,FALSE,"A";#N/A,#N/A,FALSE,"B"}</definedName>
    <definedName name="_____________________fg1" localSheetId="16" hidden="1">{#N/A,#N/A,FALSE,"A";#N/A,#N/A,FALSE,"B"}</definedName>
    <definedName name="_____________________fg1" localSheetId="17" hidden="1">{#N/A,#N/A,FALSE,"A";#N/A,#N/A,FALSE,"B"}</definedName>
    <definedName name="_____________________fg1" localSheetId="19" hidden="1">{#N/A,#N/A,FALSE,"A";#N/A,#N/A,FALSE,"B"}</definedName>
    <definedName name="_____________________fg1" localSheetId="18" hidden="1">{#N/A,#N/A,FALSE,"A";#N/A,#N/A,FALSE,"B"}</definedName>
    <definedName name="_____________________fg1" localSheetId="7" hidden="1">{#N/A,#N/A,FALSE,"A";#N/A,#N/A,FALSE,"B"}</definedName>
    <definedName name="_____________________fg1" localSheetId="8" hidden="1">{#N/A,#N/A,FALSE,"A";#N/A,#N/A,FALSE,"B"}</definedName>
    <definedName name="_____________________fg1" localSheetId="10" hidden="1">{#N/A,#N/A,FALSE,"A";#N/A,#N/A,FALSE,"B"}</definedName>
    <definedName name="_____________________fg1" localSheetId="9" hidden="1">{#N/A,#N/A,FALSE,"A";#N/A,#N/A,FALSE,"B"}</definedName>
    <definedName name="_____________________fg1" localSheetId="23" hidden="1">{#N/A,#N/A,FALSE,"A";#N/A,#N/A,FALSE,"B"}</definedName>
    <definedName name="_____________________fg1" localSheetId="12" hidden="1">{#N/A,#N/A,FALSE,"A";#N/A,#N/A,FALSE,"B"}</definedName>
    <definedName name="_____________________fg1" localSheetId="13" hidden="1">{#N/A,#N/A,FALSE,"A";#N/A,#N/A,FALSE,"B"}</definedName>
    <definedName name="_____________________fg1" localSheetId="14" hidden="1">{#N/A,#N/A,FALSE,"A";#N/A,#N/A,FALSE,"B"}</definedName>
    <definedName name="_____________________fg1" localSheetId="15" hidden="1">{#N/A,#N/A,FALSE,"A";#N/A,#N/A,FALSE,"B"}</definedName>
    <definedName name="_____________________fg1" localSheetId="3" hidden="1">{#N/A,#N/A,FALSE,"A";#N/A,#N/A,FALSE,"B"}</definedName>
    <definedName name="_____________________fg1" localSheetId="4" hidden="1">{#N/A,#N/A,FALSE,"A";#N/A,#N/A,FALSE,"B"}</definedName>
    <definedName name="_____________________fg1" localSheetId="5" hidden="1">{#N/A,#N/A,FALSE,"A";#N/A,#N/A,FALSE,"B"}</definedName>
    <definedName name="_____________________fg1" localSheetId="6" hidden="1">{#N/A,#N/A,FALSE,"A";#N/A,#N/A,FALSE,"B"}</definedName>
    <definedName name="_____________________fg1" hidden="1">{#N/A,#N/A,FALSE,"A";#N/A,#N/A,FALSE,"B"}</definedName>
    <definedName name="___________________a218328" localSheetId="20" hidden="1">{#N/A,#N/A,FALSE,"A";#N/A,#N/A,FALSE,"B"}</definedName>
    <definedName name="___________________a218328" localSheetId="21" hidden="1">{#N/A,#N/A,FALSE,"A";#N/A,#N/A,FALSE,"B"}</definedName>
    <definedName name="___________________a218328" localSheetId="22" hidden="1">{#N/A,#N/A,FALSE,"A";#N/A,#N/A,FALSE,"B"}</definedName>
    <definedName name="___________________a218328" localSheetId="16" hidden="1">{#N/A,#N/A,FALSE,"A";#N/A,#N/A,FALSE,"B"}</definedName>
    <definedName name="___________________a218328" localSheetId="17" hidden="1">{#N/A,#N/A,FALSE,"A";#N/A,#N/A,FALSE,"B"}</definedName>
    <definedName name="___________________a218328" localSheetId="19" hidden="1">{#N/A,#N/A,FALSE,"A";#N/A,#N/A,FALSE,"B"}</definedName>
    <definedName name="___________________a218328" localSheetId="18" hidden="1">{#N/A,#N/A,FALSE,"A";#N/A,#N/A,FALSE,"B"}</definedName>
    <definedName name="___________________a218328" localSheetId="7" hidden="1">{#N/A,#N/A,FALSE,"A";#N/A,#N/A,FALSE,"B"}</definedName>
    <definedName name="___________________a218328" localSheetId="8" hidden="1">{#N/A,#N/A,FALSE,"A";#N/A,#N/A,FALSE,"B"}</definedName>
    <definedName name="___________________a218328" localSheetId="10" hidden="1">{#N/A,#N/A,FALSE,"A";#N/A,#N/A,FALSE,"B"}</definedName>
    <definedName name="___________________a218328" localSheetId="9" hidden="1">{#N/A,#N/A,FALSE,"A";#N/A,#N/A,FALSE,"B"}</definedName>
    <definedName name="___________________a218328" localSheetId="23" hidden="1">{#N/A,#N/A,FALSE,"A";#N/A,#N/A,FALSE,"B"}</definedName>
    <definedName name="___________________a218328" localSheetId="12" hidden="1">{#N/A,#N/A,FALSE,"A";#N/A,#N/A,FALSE,"B"}</definedName>
    <definedName name="___________________a218328" localSheetId="13" hidden="1">{#N/A,#N/A,FALSE,"A";#N/A,#N/A,FALSE,"B"}</definedName>
    <definedName name="___________________a218328" localSheetId="14" hidden="1">{#N/A,#N/A,FALSE,"A";#N/A,#N/A,FALSE,"B"}</definedName>
    <definedName name="___________________a218328" localSheetId="15" hidden="1">{#N/A,#N/A,FALSE,"A";#N/A,#N/A,FALSE,"B"}</definedName>
    <definedName name="___________________a218328" localSheetId="3" hidden="1">{#N/A,#N/A,FALSE,"A";#N/A,#N/A,FALSE,"B"}</definedName>
    <definedName name="___________________a218328" localSheetId="4" hidden="1">{#N/A,#N/A,FALSE,"A";#N/A,#N/A,FALSE,"B"}</definedName>
    <definedName name="___________________a218328" localSheetId="5" hidden="1">{#N/A,#N/A,FALSE,"A";#N/A,#N/A,FALSE,"B"}</definedName>
    <definedName name="___________________a218328" localSheetId="6" hidden="1">{#N/A,#N/A,FALSE,"A";#N/A,#N/A,FALSE,"B"}</definedName>
    <definedName name="___________________a218328" hidden="1">{#N/A,#N/A,FALSE,"A";#N/A,#N/A,FALSE,"B"}</definedName>
    <definedName name="___________________fg1" localSheetId="20" hidden="1">{#N/A,#N/A,FALSE,"A";#N/A,#N/A,FALSE,"B"}</definedName>
    <definedName name="___________________fg1" localSheetId="21" hidden="1">{#N/A,#N/A,FALSE,"A";#N/A,#N/A,FALSE,"B"}</definedName>
    <definedName name="___________________fg1" localSheetId="22" hidden="1">{#N/A,#N/A,FALSE,"A";#N/A,#N/A,FALSE,"B"}</definedName>
    <definedName name="___________________fg1" localSheetId="16" hidden="1">{#N/A,#N/A,FALSE,"A";#N/A,#N/A,FALSE,"B"}</definedName>
    <definedName name="___________________fg1" localSheetId="17" hidden="1">{#N/A,#N/A,FALSE,"A";#N/A,#N/A,FALSE,"B"}</definedName>
    <definedName name="___________________fg1" localSheetId="19" hidden="1">{#N/A,#N/A,FALSE,"A";#N/A,#N/A,FALSE,"B"}</definedName>
    <definedName name="___________________fg1" localSheetId="18" hidden="1">{#N/A,#N/A,FALSE,"A";#N/A,#N/A,FALSE,"B"}</definedName>
    <definedName name="___________________fg1" localSheetId="7" hidden="1">{#N/A,#N/A,FALSE,"A";#N/A,#N/A,FALSE,"B"}</definedName>
    <definedName name="___________________fg1" localSheetId="8" hidden="1">{#N/A,#N/A,FALSE,"A";#N/A,#N/A,FALSE,"B"}</definedName>
    <definedName name="___________________fg1" localSheetId="10" hidden="1">{#N/A,#N/A,FALSE,"A";#N/A,#N/A,FALSE,"B"}</definedName>
    <definedName name="___________________fg1" localSheetId="9" hidden="1">{#N/A,#N/A,FALSE,"A";#N/A,#N/A,FALSE,"B"}</definedName>
    <definedName name="___________________fg1" localSheetId="23" hidden="1">{#N/A,#N/A,FALSE,"A";#N/A,#N/A,FALSE,"B"}</definedName>
    <definedName name="___________________fg1" localSheetId="12" hidden="1">{#N/A,#N/A,FALSE,"A";#N/A,#N/A,FALSE,"B"}</definedName>
    <definedName name="___________________fg1" localSheetId="13" hidden="1">{#N/A,#N/A,FALSE,"A";#N/A,#N/A,FALSE,"B"}</definedName>
    <definedName name="___________________fg1" localSheetId="14" hidden="1">{#N/A,#N/A,FALSE,"A";#N/A,#N/A,FALSE,"B"}</definedName>
    <definedName name="___________________fg1" localSheetId="15" hidden="1">{#N/A,#N/A,FALSE,"A";#N/A,#N/A,FALSE,"B"}</definedName>
    <definedName name="___________________fg1" localSheetId="3" hidden="1">{#N/A,#N/A,FALSE,"A";#N/A,#N/A,FALSE,"B"}</definedName>
    <definedName name="___________________fg1" localSheetId="4" hidden="1">{#N/A,#N/A,FALSE,"A";#N/A,#N/A,FALSE,"B"}</definedName>
    <definedName name="___________________fg1" localSheetId="5" hidden="1">{#N/A,#N/A,FALSE,"A";#N/A,#N/A,FALSE,"B"}</definedName>
    <definedName name="___________________fg1" localSheetId="6" hidden="1">{#N/A,#N/A,FALSE,"A";#N/A,#N/A,FALSE,"B"}</definedName>
    <definedName name="___________________fg1" hidden="1">{#N/A,#N/A,FALSE,"A";#N/A,#N/A,FALSE,"B"}</definedName>
    <definedName name="__________________a218328" localSheetId="20" hidden="1">{#N/A,#N/A,FALSE,"A";#N/A,#N/A,FALSE,"B"}</definedName>
    <definedName name="__________________a218328" localSheetId="21" hidden="1">{#N/A,#N/A,FALSE,"A";#N/A,#N/A,FALSE,"B"}</definedName>
    <definedName name="__________________a218328" localSheetId="22" hidden="1">{#N/A,#N/A,FALSE,"A";#N/A,#N/A,FALSE,"B"}</definedName>
    <definedName name="__________________a218328" localSheetId="16" hidden="1">{#N/A,#N/A,FALSE,"A";#N/A,#N/A,FALSE,"B"}</definedName>
    <definedName name="__________________a218328" localSheetId="17" hidden="1">{#N/A,#N/A,FALSE,"A";#N/A,#N/A,FALSE,"B"}</definedName>
    <definedName name="__________________a218328" localSheetId="19" hidden="1">{#N/A,#N/A,FALSE,"A";#N/A,#N/A,FALSE,"B"}</definedName>
    <definedName name="__________________a218328" localSheetId="18" hidden="1">{#N/A,#N/A,FALSE,"A";#N/A,#N/A,FALSE,"B"}</definedName>
    <definedName name="__________________a218328" localSheetId="7" hidden="1">{#N/A,#N/A,FALSE,"A";#N/A,#N/A,FALSE,"B"}</definedName>
    <definedName name="__________________a218328" localSheetId="8" hidden="1">{#N/A,#N/A,FALSE,"A";#N/A,#N/A,FALSE,"B"}</definedName>
    <definedName name="__________________a218328" localSheetId="10" hidden="1">{#N/A,#N/A,FALSE,"A";#N/A,#N/A,FALSE,"B"}</definedName>
    <definedName name="__________________a218328" localSheetId="9" hidden="1">{#N/A,#N/A,FALSE,"A";#N/A,#N/A,FALSE,"B"}</definedName>
    <definedName name="__________________a218328" localSheetId="23" hidden="1">{#N/A,#N/A,FALSE,"A";#N/A,#N/A,FALSE,"B"}</definedName>
    <definedName name="__________________a218328" localSheetId="12" hidden="1">{#N/A,#N/A,FALSE,"A";#N/A,#N/A,FALSE,"B"}</definedName>
    <definedName name="__________________a218328" localSheetId="13" hidden="1">{#N/A,#N/A,FALSE,"A";#N/A,#N/A,FALSE,"B"}</definedName>
    <definedName name="__________________a218328" localSheetId="14" hidden="1">{#N/A,#N/A,FALSE,"A";#N/A,#N/A,FALSE,"B"}</definedName>
    <definedName name="__________________a218328" localSheetId="15" hidden="1">{#N/A,#N/A,FALSE,"A";#N/A,#N/A,FALSE,"B"}</definedName>
    <definedName name="__________________a218328" localSheetId="3" hidden="1">{#N/A,#N/A,FALSE,"A";#N/A,#N/A,FALSE,"B"}</definedName>
    <definedName name="__________________a218328" localSheetId="4" hidden="1">{#N/A,#N/A,FALSE,"A";#N/A,#N/A,FALSE,"B"}</definedName>
    <definedName name="__________________a218328" localSheetId="5" hidden="1">{#N/A,#N/A,FALSE,"A";#N/A,#N/A,FALSE,"B"}</definedName>
    <definedName name="__________________a218328" localSheetId="6" hidden="1">{#N/A,#N/A,FALSE,"A";#N/A,#N/A,FALSE,"B"}</definedName>
    <definedName name="__________________a218328" hidden="1">{#N/A,#N/A,FALSE,"A";#N/A,#N/A,FALSE,"B"}</definedName>
    <definedName name="__________________fg1" localSheetId="20" hidden="1">{#N/A,#N/A,FALSE,"A";#N/A,#N/A,FALSE,"B"}</definedName>
    <definedName name="__________________fg1" localSheetId="21" hidden="1">{#N/A,#N/A,FALSE,"A";#N/A,#N/A,FALSE,"B"}</definedName>
    <definedName name="__________________fg1" localSheetId="22" hidden="1">{#N/A,#N/A,FALSE,"A";#N/A,#N/A,FALSE,"B"}</definedName>
    <definedName name="__________________fg1" localSheetId="16" hidden="1">{#N/A,#N/A,FALSE,"A";#N/A,#N/A,FALSE,"B"}</definedName>
    <definedName name="__________________fg1" localSheetId="17" hidden="1">{#N/A,#N/A,FALSE,"A";#N/A,#N/A,FALSE,"B"}</definedName>
    <definedName name="__________________fg1" localSheetId="19" hidden="1">{#N/A,#N/A,FALSE,"A";#N/A,#N/A,FALSE,"B"}</definedName>
    <definedName name="__________________fg1" localSheetId="18" hidden="1">{#N/A,#N/A,FALSE,"A";#N/A,#N/A,FALSE,"B"}</definedName>
    <definedName name="__________________fg1" localSheetId="7" hidden="1">{#N/A,#N/A,FALSE,"A";#N/A,#N/A,FALSE,"B"}</definedName>
    <definedName name="__________________fg1" localSheetId="8" hidden="1">{#N/A,#N/A,FALSE,"A";#N/A,#N/A,FALSE,"B"}</definedName>
    <definedName name="__________________fg1" localSheetId="10" hidden="1">{#N/A,#N/A,FALSE,"A";#N/A,#N/A,FALSE,"B"}</definedName>
    <definedName name="__________________fg1" localSheetId="9" hidden="1">{#N/A,#N/A,FALSE,"A";#N/A,#N/A,FALSE,"B"}</definedName>
    <definedName name="__________________fg1" localSheetId="23" hidden="1">{#N/A,#N/A,FALSE,"A";#N/A,#N/A,FALSE,"B"}</definedName>
    <definedName name="__________________fg1" localSheetId="12" hidden="1">{#N/A,#N/A,FALSE,"A";#N/A,#N/A,FALSE,"B"}</definedName>
    <definedName name="__________________fg1" localSheetId="13" hidden="1">{#N/A,#N/A,FALSE,"A";#N/A,#N/A,FALSE,"B"}</definedName>
    <definedName name="__________________fg1" localSheetId="14" hidden="1">{#N/A,#N/A,FALSE,"A";#N/A,#N/A,FALSE,"B"}</definedName>
    <definedName name="__________________fg1" localSheetId="15" hidden="1">{#N/A,#N/A,FALSE,"A";#N/A,#N/A,FALSE,"B"}</definedName>
    <definedName name="__________________fg1" localSheetId="3" hidden="1">{#N/A,#N/A,FALSE,"A";#N/A,#N/A,FALSE,"B"}</definedName>
    <definedName name="__________________fg1" localSheetId="4" hidden="1">{#N/A,#N/A,FALSE,"A";#N/A,#N/A,FALSE,"B"}</definedName>
    <definedName name="__________________fg1" localSheetId="5" hidden="1">{#N/A,#N/A,FALSE,"A";#N/A,#N/A,FALSE,"B"}</definedName>
    <definedName name="__________________fg1" localSheetId="6" hidden="1">{#N/A,#N/A,FALSE,"A";#N/A,#N/A,FALSE,"B"}</definedName>
    <definedName name="__________________fg1" hidden="1">{#N/A,#N/A,FALSE,"A";#N/A,#N/A,FALSE,"B"}</definedName>
    <definedName name="_________________a218328" localSheetId="20" hidden="1">{#N/A,#N/A,FALSE,"A";#N/A,#N/A,FALSE,"B"}</definedName>
    <definedName name="_________________a218328" localSheetId="21" hidden="1">{#N/A,#N/A,FALSE,"A";#N/A,#N/A,FALSE,"B"}</definedName>
    <definedName name="_________________a218328" localSheetId="22" hidden="1">{#N/A,#N/A,FALSE,"A";#N/A,#N/A,FALSE,"B"}</definedName>
    <definedName name="_________________a218328" localSheetId="16" hidden="1">{#N/A,#N/A,FALSE,"A";#N/A,#N/A,FALSE,"B"}</definedName>
    <definedName name="_________________a218328" localSheetId="17" hidden="1">{#N/A,#N/A,FALSE,"A";#N/A,#N/A,FALSE,"B"}</definedName>
    <definedName name="_________________a218328" localSheetId="19" hidden="1">{#N/A,#N/A,FALSE,"A";#N/A,#N/A,FALSE,"B"}</definedName>
    <definedName name="_________________a218328" localSheetId="18" hidden="1">{#N/A,#N/A,FALSE,"A";#N/A,#N/A,FALSE,"B"}</definedName>
    <definedName name="_________________a218328" localSheetId="7" hidden="1">{#N/A,#N/A,FALSE,"A";#N/A,#N/A,FALSE,"B"}</definedName>
    <definedName name="_________________a218328" localSheetId="8" hidden="1">{#N/A,#N/A,FALSE,"A";#N/A,#N/A,FALSE,"B"}</definedName>
    <definedName name="_________________a218328" localSheetId="10" hidden="1">{#N/A,#N/A,FALSE,"A";#N/A,#N/A,FALSE,"B"}</definedName>
    <definedName name="_________________a218328" localSheetId="9" hidden="1">{#N/A,#N/A,FALSE,"A";#N/A,#N/A,FALSE,"B"}</definedName>
    <definedName name="_________________a218328" localSheetId="23" hidden="1">{#N/A,#N/A,FALSE,"A";#N/A,#N/A,FALSE,"B"}</definedName>
    <definedName name="_________________a218328" localSheetId="12" hidden="1">{#N/A,#N/A,FALSE,"A";#N/A,#N/A,FALSE,"B"}</definedName>
    <definedName name="_________________a218328" localSheetId="13" hidden="1">{#N/A,#N/A,FALSE,"A";#N/A,#N/A,FALSE,"B"}</definedName>
    <definedName name="_________________a218328" localSheetId="14" hidden="1">{#N/A,#N/A,FALSE,"A";#N/A,#N/A,FALSE,"B"}</definedName>
    <definedName name="_________________a218328" localSheetId="15" hidden="1">{#N/A,#N/A,FALSE,"A";#N/A,#N/A,FALSE,"B"}</definedName>
    <definedName name="_________________a218328" localSheetId="3" hidden="1">{#N/A,#N/A,FALSE,"A";#N/A,#N/A,FALSE,"B"}</definedName>
    <definedName name="_________________a218328" localSheetId="4" hidden="1">{#N/A,#N/A,FALSE,"A";#N/A,#N/A,FALSE,"B"}</definedName>
    <definedName name="_________________a218328" localSheetId="5" hidden="1">{#N/A,#N/A,FALSE,"A";#N/A,#N/A,FALSE,"B"}</definedName>
    <definedName name="_________________a218328" localSheetId="6" hidden="1">{#N/A,#N/A,FALSE,"A";#N/A,#N/A,FALSE,"B"}</definedName>
    <definedName name="_________________a218328" hidden="1">{#N/A,#N/A,FALSE,"A";#N/A,#N/A,FALSE,"B"}</definedName>
    <definedName name="_________________fg1" localSheetId="20" hidden="1">{#N/A,#N/A,FALSE,"A";#N/A,#N/A,FALSE,"B"}</definedName>
    <definedName name="_________________fg1" localSheetId="21" hidden="1">{#N/A,#N/A,FALSE,"A";#N/A,#N/A,FALSE,"B"}</definedName>
    <definedName name="_________________fg1" localSheetId="22" hidden="1">{#N/A,#N/A,FALSE,"A";#N/A,#N/A,FALSE,"B"}</definedName>
    <definedName name="_________________fg1" localSheetId="16" hidden="1">{#N/A,#N/A,FALSE,"A";#N/A,#N/A,FALSE,"B"}</definedName>
    <definedName name="_________________fg1" localSheetId="17" hidden="1">{#N/A,#N/A,FALSE,"A";#N/A,#N/A,FALSE,"B"}</definedName>
    <definedName name="_________________fg1" localSheetId="19" hidden="1">{#N/A,#N/A,FALSE,"A";#N/A,#N/A,FALSE,"B"}</definedName>
    <definedName name="_________________fg1" localSheetId="18" hidden="1">{#N/A,#N/A,FALSE,"A";#N/A,#N/A,FALSE,"B"}</definedName>
    <definedName name="_________________fg1" localSheetId="7" hidden="1">{#N/A,#N/A,FALSE,"A";#N/A,#N/A,FALSE,"B"}</definedName>
    <definedName name="_________________fg1" localSheetId="8" hidden="1">{#N/A,#N/A,FALSE,"A";#N/A,#N/A,FALSE,"B"}</definedName>
    <definedName name="_________________fg1" localSheetId="10" hidden="1">{#N/A,#N/A,FALSE,"A";#N/A,#N/A,FALSE,"B"}</definedName>
    <definedName name="_________________fg1" localSheetId="9" hidden="1">{#N/A,#N/A,FALSE,"A";#N/A,#N/A,FALSE,"B"}</definedName>
    <definedName name="_________________fg1" localSheetId="23" hidden="1">{#N/A,#N/A,FALSE,"A";#N/A,#N/A,FALSE,"B"}</definedName>
    <definedName name="_________________fg1" localSheetId="12" hidden="1">{#N/A,#N/A,FALSE,"A";#N/A,#N/A,FALSE,"B"}</definedName>
    <definedName name="_________________fg1" localSheetId="13" hidden="1">{#N/A,#N/A,FALSE,"A";#N/A,#N/A,FALSE,"B"}</definedName>
    <definedName name="_________________fg1" localSheetId="14" hidden="1">{#N/A,#N/A,FALSE,"A";#N/A,#N/A,FALSE,"B"}</definedName>
    <definedName name="_________________fg1" localSheetId="15" hidden="1">{#N/A,#N/A,FALSE,"A";#N/A,#N/A,FALSE,"B"}</definedName>
    <definedName name="_________________fg1" localSheetId="3" hidden="1">{#N/A,#N/A,FALSE,"A";#N/A,#N/A,FALSE,"B"}</definedName>
    <definedName name="_________________fg1" localSheetId="4" hidden="1">{#N/A,#N/A,FALSE,"A";#N/A,#N/A,FALSE,"B"}</definedName>
    <definedName name="_________________fg1" localSheetId="5" hidden="1">{#N/A,#N/A,FALSE,"A";#N/A,#N/A,FALSE,"B"}</definedName>
    <definedName name="_________________fg1" localSheetId="6" hidden="1">{#N/A,#N/A,FALSE,"A";#N/A,#N/A,FALSE,"B"}</definedName>
    <definedName name="_________________fg1" hidden="1">{#N/A,#N/A,FALSE,"A";#N/A,#N/A,FALSE,"B"}</definedName>
    <definedName name="________________a218328" localSheetId="20" hidden="1">{#N/A,#N/A,FALSE,"A";#N/A,#N/A,FALSE,"B"}</definedName>
    <definedName name="________________a218328" localSheetId="21" hidden="1">{#N/A,#N/A,FALSE,"A";#N/A,#N/A,FALSE,"B"}</definedName>
    <definedName name="________________a218328" localSheetId="22" hidden="1">{#N/A,#N/A,FALSE,"A";#N/A,#N/A,FALSE,"B"}</definedName>
    <definedName name="________________a218328" localSheetId="16" hidden="1">{#N/A,#N/A,FALSE,"A";#N/A,#N/A,FALSE,"B"}</definedName>
    <definedName name="________________a218328" localSheetId="17" hidden="1">{#N/A,#N/A,FALSE,"A";#N/A,#N/A,FALSE,"B"}</definedName>
    <definedName name="________________a218328" localSheetId="19" hidden="1">{#N/A,#N/A,FALSE,"A";#N/A,#N/A,FALSE,"B"}</definedName>
    <definedName name="________________a218328" localSheetId="18" hidden="1">{#N/A,#N/A,FALSE,"A";#N/A,#N/A,FALSE,"B"}</definedName>
    <definedName name="________________a218328" localSheetId="7" hidden="1">{#N/A,#N/A,FALSE,"A";#N/A,#N/A,FALSE,"B"}</definedName>
    <definedName name="________________a218328" localSheetId="8" hidden="1">{#N/A,#N/A,FALSE,"A";#N/A,#N/A,FALSE,"B"}</definedName>
    <definedName name="________________a218328" localSheetId="10" hidden="1">{#N/A,#N/A,FALSE,"A";#N/A,#N/A,FALSE,"B"}</definedName>
    <definedName name="________________a218328" localSheetId="9" hidden="1">{#N/A,#N/A,FALSE,"A";#N/A,#N/A,FALSE,"B"}</definedName>
    <definedName name="________________a218328" localSheetId="23" hidden="1">{#N/A,#N/A,FALSE,"A";#N/A,#N/A,FALSE,"B"}</definedName>
    <definedName name="________________a218328" localSheetId="12" hidden="1">{#N/A,#N/A,FALSE,"A";#N/A,#N/A,FALSE,"B"}</definedName>
    <definedName name="________________a218328" localSheetId="13" hidden="1">{#N/A,#N/A,FALSE,"A";#N/A,#N/A,FALSE,"B"}</definedName>
    <definedName name="________________a218328" localSheetId="14" hidden="1">{#N/A,#N/A,FALSE,"A";#N/A,#N/A,FALSE,"B"}</definedName>
    <definedName name="________________a218328" localSheetId="15" hidden="1">{#N/A,#N/A,FALSE,"A";#N/A,#N/A,FALSE,"B"}</definedName>
    <definedName name="________________a218328" localSheetId="3" hidden="1">{#N/A,#N/A,FALSE,"A";#N/A,#N/A,FALSE,"B"}</definedName>
    <definedName name="________________a218328" localSheetId="4" hidden="1">{#N/A,#N/A,FALSE,"A";#N/A,#N/A,FALSE,"B"}</definedName>
    <definedName name="________________a218328" localSheetId="5" hidden="1">{#N/A,#N/A,FALSE,"A";#N/A,#N/A,FALSE,"B"}</definedName>
    <definedName name="________________a218328" localSheetId="6" hidden="1">{#N/A,#N/A,FALSE,"A";#N/A,#N/A,FALSE,"B"}</definedName>
    <definedName name="________________a218328" hidden="1">{#N/A,#N/A,FALSE,"A";#N/A,#N/A,FALSE,"B"}</definedName>
    <definedName name="________________fg1" localSheetId="20" hidden="1">{#N/A,#N/A,FALSE,"A";#N/A,#N/A,FALSE,"B"}</definedName>
    <definedName name="________________fg1" localSheetId="21" hidden="1">{#N/A,#N/A,FALSE,"A";#N/A,#N/A,FALSE,"B"}</definedName>
    <definedName name="________________fg1" localSheetId="22" hidden="1">{#N/A,#N/A,FALSE,"A";#N/A,#N/A,FALSE,"B"}</definedName>
    <definedName name="________________fg1" localSheetId="16" hidden="1">{#N/A,#N/A,FALSE,"A";#N/A,#N/A,FALSE,"B"}</definedName>
    <definedName name="________________fg1" localSheetId="17" hidden="1">{#N/A,#N/A,FALSE,"A";#N/A,#N/A,FALSE,"B"}</definedName>
    <definedName name="________________fg1" localSheetId="19" hidden="1">{#N/A,#N/A,FALSE,"A";#N/A,#N/A,FALSE,"B"}</definedName>
    <definedName name="________________fg1" localSheetId="18" hidden="1">{#N/A,#N/A,FALSE,"A";#N/A,#N/A,FALSE,"B"}</definedName>
    <definedName name="________________fg1" localSheetId="7" hidden="1">{#N/A,#N/A,FALSE,"A";#N/A,#N/A,FALSE,"B"}</definedName>
    <definedName name="________________fg1" localSheetId="8" hidden="1">{#N/A,#N/A,FALSE,"A";#N/A,#N/A,FALSE,"B"}</definedName>
    <definedName name="________________fg1" localSheetId="10" hidden="1">{#N/A,#N/A,FALSE,"A";#N/A,#N/A,FALSE,"B"}</definedName>
    <definedName name="________________fg1" localSheetId="9" hidden="1">{#N/A,#N/A,FALSE,"A";#N/A,#N/A,FALSE,"B"}</definedName>
    <definedName name="________________fg1" localSheetId="23" hidden="1">{#N/A,#N/A,FALSE,"A";#N/A,#N/A,FALSE,"B"}</definedName>
    <definedName name="________________fg1" localSheetId="12" hidden="1">{#N/A,#N/A,FALSE,"A";#N/A,#N/A,FALSE,"B"}</definedName>
    <definedName name="________________fg1" localSheetId="13" hidden="1">{#N/A,#N/A,FALSE,"A";#N/A,#N/A,FALSE,"B"}</definedName>
    <definedName name="________________fg1" localSheetId="14" hidden="1">{#N/A,#N/A,FALSE,"A";#N/A,#N/A,FALSE,"B"}</definedName>
    <definedName name="________________fg1" localSheetId="15" hidden="1">{#N/A,#N/A,FALSE,"A";#N/A,#N/A,FALSE,"B"}</definedName>
    <definedName name="________________fg1" localSheetId="3" hidden="1">{#N/A,#N/A,FALSE,"A";#N/A,#N/A,FALSE,"B"}</definedName>
    <definedName name="________________fg1" localSheetId="4" hidden="1">{#N/A,#N/A,FALSE,"A";#N/A,#N/A,FALSE,"B"}</definedName>
    <definedName name="________________fg1" localSheetId="5" hidden="1">{#N/A,#N/A,FALSE,"A";#N/A,#N/A,FALSE,"B"}</definedName>
    <definedName name="________________fg1" localSheetId="6" hidden="1">{#N/A,#N/A,FALSE,"A";#N/A,#N/A,FALSE,"B"}</definedName>
    <definedName name="________________fg1" hidden="1">{#N/A,#N/A,FALSE,"A";#N/A,#N/A,FALSE,"B"}</definedName>
    <definedName name="_______________a218328" localSheetId="20" hidden="1">{#N/A,#N/A,FALSE,"A";#N/A,#N/A,FALSE,"B"}</definedName>
    <definedName name="_______________a218328" localSheetId="21" hidden="1">{#N/A,#N/A,FALSE,"A";#N/A,#N/A,FALSE,"B"}</definedName>
    <definedName name="_______________a218328" localSheetId="22" hidden="1">{#N/A,#N/A,FALSE,"A";#N/A,#N/A,FALSE,"B"}</definedName>
    <definedName name="_______________a218328" localSheetId="16" hidden="1">{#N/A,#N/A,FALSE,"A";#N/A,#N/A,FALSE,"B"}</definedName>
    <definedName name="_______________a218328" localSheetId="17" hidden="1">{#N/A,#N/A,FALSE,"A";#N/A,#N/A,FALSE,"B"}</definedName>
    <definedName name="_______________a218328" localSheetId="19" hidden="1">{#N/A,#N/A,FALSE,"A";#N/A,#N/A,FALSE,"B"}</definedName>
    <definedName name="_______________a218328" localSheetId="18" hidden="1">{#N/A,#N/A,FALSE,"A";#N/A,#N/A,FALSE,"B"}</definedName>
    <definedName name="_______________a218328" localSheetId="7" hidden="1">{#N/A,#N/A,FALSE,"A";#N/A,#N/A,FALSE,"B"}</definedName>
    <definedName name="_______________a218328" localSheetId="8" hidden="1">{#N/A,#N/A,FALSE,"A";#N/A,#N/A,FALSE,"B"}</definedName>
    <definedName name="_______________a218328" localSheetId="10" hidden="1">{#N/A,#N/A,FALSE,"A";#N/A,#N/A,FALSE,"B"}</definedName>
    <definedName name="_______________a218328" localSheetId="9" hidden="1">{#N/A,#N/A,FALSE,"A";#N/A,#N/A,FALSE,"B"}</definedName>
    <definedName name="_______________a218328" localSheetId="23" hidden="1">{#N/A,#N/A,FALSE,"A";#N/A,#N/A,FALSE,"B"}</definedName>
    <definedName name="_______________a218328" localSheetId="12" hidden="1">{#N/A,#N/A,FALSE,"A";#N/A,#N/A,FALSE,"B"}</definedName>
    <definedName name="_______________a218328" localSheetId="13" hidden="1">{#N/A,#N/A,FALSE,"A";#N/A,#N/A,FALSE,"B"}</definedName>
    <definedName name="_______________a218328" localSheetId="14" hidden="1">{#N/A,#N/A,FALSE,"A";#N/A,#N/A,FALSE,"B"}</definedName>
    <definedName name="_______________a218328" localSheetId="15" hidden="1">{#N/A,#N/A,FALSE,"A";#N/A,#N/A,FALSE,"B"}</definedName>
    <definedName name="_______________a218328" localSheetId="3" hidden="1">{#N/A,#N/A,FALSE,"A";#N/A,#N/A,FALSE,"B"}</definedName>
    <definedName name="_______________a218328" localSheetId="4" hidden="1">{#N/A,#N/A,FALSE,"A";#N/A,#N/A,FALSE,"B"}</definedName>
    <definedName name="_______________a218328" localSheetId="5" hidden="1">{#N/A,#N/A,FALSE,"A";#N/A,#N/A,FALSE,"B"}</definedName>
    <definedName name="_______________a218328" localSheetId="6" hidden="1">{#N/A,#N/A,FALSE,"A";#N/A,#N/A,FALSE,"B"}</definedName>
    <definedName name="_______________a218328" hidden="1">{#N/A,#N/A,FALSE,"A";#N/A,#N/A,FALSE,"B"}</definedName>
    <definedName name="_______________fg1" localSheetId="20" hidden="1">{#N/A,#N/A,FALSE,"A";#N/A,#N/A,FALSE,"B"}</definedName>
    <definedName name="_______________fg1" localSheetId="21" hidden="1">{#N/A,#N/A,FALSE,"A";#N/A,#N/A,FALSE,"B"}</definedName>
    <definedName name="_______________fg1" localSheetId="22" hidden="1">{#N/A,#N/A,FALSE,"A";#N/A,#N/A,FALSE,"B"}</definedName>
    <definedName name="_______________fg1" localSheetId="16" hidden="1">{#N/A,#N/A,FALSE,"A";#N/A,#N/A,FALSE,"B"}</definedName>
    <definedName name="_______________fg1" localSheetId="17" hidden="1">{#N/A,#N/A,FALSE,"A";#N/A,#N/A,FALSE,"B"}</definedName>
    <definedName name="_______________fg1" localSheetId="19" hidden="1">{#N/A,#N/A,FALSE,"A";#N/A,#N/A,FALSE,"B"}</definedName>
    <definedName name="_______________fg1" localSheetId="18" hidden="1">{#N/A,#N/A,FALSE,"A";#N/A,#N/A,FALSE,"B"}</definedName>
    <definedName name="_______________fg1" localSheetId="7" hidden="1">{#N/A,#N/A,FALSE,"A";#N/A,#N/A,FALSE,"B"}</definedName>
    <definedName name="_______________fg1" localSheetId="8" hidden="1">{#N/A,#N/A,FALSE,"A";#N/A,#N/A,FALSE,"B"}</definedName>
    <definedName name="_______________fg1" localSheetId="10" hidden="1">{#N/A,#N/A,FALSE,"A";#N/A,#N/A,FALSE,"B"}</definedName>
    <definedName name="_______________fg1" localSheetId="9" hidden="1">{#N/A,#N/A,FALSE,"A";#N/A,#N/A,FALSE,"B"}</definedName>
    <definedName name="_______________fg1" localSheetId="23" hidden="1">{#N/A,#N/A,FALSE,"A";#N/A,#N/A,FALSE,"B"}</definedName>
    <definedName name="_______________fg1" localSheetId="12" hidden="1">{#N/A,#N/A,FALSE,"A";#N/A,#N/A,FALSE,"B"}</definedName>
    <definedName name="_______________fg1" localSheetId="13" hidden="1">{#N/A,#N/A,FALSE,"A";#N/A,#N/A,FALSE,"B"}</definedName>
    <definedName name="_______________fg1" localSheetId="14" hidden="1">{#N/A,#N/A,FALSE,"A";#N/A,#N/A,FALSE,"B"}</definedName>
    <definedName name="_______________fg1" localSheetId="15" hidden="1">{#N/A,#N/A,FALSE,"A";#N/A,#N/A,FALSE,"B"}</definedName>
    <definedName name="_______________fg1" localSheetId="3" hidden="1">{#N/A,#N/A,FALSE,"A";#N/A,#N/A,FALSE,"B"}</definedName>
    <definedName name="_______________fg1" localSheetId="4" hidden="1">{#N/A,#N/A,FALSE,"A";#N/A,#N/A,FALSE,"B"}</definedName>
    <definedName name="_______________fg1" localSheetId="5" hidden="1">{#N/A,#N/A,FALSE,"A";#N/A,#N/A,FALSE,"B"}</definedName>
    <definedName name="_______________fg1" localSheetId="6" hidden="1">{#N/A,#N/A,FALSE,"A";#N/A,#N/A,FALSE,"B"}</definedName>
    <definedName name="_______________fg1" hidden="1">{#N/A,#N/A,FALSE,"A";#N/A,#N/A,FALSE,"B"}</definedName>
    <definedName name="______________a218328" localSheetId="20" hidden="1">{#N/A,#N/A,FALSE,"A";#N/A,#N/A,FALSE,"B"}</definedName>
    <definedName name="______________a218328" localSheetId="21" hidden="1">{#N/A,#N/A,FALSE,"A";#N/A,#N/A,FALSE,"B"}</definedName>
    <definedName name="______________a218328" localSheetId="22" hidden="1">{#N/A,#N/A,FALSE,"A";#N/A,#N/A,FALSE,"B"}</definedName>
    <definedName name="______________a218328" localSheetId="16" hidden="1">{#N/A,#N/A,FALSE,"A";#N/A,#N/A,FALSE,"B"}</definedName>
    <definedName name="______________a218328" localSheetId="17" hidden="1">{#N/A,#N/A,FALSE,"A";#N/A,#N/A,FALSE,"B"}</definedName>
    <definedName name="______________a218328" localSheetId="19" hidden="1">{#N/A,#N/A,FALSE,"A";#N/A,#N/A,FALSE,"B"}</definedName>
    <definedName name="______________a218328" localSheetId="18" hidden="1">{#N/A,#N/A,FALSE,"A";#N/A,#N/A,FALSE,"B"}</definedName>
    <definedName name="______________a218328" localSheetId="7" hidden="1">{#N/A,#N/A,FALSE,"A";#N/A,#N/A,FALSE,"B"}</definedName>
    <definedName name="______________a218328" localSheetId="8" hidden="1">{#N/A,#N/A,FALSE,"A";#N/A,#N/A,FALSE,"B"}</definedName>
    <definedName name="______________a218328" localSheetId="10" hidden="1">{#N/A,#N/A,FALSE,"A";#N/A,#N/A,FALSE,"B"}</definedName>
    <definedName name="______________a218328" localSheetId="9" hidden="1">{#N/A,#N/A,FALSE,"A";#N/A,#N/A,FALSE,"B"}</definedName>
    <definedName name="______________a218328" localSheetId="23" hidden="1">{#N/A,#N/A,FALSE,"A";#N/A,#N/A,FALSE,"B"}</definedName>
    <definedName name="______________a218328" localSheetId="12" hidden="1">{#N/A,#N/A,FALSE,"A";#N/A,#N/A,FALSE,"B"}</definedName>
    <definedName name="______________a218328" localSheetId="13" hidden="1">{#N/A,#N/A,FALSE,"A";#N/A,#N/A,FALSE,"B"}</definedName>
    <definedName name="______________a218328" localSheetId="14" hidden="1">{#N/A,#N/A,FALSE,"A";#N/A,#N/A,FALSE,"B"}</definedName>
    <definedName name="______________a218328" localSheetId="15" hidden="1">{#N/A,#N/A,FALSE,"A";#N/A,#N/A,FALSE,"B"}</definedName>
    <definedName name="______________a218328" localSheetId="3" hidden="1">{#N/A,#N/A,FALSE,"A";#N/A,#N/A,FALSE,"B"}</definedName>
    <definedName name="______________a218328" localSheetId="4" hidden="1">{#N/A,#N/A,FALSE,"A";#N/A,#N/A,FALSE,"B"}</definedName>
    <definedName name="______________a218328" localSheetId="5" hidden="1">{#N/A,#N/A,FALSE,"A";#N/A,#N/A,FALSE,"B"}</definedName>
    <definedName name="______________a218328" localSheetId="6" hidden="1">{#N/A,#N/A,FALSE,"A";#N/A,#N/A,FALSE,"B"}</definedName>
    <definedName name="______________a218328" hidden="1">{#N/A,#N/A,FALSE,"A";#N/A,#N/A,FALSE,"B"}</definedName>
    <definedName name="______________fg1" localSheetId="20" hidden="1">{#N/A,#N/A,FALSE,"A";#N/A,#N/A,FALSE,"B"}</definedName>
    <definedName name="______________fg1" localSheetId="21" hidden="1">{#N/A,#N/A,FALSE,"A";#N/A,#N/A,FALSE,"B"}</definedName>
    <definedName name="______________fg1" localSheetId="22" hidden="1">{#N/A,#N/A,FALSE,"A";#N/A,#N/A,FALSE,"B"}</definedName>
    <definedName name="______________fg1" localSheetId="16" hidden="1">{#N/A,#N/A,FALSE,"A";#N/A,#N/A,FALSE,"B"}</definedName>
    <definedName name="______________fg1" localSheetId="17" hidden="1">{#N/A,#N/A,FALSE,"A";#N/A,#N/A,FALSE,"B"}</definedName>
    <definedName name="______________fg1" localSheetId="19" hidden="1">{#N/A,#N/A,FALSE,"A";#N/A,#N/A,FALSE,"B"}</definedName>
    <definedName name="______________fg1" localSheetId="18" hidden="1">{#N/A,#N/A,FALSE,"A";#N/A,#N/A,FALSE,"B"}</definedName>
    <definedName name="______________fg1" localSheetId="7" hidden="1">{#N/A,#N/A,FALSE,"A";#N/A,#N/A,FALSE,"B"}</definedName>
    <definedName name="______________fg1" localSheetId="8" hidden="1">{#N/A,#N/A,FALSE,"A";#N/A,#N/A,FALSE,"B"}</definedName>
    <definedName name="______________fg1" localSheetId="10" hidden="1">{#N/A,#N/A,FALSE,"A";#N/A,#N/A,FALSE,"B"}</definedName>
    <definedName name="______________fg1" localSheetId="9" hidden="1">{#N/A,#N/A,FALSE,"A";#N/A,#N/A,FALSE,"B"}</definedName>
    <definedName name="______________fg1" localSheetId="23" hidden="1">{#N/A,#N/A,FALSE,"A";#N/A,#N/A,FALSE,"B"}</definedName>
    <definedName name="______________fg1" localSheetId="12" hidden="1">{#N/A,#N/A,FALSE,"A";#N/A,#N/A,FALSE,"B"}</definedName>
    <definedName name="______________fg1" localSheetId="13" hidden="1">{#N/A,#N/A,FALSE,"A";#N/A,#N/A,FALSE,"B"}</definedName>
    <definedName name="______________fg1" localSheetId="14" hidden="1">{#N/A,#N/A,FALSE,"A";#N/A,#N/A,FALSE,"B"}</definedName>
    <definedName name="______________fg1" localSheetId="15" hidden="1">{#N/A,#N/A,FALSE,"A";#N/A,#N/A,FALSE,"B"}</definedName>
    <definedName name="______________fg1" localSheetId="3" hidden="1">{#N/A,#N/A,FALSE,"A";#N/A,#N/A,FALSE,"B"}</definedName>
    <definedName name="______________fg1" localSheetId="4" hidden="1">{#N/A,#N/A,FALSE,"A";#N/A,#N/A,FALSE,"B"}</definedName>
    <definedName name="______________fg1" localSheetId="5" hidden="1">{#N/A,#N/A,FALSE,"A";#N/A,#N/A,FALSE,"B"}</definedName>
    <definedName name="______________fg1" localSheetId="6" hidden="1">{#N/A,#N/A,FALSE,"A";#N/A,#N/A,FALSE,"B"}</definedName>
    <definedName name="______________fg1" hidden="1">{#N/A,#N/A,FALSE,"A";#N/A,#N/A,FALSE,"B"}</definedName>
    <definedName name="_____________a218328" localSheetId="20" hidden="1">{#N/A,#N/A,FALSE,"A";#N/A,#N/A,FALSE,"B"}</definedName>
    <definedName name="_____________a218328" localSheetId="21" hidden="1">{#N/A,#N/A,FALSE,"A";#N/A,#N/A,FALSE,"B"}</definedName>
    <definedName name="_____________a218328" localSheetId="22" hidden="1">{#N/A,#N/A,FALSE,"A";#N/A,#N/A,FALSE,"B"}</definedName>
    <definedName name="_____________a218328" localSheetId="16" hidden="1">{#N/A,#N/A,FALSE,"A";#N/A,#N/A,FALSE,"B"}</definedName>
    <definedName name="_____________a218328" localSheetId="17" hidden="1">{#N/A,#N/A,FALSE,"A";#N/A,#N/A,FALSE,"B"}</definedName>
    <definedName name="_____________a218328" localSheetId="19" hidden="1">{#N/A,#N/A,FALSE,"A";#N/A,#N/A,FALSE,"B"}</definedName>
    <definedName name="_____________a218328" localSheetId="18" hidden="1">{#N/A,#N/A,FALSE,"A";#N/A,#N/A,FALSE,"B"}</definedName>
    <definedName name="_____________a218328" localSheetId="7" hidden="1">{#N/A,#N/A,FALSE,"A";#N/A,#N/A,FALSE,"B"}</definedName>
    <definedName name="_____________a218328" localSheetId="8" hidden="1">{#N/A,#N/A,FALSE,"A";#N/A,#N/A,FALSE,"B"}</definedName>
    <definedName name="_____________a218328" localSheetId="10" hidden="1">{#N/A,#N/A,FALSE,"A";#N/A,#N/A,FALSE,"B"}</definedName>
    <definedName name="_____________a218328" localSheetId="9" hidden="1">{#N/A,#N/A,FALSE,"A";#N/A,#N/A,FALSE,"B"}</definedName>
    <definedName name="_____________a218328" localSheetId="23" hidden="1">{#N/A,#N/A,FALSE,"A";#N/A,#N/A,FALSE,"B"}</definedName>
    <definedName name="_____________a218328" localSheetId="12" hidden="1">{#N/A,#N/A,FALSE,"A";#N/A,#N/A,FALSE,"B"}</definedName>
    <definedName name="_____________a218328" localSheetId="13" hidden="1">{#N/A,#N/A,FALSE,"A";#N/A,#N/A,FALSE,"B"}</definedName>
    <definedName name="_____________a218328" localSheetId="14" hidden="1">{#N/A,#N/A,FALSE,"A";#N/A,#N/A,FALSE,"B"}</definedName>
    <definedName name="_____________a218328" localSheetId="15" hidden="1">{#N/A,#N/A,FALSE,"A";#N/A,#N/A,FALSE,"B"}</definedName>
    <definedName name="_____________a218328" localSheetId="3" hidden="1">{#N/A,#N/A,FALSE,"A";#N/A,#N/A,FALSE,"B"}</definedName>
    <definedName name="_____________a218328" localSheetId="4" hidden="1">{#N/A,#N/A,FALSE,"A";#N/A,#N/A,FALSE,"B"}</definedName>
    <definedName name="_____________a218328" localSheetId="5" hidden="1">{#N/A,#N/A,FALSE,"A";#N/A,#N/A,FALSE,"B"}</definedName>
    <definedName name="_____________a218328" localSheetId="6" hidden="1">{#N/A,#N/A,FALSE,"A";#N/A,#N/A,FALSE,"B"}</definedName>
    <definedName name="_____________a218328" hidden="1">{#N/A,#N/A,FALSE,"A";#N/A,#N/A,FALSE,"B"}</definedName>
    <definedName name="_____________fg1" localSheetId="20" hidden="1">{#N/A,#N/A,FALSE,"A";#N/A,#N/A,FALSE,"B"}</definedName>
    <definedName name="_____________fg1" localSheetId="21" hidden="1">{#N/A,#N/A,FALSE,"A";#N/A,#N/A,FALSE,"B"}</definedName>
    <definedName name="_____________fg1" localSheetId="22" hidden="1">{#N/A,#N/A,FALSE,"A";#N/A,#N/A,FALSE,"B"}</definedName>
    <definedName name="_____________fg1" localSheetId="16" hidden="1">{#N/A,#N/A,FALSE,"A";#N/A,#N/A,FALSE,"B"}</definedName>
    <definedName name="_____________fg1" localSheetId="17" hidden="1">{#N/A,#N/A,FALSE,"A";#N/A,#N/A,FALSE,"B"}</definedName>
    <definedName name="_____________fg1" localSheetId="19" hidden="1">{#N/A,#N/A,FALSE,"A";#N/A,#N/A,FALSE,"B"}</definedName>
    <definedName name="_____________fg1" localSheetId="18" hidden="1">{#N/A,#N/A,FALSE,"A";#N/A,#N/A,FALSE,"B"}</definedName>
    <definedName name="_____________fg1" localSheetId="7" hidden="1">{#N/A,#N/A,FALSE,"A";#N/A,#N/A,FALSE,"B"}</definedName>
    <definedName name="_____________fg1" localSheetId="8" hidden="1">{#N/A,#N/A,FALSE,"A";#N/A,#N/A,FALSE,"B"}</definedName>
    <definedName name="_____________fg1" localSheetId="10" hidden="1">{#N/A,#N/A,FALSE,"A";#N/A,#N/A,FALSE,"B"}</definedName>
    <definedName name="_____________fg1" localSheetId="9" hidden="1">{#N/A,#N/A,FALSE,"A";#N/A,#N/A,FALSE,"B"}</definedName>
    <definedName name="_____________fg1" localSheetId="23" hidden="1">{#N/A,#N/A,FALSE,"A";#N/A,#N/A,FALSE,"B"}</definedName>
    <definedName name="_____________fg1" localSheetId="12" hidden="1">{#N/A,#N/A,FALSE,"A";#N/A,#N/A,FALSE,"B"}</definedName>
    <definedName name="_____________fg1" localSheetId="13" hidden="1">{#N/A,#N/A,FALSE,"A";#N/A,#N/A,FALSE,"B"}</definedName>
    <definedName name="_____________fg1" localSheetId="14" hidden="1">{#N/A,#N/A,FALSE,"A";#N/A,#N/A,FALSE,"B"}</definedName>
    <definedName name="_____________fg1" localSheetId="15" hidden="1">{#N/A,#N/A,FALSE,"A";#N/A,#N/A,FALSE,"B"}</definedName>
    <definedName name="_____________fg1" localSheetId="3" hidden="1">{#N/A,#N/A,FALSE,"A";#N/A,#N/A,FALSE,"B"}</definedName>
    <definedName name="_____________fg1" localSheetId="4" hidden="1">{#N/A,#N/A,FALSE,"A";#N/A,#N/A,FALSE,"B"}</definedName>
    <definedName name="_____________fg1" localSheetId="5" hidden="1">{#N/A,#N/A,FALSE,"A";#N/A,#N/A,FALSE,"B"}</definedName>
    <definedName name="_____________fg1" localSheetId="6" hidden="1">{#N/A,#N/A,FALSE,"A";#N/A,#N/A,FALSE,"B"}</definedName>
    <definedName name="_____________fg1" hidden="1">{#N/A,#N/A,FALSE,"A";#N/A,#N/A,FALSE,"B"}</definedName>
    <definedName name="____________a218328" localSheetId="20" hidden="1">{#N/A,#N/A,FALSE,"A";#N/A,#N/A,FALSE,"B"}</definedName>
    <definedName name="____________a218328" localSheetId="21" hidden="1">{#N/A,#N/A,FALSE,"A";#N/A,#N/A,FALSE,"B"}</definedName>
    <definedName name="____________a218328" localSheetId="22" hidden="1">{#N/A,#N/A,FALSE,"A";#N/A,#N/A,FALSE,"B"}</definedName>
    <definedName name="____________a218328" localSheetId="16" hidden="1">{#N/A,#N/A,FALSE,"A";#N/A,#N/A,FALSE,"B"}</definedName>
    <definedName name="____________a218328" localSheetId="17" hidden="1">{#N/A,#N/A,FALSE,"A";#N/A,#N/A,FALSE,"B"}</definedName>
    <definedName name="____________a218328" localSheetId="19" hidden="1">{#N/A,#N/A,FALSE,"A";#N/A,#N/A,FALSE,"B"}</definedName>
    <definedName name="____________a218328" localSheetId="18" hidden="1">{#N/A,#N/A,FALSE,"A";#N/A,#N/A,FALSE,"B"}</definedName>
    <definedName name="____________a218328" localSheetId="7" hidden="1">{#N/A,#N/A,FALSE,"A";#N/A,#N/A,FALSE,"B"}</definedName>
    <definedName name="____________a218328" localSheetId="8" hidden="1">{#N/A,#N/A,FALSE,"A";#N/A,#N/A,FALSE,"B"}</definedName>
    <definedName name="____________a218328" localSheetId="10" hidden="1">{#N/A,#N/A,FALSE,"A";#N/A,#N/A,FALSE,"B"}</definedName>
    <definedName name="____________a218328" localSheetId="9" hidden="1">{#N/A,#N/A,FALSE,"A";#N/A,#N/A,FALSE,"B"}</definedName>
    <definedName name="____________a218328" localSheetId="23" hidden="1">{#N/A,#N/A,FALSE,"A";#N/A,#N/A,FALSE,"B"}</definedName>
    <definedName name="____________a218328" localSheetId="12" hidden="1">{#N/A,#N/A,FALSE,"A";#N/A,#N/A,FALSE,"B"}</definedName>
    <definedName name="____________a218328" localSheetId="13" hidden="1">{#N/A,#N/A,FALSE,"A";#N/A,#N/A,FALSE,"B"}</definedName>
    <definedName name="____________a218328" localSheetId="14" hidden="1">{#N/A,#N/A,FALSE,"A";#N/A,#N/A,FALSE,"B"}</definedName>
    <definedName name="____________a218328" localSheetId="15" hidden="1">{#N/A,#N/A,FALSE,"A";#N/A,#N/A,FALSE,"B"}</definedName>
    <definedName name="____________a218328" localSheetId="3" hidden="1">{#N/A,#N/A,FALSE,"A";#N/A,#N/A,FALSE,"B"}</definedName>
    <definedName name="____________a218328" localSheetId="4" hidden="1">{#N/A,#N/A,FALSE,"A";#N/A,#N/A,FALSE,"B"}</definedName>
    <definedName name="____________a218328" localSheetId="5" hidden="1">{#N/A,#N/A,FALSE,"A";#N/A,#N/A,FALSE,"B"}</definedName>
    <definedName name="____________a218328" localSheetId="6" hidden="1">{#N/A,#N/A,FALSE,"A";#N/A,#N/A,FALSE,"B"}</definedName>
    <definedName name="____________a218328" hidden="1">{#N/A,#N/A,FALSE,"A";#N/A,#N/A,FALSE,"B"}</definedName>
    <definedName name="____________fg1" localSheetId="20" hidden="1">{#N/A,#N/A,FALSE,"A";#N/A,#N/A,FALSE,"B"}</definedName>
    <definedName name="____________fg1" localSheetId="21" hidden="1">{#N/A,#N/A,FALSE,"A";#N/A,#N/A,FALSE,"B"}</definedName>
    <definedName name="____________fg1" localSheetId="22" hidden="1">{#N/A,#N/A,FALSE,"A";#N/A,#N/A,FALSE,"B"}</definedName>
    <definedName name="____________fg1" localSheetId="16" hidden="1">{#N/A,#N/A,FALSE,"A";#N/A,#N/A,FALSE,"B"}</definedName>
    <definedName name="____________fg1" localSheetId="17" hidden="1">{#N/A,#N/A,FALSE,"A";#N/A,#N/A,FALSE,"B"}</definedName>
    <definedName name="____________fg1" localSheetId="19" hidden="1">{#N/A,#N/A,FALSE,"A";#N/A,#N/A,FALSE,"B"}</definedName>
    <definedName name="____________fg1" localSheetId="18" hidden="1">{#N/A,#N/A,FALSE,"A";#N/A,#N/A,FALSE,"B"}</definedName>
    <definedName name="____________fg1" localSheetId="7" hidden="1">{#N/A,#N/A,FALSE,"A";#N/A,#N/A,FALSE,"B"}</definedName>
    <definedName name="____________fg1" localSheetId="8" hidden="1">{#N/A,#N/A,FALSE,"A";#N/A,#N/A,FALSE,"B"}</definedName>
    <definedName name="____________fg1" localSheetId="10" hidden="1">{#N/A,#N/A,FALSE,"A";#N/A,#N/A,FALSE,"B"}</definedName>
    <definedName name="____________fg1" localSheetId="9" hidden="1">{#N/A,#N/A,FALSE,"A";#N/A,#N/A,FALSE,"B"}</definedName>
    <definedName name="____________fg1" localSheetId="23" hidden="1">{#N/A,#N/A,FALSE,"A";#N/A,#N/A,FALSE,"B"}</definedName>
    <definedName name="____________fg1" localSheetId="12" hidden="1">{#N/A,#N/A,FALSE,"A";#N/A,#N/A,FALSE,"B"}</definedName>
    <definedName name="____________fg1" localSheetId="13" hidden="1">{#N/A,#N/A,FALSE,"A";#N/A,#N/A,FALSE,"B"}</definedName>
    <definedName name="____________fg1" localSheetId="14" hidden="1">{#N/A,#N/A,FALSE,"A";#N/A,#N/A,FALSE,"B"}</definedName>
    <definedName name="____________fg1" localSheetId="15" hidden="1">{#N/A,#N/A,FALSE,"A";#N/A,#N/A,FALSE,"B"}</definedName>
    <definedName name="____________fg1" localSheetId="3" hidden="1">{#N/A,#N/A,FALSE,"A";#N/A,#N/A,FALSE,"B"}</definedName>
    <definedName name="____________fg1" localSheetId="4" hidden="1">{#N/A,#N/A,FALSE,"A";#N/A,#N/A,FALSE,"B"}</definedName>
    <definedName name="____________fg1" localSheetId="5" hidden="1">{#N/A,#N/A,FALSE,"A";#N/A,#N/A,FALSE,"B"}</definedName>
    <definedName name="____________fg1" localSheetId="6" hidden="1">{#N/A,#N/A,FALSE,"A";#N/A,#N/A,FALSE,"B"}</definedName>
    <definedName name="____________fg1" hidden="1">{#N/A,#N/A,FALSE,"A";#N/A,#N/A,FALSE,"B"}</definedName>
    <definedName name="___________a218328" localSheetId="20" hidden="1">{#N/A,#N/A,FALSE,"A";#N/A,#N/A,FALSE,"B"}</definedName>
    <definedName name="___________a218328" localSheetId="21" hidden="1">{#N/A,#N/A,FALSE,"A";#N/A,#N/A,FALSE,"B"}</definedName>
    <definedName name="___________a218328" localSheetId="22" hidden="1">{#N/A,#N/A,FALSE,"A";#N/A,#N/A,FALSE,"B"}</definedName>
    <definedName name="___________a218328" localSheetId="16" hidden="1">{#N/A,#N/A,FALSE,"A";#N/A,#N/A,FALSE,"B"}</definedName>
    <definedName name="___________a218328" localSheetId="17" hidden="1">{#N/A,#N/A,FALSE,"A";#N/A,#N/A,FALSE,"B"}</definedName>
    <definedName name="___________a218328" localSheetId="19" hidden="1">{#N/A,#N/A,FALSE,"A";#N/A,#N/A,FALSE,"B"}</definedName>
    <definedName name="___________a218328" localSheetId="18" hidden="1">{#N/A,#N/A,FALSE,"A";#N/A,#N/A,FALSE,"B"}</definedName>
    <definedName name="___________a218328" localSheetId="7" hidden="1">{#N/A,#N/A,FALSE,"A";#N/A,#N/A,FALSE,"B"}</definedName>
    <definedName name="___________a218328" localSheetId="8" hidden="1">{#N/A,#N/A,FALSE,"A";#N/A,#N/A,FALSE,"B"}</definedName>
    <definedName name="___________a218328" localSheetId="10" hidden="1">{#N/A,#N/A,FALSE,"A";#N/A,#N/A,FALSE,"B"}</definedName>
    <definedName name="___________a218328" localSheetId="9" hidden="1">{#N/A,#N/A,FALSE,"A";#N/A,#N/A,FALSE,"B"}</definedName>
    <definedName name="___________a218328" localSheetId="23" hidden="1">{#N/A,#N/A,FALSE,"A";#N/A,#N/A,FALSE,"B"}</definedName>
    <definedName name="___________a218328" localSheetId="12" hidden="1">{#N/A,#N/A,FALSE,"A";#N/A,#N/A,FALSE,"B"}</definedName>
    <definedName name="___________a218328" localSheetId="13" hidden="1">{#N/A,#N/A,FALSE,"A";#N/A,#N/A,FALSE,"B"}</definedName>
    <definedName name="___________a218328" localSheetId="14" hidden="1">{#N/A,#N/A,FALSE,"A";#N/A,#N/A,FALSE,"B"}</definedName>
    <definedName name="___________a218328" localSheetId="15" hidden="1">{#N/A,#N/A,FALSE,"A";#N/A,#N/A,FALSE,"B"}</definedName>
    <definedName name="___________a218328" localSheetId="3" hidden="1">{#N/A,#N/A,FALSE,"A";#N/A,#N/A,FALSE,"B"}</definedName>
    <definedName name="___________a218328" localSheetId="4" hidden="1">{#N/A,#N/A,FALSE,"A";#N/A,#N/A,FALSE,"B"}</definedName>
    <definedName name="___________a218328" localSheetId="5" hidden="1">{#N/A,#N/A,FALSE,"A";#N/A,#N/A,FALSE,"B"}</definedName>
    <definedName name="___________a218328" localSheetId="6" hidden="1">{#N/A,#N/A,FALSE,"A";#N/A,#N/A,FALSE,"B"}</definedName>
    <definedName name="___________a218328" hidden="1">{#N/A,#N/A,FALSE,"A";#N/A,#N/A,FALSE,"B"}</definedName>
    <definedName name="___________fg1" localSheetId="20" hidden="1">{#N/A,#N/A,FALSE,"A";#N/A,#N/A,FALSE,"B"}</definedName>
    <definedName name="___________fg1" localSheetId="21" hidden="1">{#N/A,#N/A,FALSE,"A";#N/A,#N/A,FALSE,"B"}</definedName>
    <definedName name="___________fg1" localSheetId="22" hidden="1">{#N/A,#N/A,FALSE,"A";#N/A,#N/A,FALSE,"B"}</definedName>
    <definedName name="___________fg1" localSheetId="16" hidden="1">{#N/A,#N/A,FALSE,"A";#N/A,#N/A,FALSE,"B"}</definedName>
    <definedName name="___________fg1" localSheetId="17" hidden="1">{#N/A,#N/A,FALSE,"A";#N/A,#N/A,FALSE,"B"}</definedName>
    <definedName name="___________fg1" localSheetId="19" hidden="1">{#N/A,#N/A,FALSE,"A";#N/A,#N/A,FALSE,"B"}</definedName>
    <definedName name="___________fg1" localSheetId="18" hidden="1">{#N/A,#N/A,FALSE,"A";#N/A,#N/A,FALSE,"B"}</definedName>
    <definedName name="___________fg1" localSheetId="7" hidden="1">{#N/A,#N/A,FALSE,"A";#N/A,#N/A,FALSE,"B"}</definedName>
    <definedName name="___________fg1" localSheetId="8" hidden="1">{#N/A,#N/A,FALSE,"A";#N/A,#N/A,FALSE,"B"}</definedName>
    <definedName name="___________fg1" localSheetId="10" hidden="1">{#N/A,#N/A,FALSE,"A";#N/A,#N/A,FALSE,"B"}</definedName>
    <definedName name="___________fg1" localSheetId="9" hidden="1">{#N/A,#N/A,FALSE,"A";#N/A,#N/A,FALSE,"B"}</definedName>
    <definedName name="___________fg1" localSheetId="23" hidden="1">{#N/A,#N/A,FALSE,"A";#N/A,#N/A,FALSE,"B"}</definedName>
    <definedName name="___________fg1" localSheetId="12" hidden="1">{#N/A,#N/A,FALSE,"A";#N/A,#N/A,FALSE,"B"}</definedName>
    <definedName name="___________fg1" localSheetId="13" hidden="1">{#N/A,#N/A,FALSE,"A";#N/A,#N/A,FALSE,"B"}</definedName>
    <definedName name="___________fg1" localSheetId="14" hidden="1">{#N/A,#N/A,FALSE,"A";#N/A,#N/A,FALSE,"B"}</definedName>
    <definedName name="___________fg1" localSheetId="15" hidden="1">{#N/A,#N/A,FALSE,"A";#N/A,#N/A,FALSE,"B"}</definedName>
    <definedName name="___________fg1" localSheetId="3" hidden="1">{#N/A,#N/A,FALSE,"A";#N/A,#N/A,FALSE,"B"}</definedName>
    <definedName name="___________fg1" localSheetId="4" hidden="1">{#N/A,#N/A,FALSE,"A";#N/A,#N/A,FALSE,"B"}</definedName>
    <definedName name="___________fg1" localSheetId="5" hidden="1">{#N/A,#N/A,FALSE,"A";#N/A,#N/A,FALSE,"B"}</definedName>
    <definedName name="___________fg1" localSheetId="6" hidden="1">{#N/A,#N/A,FALSE,"A";#N/A,#N/A,FALSE,"B"}</definedName>
    <definedName name="___________fg1" hidden="1">{#N/A,#N/A,FALSE,"A";#N/A,#N/A,FALSE,"B"}</definedName>
    <definedName name="__________a218328" localSheetId="20" hidden="1">{#N/A,#N/A,FALSE,"A";#N/A,#N/A,FALSE,"B"}</definedName>
    <definedName name="__________a218328" localSheetId="21" hidden="1">{#N/A,#N/A,FALSE,"A";#N/A,#N/A,FALSE,"B"}</definedName>
    <definedName name="__________a218328" localSheetId="22" hidden="1">{#N/A,#N/A,FALSE,"A";#N/A,#N/A,FALSE,"B"}</definedName>
    <definedName name="__________a218328" localSheetId="16" hidden="1">{#N/A,#N/A,FALSE,"A";#N/A,#N/A,FALSE,"B"}</definedName>
    <definedName name="__________a218328" localSheetId="17" hidden="1">{#N/A,#N/A,FALSE,"A";#N/A,#N/A,FALSE,"B"}</definedName>
    <definedName name="__________a218328" localSheetId="19" hidden="1">{#N/A,#N/A,FALSE,"A";#N/A,#N/A,FALSE,"B"}</definedName>
    <definedName name="__________a218328" localSheetId="18" hidden="1">{#N/A,#N/A,FALSE,"A";#N/A,#N/A,FALSE,"B"}</definedName>
    <definedName name="__________a218328" localSheetId="7" hidden="1">{#N/A,#N/A,FALSE,"A";#N/A,#N/A,FALSE,"B"}</definedName>
    <definedName name="__________a218328" localSheetId="8" hidden="1">{#N/A,#N/A,FALSE,"A";#N/A,#N/A,FALSE,"B"}</definedName>
    <definedName name="__________a218328" localSheetId="10" hidden="1">{#N/A,#N/A,FALSE,"A";#N/A,#N/A,FALSE,"B"}</definedName>
    <definedName name="__________a218328" localSheetId="9" hidden="1">{#N/A,#N/A,FALSE,"A";#N/A,#N/A,FALSE,"B"}</definedName>
    <definedName name="__________a218328" localSheetId="23" hidden="1">{#N/A,#N/A,FALSE,"A";#N/A,#N/A,FALSE,"B"}</definedName>
    <definedName name="__________a218328" localSheetId="12" hidden="1">{#N/A,#N/A,FALSE,"A";#N/A,#N/A,FALSE,"B"}</definedName>
    <definedName name="__________a218328" localSheetId="13" hidden="1">{#N/A,#N/A,FALSE,"A";#N/A,#N/A,FALSE,"B"}</definedName>
    <definedName name="__________a218328" localSheetId="14" hidden="1">{#N/A,#N/A,FALSE,"A";#N/A,#N/A,FALSE,"B"}</definedName>
    <definedName name="__________a218328" localSheetId="15" hidden="1">{#N/A,#N/A,FALSE,"A";#N/A,#N/A,FALSE,"B"}</definedName>
    <definedName name="__________a218328" localSheetId="3" hidden="1">{#N/A,#N/A,FALSE,"A";#N/A,#N/A,FALSE,"B"}</definedName>
    <definedName name="__________a218328" localSheetId="4" hidden="1">{#N/A,#N/A,FALSE,"A";#N/A,#N/A,FALSE,"B"}</definedName>
    <definedName name="__________a218328" localSheetId="5" hidden="1">{#N/A,#N/A,FALSE,"A";#N/A,#N/A,FALSE,"B"}</definedName>
    <definedName name="__________a218328" localSheetId="6" hidden="1">{#N/A,#N/A,FALSE,"A";#N/A,#N/A,FALSE,"B"}</definedName>
    <definedName name="__________a218328" hidden="1">{#N/A,#N/A,FALSE,"A";#N/A,#N/A,FALSE,"B"}</definedName>
    <definedName name="__________fg1" localSheetId="20" hidden="1">{#N/A,#N/A,FALSE,"A";#N/A,#N/A,FALSE,"B"}</definedName>
    <definedName name="__________fg1" localSheetId="21" hidden="1">{#N/A,#N/A,FALSE,"A";#N/A,#N/A,FALSE,"B"}</definedName>
    <definedName name="__________fg1" localSheetId="22" hidden="1">{#N/A,#N/A,FALSE,"A";#N/A,#N/A,FALSE,"B"}</definedName>
    <definedName name="__________fg1" localSheetId="16" hidden="1">{#N/A,#N/A,FALSE,"A";#N/A,#N/A,FALSE,"B"}</definedName>
    <definedName name="__________fg1" localSheetId="17" hidden="1">{#N/A,#N/A,FALSE,"A";#N/A,#N/A,FALSE,"B"}</definedName>
    <definedName name="__________fg1" localSheetId="19" hidden="1">{#N/A,#N/A,FALSE,"A";#N/A,#N/A,FALSE,"B"}</definedName>
    <definedName name="__________fg1" localSheetId="18" hidden="1">{#N/A,#N/A,FALSE,"A";#N/A,#N/A,FALSE,"B"}</definedName>
    <definedName name="__________fg1" localSheetId="7" hidden="1">{#N/A,#N/A,FALSE,"A";#N/A,#N/A,FALSE,"B"}</definedName>
    <definedName name="__________fg1" localSheetId="8" hidden="1">{#N/A,#N/A,FALSE,"A";#N/A,#N/A,FALSE,"B"}</definedName>
    <definedName name="__________fg1" localSheetId="10" hidden="1">{#N/A,#N/A,FALSE,"A";#N/A,#N/A,FALSE,"B"}</definedName>
    <definedName name="__________fg1" localSheetId="9" hidden="1">{#N/A,#N/A,FALSE,"A";#N/A,#N/A,FALSE,"B"}</definedName>
    <definedName name="__________fg1" localSheetId="23" hidden="1">{#N/A,#N/A,FALSE,"A";#N/A,#N/A,FALSE,"B"}</definedName>
    <definedName name="__________fg1" localSheetId="12" hidden="1">{#N/A,#N/A,FALSE,"A";#N/A,#N/A,FALSE,"B"}</definedName>
    <definedName name="__________fg1" localSheetId="13" hidden="1">{#N/A,#N/A,FALSE,"A";#N/A,#N/A,FALSE,"B"}</definedName>
    <definedName name="__________fg1" localSheetId="14" hidden="1">{#N/A,#N/A,FALSE,"A";#N/A,#N/A,FALSE,"B"}</definedName>
    <definedName name="__________fg1" localSheetId="15" hidden="1">{#N/A,#N/A,FALSE,"A";#N/A,#N/A,FALSE,"B"}</definedName>
    <definedName name="__________fg1" localSheetId="3" hidden="1">{#N/A,#N/A,FALSE,"A";#N/A,#N/A,FALSE,"B"}</definedName>
    <definedName name="__________fg1" localSheetId="4" hidden="1">{#N/A,#N/A,FALSE,"A";#N/A,#N/A,FALSE,"B"}</definedName>
    <definedName name="__________fg1" localSheetId="5" hidden="1">{#N/A,#N/A,FALSE,"A";#N/A,#N/A,FALSE,"B"}</definedName>
    <definedName name="__________fg1" localSheetId="6" hidden="1">{#N/A,#N/A,FALSE,"A";#N/A,#N/A,FALSE,"B"}</definedName>
    <definedName name="__________fg1" hidden="1">{#N/A,#N/A,FALSE,"A";#N/A,#N/A,FALSE,"B"}</definedName>
    <definedName name="_________a218328" localSheetId="20" hidden="1">{#N/A,#N/A,FALSE,"A";#N/A,#N/A,FALSE,"B"}</definedName>
    <definedName name="_________a218328" localSheetId="21" hidden="1">{#N/A,#N/A,FALSE,"A";#N/A,#N/A,FALSE,"B"}</definedName>
    <definedName name="_________a218328" localSheetId="22" hidden="1">{#N/A,#N/A,FALSE,"A";#N/A,#N/A,FALSE,"B"}</definedName>
    <definedName name="_________a218328" localSheetId="16" hidden="1">{#N/A,#N/A,FALSE,"A";#N/A,#N/A,FALSE,"B"}</definedName>
    <definedName name="_________a218328" localSheetId="17" hidden="1">{#N/A,#N/A,FALSE,"A";#N/A,#N/A,FALSE,"B"}</definedName>
    <definedName name="_________a218328" localSheetId="19" hidden="1">{#N/A,#N/A,FALSE,"A";#N/A,#N/A,FALSE,"B"}</definedName>
    <definedName name="_________a218328" localSheetId="18" hidden="1">{#N/A,#N/A,FALSE,"A";#N/A,#N/A,FALSE,"B"}</definedName>
    <definedName name="_________a218328" localSheetId="7" hidden="1">{#N/A,#N/A,FALSE,"A";#N/A,#N/A,FALSE,"B"}</definedName>
    <definedName name="_________a218328" localSheetId="8" hidden="1">{#N/A,#N/A,FALSE,"A";#N/A,#N/A,FALSE,"B"}</definedName>
    <definedName name="_________a218328" localSheetId="10" hidden="1">{#N/A,#N/A,FALSE,"A";#N/A,#N/A,FALSE,"B"}</definedName>
    <definedName name="_________a218328" localSheetId="9" hidden="1">{#N/A,#N/A,FALSE,"A";#N/A,#N/A,FALSE,"B"}</definedName>
    <definedName name="_________a218328" localSheetId="23" hidden="1">{#N/A,#N/A,FALSE,"A";#N/A,#N/A,FALSE,"B"}</definedName>
    <definedName name="_________a218328" localSheetId="12" hidden="1">{#N/A,#N/A,FALSE,"A";#N/A,#N/A,FALSE,"B"}</definedName>
    <definedName name="_________a218328" localSheetId="13" hidden="1">{#N/A,#N/A,FALSE,"A";#N/A,#N/A,FALSE,"B"}</definedName>
    <definedName name="_________a218328" localSheetId="14" hidden="1">{#N/A,#N/A,FALSE,"A";#N/A,#N/A,FALSE,"B"}</definedName>
    <definedName name="_________a218328" localSheetId="15" hidden="1">{#N/A,#N/A,FALSE,"A";#N/A,#N/A,FALSE,"B"}</definedName>
    <definedName name="_________a218328" localSheetId="3" hidden="1">{#N/A,#N/A,FALSE,"A";#N/A,#N/A,FALSE,"B"}</definedName>
    <definedName name="_________a218328" localSheetId="4" hidden="1">{#N/A,#N/A,FALSE,"A";#N/A,#N/A,FALSE,"B"}</definedName>
    <definedName name="_________a218328" localSheetId="5" hidden="1">{#N/A,#N/A,FALSE,"A";#N/A,#N/A,FALSE,"B"}</definedName>
    <definedName name="_________a218328" localSheetId="6" hidden="1">{#N/A,#N/A,FALSE,"A";#N/A,#N/A,FALSE,"B"}</definedName>
    <definedName name="_________a218328" hidden="1">{#N/A,#N/A,FALSE,"A";#N/A,#N/A,FALSE,"B"}</definedName>
    <definedName name="_________fg1" localSheetId="20" hidden="1">{#N/A,#N/A,FALSE,"A";#N/A,#N/A,FALSE,"B"}</definedName>
    <definedName name="_________fg1" localSheetId="21" hidden="1">{#N/A,#N/A,FALSE,"A";#N/A,#N/A,FALSE,"B"}</definedName>
    <definedName name="_________fg1" localSheetId="22" hidden="1">{#N/A,#N/A,FALSE,"A";#N/A,#N/A,FALSE,"B"}</definedName>
    <definedName name="_________fg1" localSheetId="16" hidden="1">{#N/A,#N/A,FALSE,"A";#N/A,#N/A,FALSE,"B"}</definedName>
    <definedName name="_________fg1" localSheetId="17" hidden="1">{#N/A,#N/A,FALSE,"A";#N/A,#N/A,FALSE,"B"}</definedName>
    <definedName name="_________fg1" localSheetId="19" hidden="1">{#N/A,#N/A,FALSE,"A";#N/A,#N/A,FALSE,"B"}</definedName>
    <definedName name="_________fg1" localSheetId="18" hidden="1">{#N/A,#N/A,FALSE,"A";#N/A,#N/A,FALSE,"B"}</definedName>
    <definedName name="_________fg1" localSheetId="7" hidden="1">{#N/A,#N/A,FALSE,"A";#N/A,#N/A,FALSE,"B"}</definedName>
    <definedName name="_________fg1" localSheetId="8" hidden="1">{#N/A,#N/A,FALSE,"A";#N/A,#N/A,FALSE,"B"}</definedName>
    <definedName name="_________fg1" localSheetId="10" hidden="1">{#N/A,#N/A,FALSE,"A";#N/A,#N/A,FALSE,"B"}</definedName>
    <definedName name="_________fg1" localSheetId="9" hidden="1">{#N/A,#N/A,FALSE,"A";#N/A,#N/A,FALSE,"B"}</definedName>
    <definedName name="_________fg1" localSheetId="23" hidden="1">{#N/A,#N/A,FALSE,"A";#N/A,#N/A,FALSE,"B"}</definedName>
    <definedName name="_________fg1" localSheetId="12" hidden="1">{#N/A,#N/A,FALSE,"A";#N/A,#N/A,FALSE,"B"}</definedName>
    <definedName name="_________fg1" localSheetId="13" hidden="1">{#N/A,#N/A,FALSE,"A";#N/A,#N/A,FALSE,"B"}</definedName>
    <definedName name="_________fg1" localSheetId="14" hidden="1">{#N/A,#N/A,FALSE,"A";#N/A,#N/A,FALSE,"B"}</definedName>
    <definedName name="_________fg1" localSheetId="15" hidden="1">{#N/A,#N/A,FALSE,"A";#N/A,#N/A,FALSE,"B"}</definedName>
    <definedName name="_________fg1" localSheetId="3" hidden="1">{#N/A,#N/A,FALSE,"A";#N/A,#N/A,FALSE,"B"}</definedName>
    <definedName name="_________fg1" localSheetId="4" hidden="1">{#N/A,#N/A,FALSE,"A";#N/A,#N/A,FALSE,"B"}</definedName>
    <definedName name="_________fg1" localSheetId="5" hidden="1">{#N/A,#N/A,FALSE,"A";#N/A,#N/A,FALSE,"B"}</definedName>
    <definedName name="_________fg1" localSheetId="6" hidden="1">{#N/A,#N/A,FALSE,"A";#N/A,#N/A,FALSE,"B"}</definedName>
    <definedName name="_________fg1" hidden="1">{#N/A,#N/A,FALSE,"A";#N/A,#N/A,FALSE,"B"}</definedName>
    <definedName name="________a218328" localSheetId="20" hidden="1">{#N/A,#N/A,FALSE,"A";#N/A,#N/A,FALSE,"B"}</definedName>
    <definedName name="________a218328" localSheetId="21" hidden="1">{#N/A,#N/A,FALSE,"A";#N/A,#N/A,FALSE,"B"}</definedName>
    <definedName name="________a218328" localSheetId="22" hidden="1">{#N/A,#N/A,FALSE,"A";#N/A,#N/A,FALSE,"B"}</definedName>
    <definedName name="________a218328" localSheetId="16" hidden="1">{#N/A,#N/A,FALSE,"A";#N/A,#N/A,FALSE,"B"}</definedName>
    <definedName name="________a218328" localSheetId="17" hidden="1">{#N/A,#N/A,FALSE,"A";#N/A,#N/A,FALSE,"B"}</definedName>
    <definedName name="________a218328" localSheetId="19" hidden="1">{#N/A,#N/A,FALSE,"A";#N/A,#N/A,FALSE,"B"}</definedName>
    <definedName name="________a218328" localSheetId="18" hidden="1">{#N/A,#N/A,FALSE,"A";#N/A,#N/A,FALSE,"B"}</definedName>
    <definedName name="________a218328" localSheetId="7" hidden="1">{#N/A,#N/A,FALSE,"A";#N/A,#N/A,FALSE,"B"}</definedName>
    <definedName name="________a218328" localSheetId="8" hidden="1">{#N/A,#N/A,FALSE,"A";#N/A,#N/A,FALSE,"B"}</definedName>
    <definedName name="________a218328" localSheetId="10" hidden="1">{#N/A,#N/A,FALSE,"A";#N/A,#N/A,FALSE,"B"}</definedName>
    <definedName name="________a218328" localSheetId="9" hidden="1">{#N/A,#N/A,FALSE,"A";#N/A,#N/A,FALSE,"B"}</definedName>
    <definedName name="________a218328" localSheetId="23" hidden="1">{#N/A,#N/A,FALSE,"A";#N/A,#N/A,FALSE,"B"}</definedName>
    <definedName name="________a218328" localSheetId="12" hidden="1">{#N/A,#N/A,FALSE,"A";#N/A,#N/A,FALSE,"B"}</definedName>
    <definedName name="________a218328" localSheetId="13" hidden="1">{#N/A,#N/A,FALSE,"A";#N/A,#N/A,FALSE,"B"}</definedName>
    <definedName name="________a218328" localSheetId="14" hidden="1">{#N/A,#N/A,FALSE,"A";#N/A,#N/A,FALSE,"B"}</definedName>
    <definedName name="________a218328" localSheetId="15" hidden="1">{#N/A,#N/A,FALSE,"A";#N/A,#N/A,FALSE,"B"}</definedName>
    <definedName name="________a218328" localSheetId="3" hidden="1">{#N/A,#N/A,FALSE,"A";#N/A,#N/A,FALSE,"B"}</definedName>
    <definedName name="________a218328" localSheetId="4" hidden="1">{#N/A,#N/A,FALSE,"A";#N/A,#N/A,FALSE,"B"}</definedName>
    <definedName name="________a218328" localSheetId="5" hidden="1">{#N/A,#N/A,FALSE,"A";#N/A,#N/A,FALSE,"B"}</definedName>
    <definedName name="________a218328" localSheetId="6" hidden="1">{#N/A,#N/A,FALSE,"A";#N/A,#N/A,FALSE,"B"}</definedName>
    <definedName name="________a218328" hidden="1">{#N/A,#N/A,FALSE,"A";#N/A,#N/A,FALSE,"B"}</definedName>
    <definedName name="________fg1" localSheetId="20" hidden="1">{#N/A,#N/A,FALSE,"A";#N/A,#N/A,FALSE,"B"}</definedName>
    <definedName name="________fg1" localSheetId="21" hidden="1">{#N/A,#N/A,FALSE,"A";#N/A,#N/A,FALSE,"B"}</definedName>
    <definedName name="________fg1" localSheetId="22" hidden="1">{#N/A,#N/A,FALSE,"A";#N/A,#N/A,FALSE,"B"}</definedName>
    <definedName name="________fg1" localSheetId="16" hidden="1">{#N/A,#N/A,FALSE,"A";#N/A,#N/A,FALSE,"B"}</definedName>
    <definedName name="________fg1" localSheetId="17" hidden="1">{#N/A,#N/A,FALSE,"A";#N/A,#N/A,FALSE,"B"}</definedName>
    <definedName name="________fg1" localSheetId="19" hidden="1">{#N/A,#N/A,FALSE,"A";#N/A,#N/A,FALSE,"B"}</definedName>
    <definedName name="________fg1" localSheetId="18" hidden="1">{#N/A,#N/A,FALSE,"A";#N/A,#N/A,FALSE,"B"}</definedName>
    <definedName name="________fg1" localSheetId="7" hidden="1">{#N/A,#N/A,FALSE,"A";#N/A,#N/A,FALSE,"B"}</definedName>
    <definedName name="________fg1" localSheetId="8" hidden="1">{#N/A,#N/A,FALSE,"A";#N/A,#N/A,FALSE,"B"}</definedName>
    <definedName name="________fg1" localSheetId="10" hidden="1">{#N/A,#N/A,FALSE,"A";#N/A,#N/A,FALSE,"B"}</definedName>
    <definedName name="________fg1" localSheetId="9" hidden="1">{#N/A,#N/A,FALSE,"A";#N/A,#N/A,FALSE,"B"}</definedName>
    <definedName name="________fg1" localSheetId="23" hidden="1">{#N/A,#N/A,FALSE,"A";#N/A,#N/A,FALSE,"B"}</definedName>
    <definedName name="________fg1" localSheetId="12" hidden="1">{#N/A,#N/A,FALSE,"A";#N/A,#N/A,FALSE,"B"}</definedName>
    <definedName name="________fg1" localSheetId="13" hidden="1">{#N/A,#N/A,FALSE,"A";#N/A,#N/A,FALSE,"B"}</definedName>
    <definedName name="________fg1" localSheetId="14" hidden="1">{#N/A,#N/A,FALSE,"A";#N/A,#N/A,FALSE,"B"}</definedName>
    <definedName name="________fg1" localSheetId="15" hidden="1">{#N/A,#N/A,FALSE,"A";#N/A,#N/A,FALSE,"B"}</definedName>
    <definedName name="________fg1" localSheetId="3" hidden="1">{#N/A,#N/A,FALSE,"A";#N/A,#N/A,FALSE,"B"}</definedName>
    <definedName name="________fg1" localSheetId="4" hidden="1">{#N/A,#N/A,FALSE,"A";#N/A,#N/A,FALSE,"B"}</definedName>
    <definedName name="________fg1" localSheetId="5" hidden="1">{#N/A,#N/A,FALSE,"A";#N/A,#N/A,FALSE,"B"}</definedName>
    <definedName name="________fg1" localSheetId="6" hidden="1">{#N/A,#N/A,FALSE,"A";#N/A,#N/A,FALSE,"B"}</definedName>
    <definedName name="________fg1" hidden="1">{#N/A,#N/A,FALSE,"A";#N/A,#N/A,FALSE,"B"}</definedName>
    <definedName name="_______a218328" localSheetId="20" hidden="1">{#N/A,#N/A,FALSE,"A";#N/A,#N/A,FALSE,"B"}</definedName>
    <definedName name="_______a218328" localSheetId="21" hidden="1">{#N/A,#N/A,FALSE,"A";#N/A,#N/A,FALSE,"B"}</definedName>
    <definedName name="_______a218328" localSheetId="22" hidden="1">{#N/A,#N/A,FALSE,"A";#N/A,#N/A,FALSE,"B"}</definedName>
    <definedName name="_______a218328" localSheetId="16" hidden="1">{#N/A,#N/A,FALSE,"A";#N/A,#N/A,FALSE,"B"}</definedName>
    <definedName name="_______a218328" localSheetId="17" hidden="1">{#N/A,#N/A,FALSE,"A";#N/A,#N/A,FALSE,"B"}</definedName>
    <definedName name="_______a218328" localSheetId="19" hidden="1">{#N/A,#N/A,FALSE,"A";#N/A,#N/A,FALSE,"B"}</definedName>
    <definedName name="_______a218328" localSheetId="18" hidden="1">{#N/A,#N/A,FALSE,"A";#N/A,#N/A,FALSE,"B"}</definedName>
    <definedName name="_______a218328" localSheetId="7" hidden="1">{#N/A,#N/A,FALSE,"A";#N/A,#N/A,FALSE,"B"}</definedName>
    <definedName name="_______a218328" localSheetId="8" hidden="1">{#N/A,#N/A,FALSE,"A";#N/A,#N/A,FALSE,"B"}</definedName>
    <definedName name="_______a218328" localSheetId="10" hidden="1">{#N/A,#N/A,FALSE,"A";#N/A,#N/A,FALSE,"B"}</definedName>
    <definedName name="_______a218328" localSheetId="9" hidden="1">{#N/A,#N/A,FALSE,"A";#N/A,#N/A,FALSE,"B"}</definedName>
    <definedName name="_______a218328" localSheetId="23" hidden="1">{#N/A,#N/A,FALSE,"A";#N/A,#N/A,FALSE,"B"}</definedName>
    <definedName name="_______a218328" localSheetId="12" hidden="1">{#N/A,#N/A,FALSE,"A";#N/A,#N/A,FALSE,"B"}</definedName>
    <definedName name="_______a218328" localSheetId="13" hidden="1">{#N/A,#N/A,FALSE,"A";#N/A,#N/A,FALSE,"B"}</definedName>
    <definedName name="_______a218328" localSheetId="14" hidden="1">{#N/A,#N/A,FALSE,"A";#N/A,#N/A,FALSE,"B"}</definedName>
    <definedName name="_______a218328" localSheetId="15" hidden="1">{#N/A,#N/A,FALSE,"A";#N/A,#N/A,FALSE,"B"}</definedName>
    <definedName name="_______a218328" localSheetId="3" hidden="1">{#N/A,#N/A,FALSE,"A";#N/A,#N/A,FALSE,"B"}</definedName>
    <definedName name="_______a218328" localSheetId="4" hidden="1">{#N/A,#N/A,FALSE,"A";#N/A,#N/A,FALSE,"B"}</definedName>
    <definedName name="_______a218328" localSheetId="5" hidden="1">{#N/A,#N/A,FALSE,"A";#N/A,#N/A,FALSE,"B"}</definedName>
    <definedName name="_______a218328" localSheetId="6" hidden="1">{#N/A,#N/A,FALSE,"A";#N/A,#N/A,FALSE,"B"}</definedName>
    <definedName name="_______a218328" hidden="1">{#N/A,#N/A,FALSE,"A";#N/A,#N/A,FALSE,"B"}</definedName>
    <definedName name="_______fg1" localSheetId="20" hidden="1">{#N/A,#N/A,FALSE,"A";#N/A,#N/A,FALSE,"B"}</definedName>
    <definedName name="_______fg1" localSheetId="21" hidden="1">{#N/A,#N/A,FALSE,"A";#N/A,#N/A,FALSE,"B"}</definedName>
    <definedName name="_______fg1" localSheetId="22" hidden="1">{#N/A,#N/A,FALSE,"A";#N/A,#N/A,FALSE,"B"}</definedName>
    <definedName name="_______fg1" localSheetId="16" hidden="1">{#N/A,#N/A,FALSE,"A";#N/A,#N/A,FALSE,"B"}</definedName>
    <definedName name="_______fg1" localSheetId="17" hidden="1">{#N/A,#N/A,FALSE,"A";#N/A,#N/A,FALSE,"B"}</definedName>
    <definedName name="_______fg1" localSheetId="19" hidden="1">{#N/A,#N/A,FALSE,"A";#N/A,#N/A,FALSE,"B"}</definedName>
    <definedName name="_______fg1" localSheetId="18" hidden="1">{#N/A,#N/A,FALSE,"A";#N/A,#N/A,FALSE,"B"}</definedName>
    <definedName name="_______fg1" localSheetId="7" hidden="1">{#N/A,#N/A,FALSE,"A";#N/A,#N/A,FALSE,"B"}</definedName>
    <definedName name="_______fg1" localSheetId="8" hidden="1">{#N/A,#N/A,FALSE,"A";#N/A,#N/A,FALSE,"B"}</definedName>
    <definedName name="_______fg1" localSheetId="10" hidden="1">{#N/A,#N/A,FALSE,"A";#N/A,#N/A,FALSE,"B"}</definedName>
    <definedName name="_______fg1" localSheetId="9" hidden="1">{#N/A,#N/A,FALSE,"A";#N/A,#N/A,FALSE,"B"}</definedName>
    <definedName name="_______fg1" localSheetId="23" hidden="1">{#N/A,#N/A,FALSE,"A";#N/A,#N/A,FALSE,"B"}</definedName>
    <definedName name="_______fg1" localSheetId="12" hidden="1">{#N/A,#N/A,FALSE,"A";#N/A,#N/A,FALSE,"B"}</definedName>
    <definedName name="_______fg1" localSheetId="13" hidden="1">{#N/A,#N/A,FALSE,"A";#N/A,#N/A,FALSE,"B"}</definedName>
    <definedName name="_______fg1" localSheetId="14" hidden="1">{#N/A,#N/A,FALSE,"A";#N/A,#N/A,FALSE,"B"}</definedName>
    <definedName name="_______fg1" localSheetId="15" hidden="1">{#N/A,#N/A,FALSE,"A";#N/A,#N/A,FALSE,"B"}</definedName>
    <definedName name="_______fg1" localSheetId="3" hidden="1">{#N/A,#N/A,FALSE,"A";#N/A,#N/A,FALSE,"B"}</definedName>
    <definedName name="_______fg1" localSheetId="4" hidden="1">{#N/A,#N/A,FALSE,"A";#N/A,#N/A,FALSE,"B"}</definedName>
    <definedName name="_______fg1" localSheetId="5" hidden="1">{#N/A,#N/A,FALSE,"A";#N/A,#N/A,FALSE,"B"}</definedName>
    <definedName name="_______fg1" localSheetId="6" hidden="1">{#N/A,#N/A,FALSE,"A";#N/A,#N/A,FALSE,"B"}</definedName>
    <definedName name="_______fg1" hidden="1">{#N/A,#N/A,FALSE,"A";#N/A,#N/A,FALSE,"B"}</definedName>
    <definedName name="______a218328" localSheetId="20" hidden="1">{#N/A,#N/A,FALSE,"A";#N/A,#N/A,FALSE,"B"}</definedName>
    <definedName name="______a218328" localSheetId="21" hidden="1">{#N/A,#N/A,FALSE,"A";#N/A,#N/A,FALSE,"B"}</definedName>
    <definedName name="______a218328" localSheetId="22" hidden="1">{#N/A,#N/A,FALSE,"A";#N/A,#N/A,FALSE,"B"}</definedName>
    <definedName name="______a218328" localSheetId="16" hidden="1">{#N/A,#N/A,FALSE,"A";#N/A,#N/A,FALSE,"B"}</definedName>
    <definedName name="______a218328" localSheetId="17" hidden="1">{#N/A,#N/A,FALSE,"A";#N/A,#N/A,FALSE,"B"}</definedName>
    <definedName name="______a218328" localSheetId="19" hidden="1">{#N/A,#N/A,FALSE,"A";#N/A,#N/A,FALSE,"B"}</definedName>
    <definedName name="______a218328" localSheetId="18" hidden="1">{#N/A,#N/A,FALSE,"A";#N/A,#N/A,FALSE,"B"}</definedName>
    <definedName name="______a218328" localSheetId="7" hidden="1">{#N/A,#N/A,FALSE,"A";#N/A,#N/A,FALSE,"B"}</definedName>
    <definedName name="______a218328" localSheetId="8" hidden="1">{#N/A,#N/A,FALSE,"A";#N/A,#N/A,FALSE,"B"}</definedName>
    <definedName name="______a218328" localSheetId="10" hidden="1">{#N/A,#N/A,FALSE,"A";#N/A,#N/A,FALSE,"B"}</definedName>
    <definedName name="______a218328" localSheetId="9" hidden="1">{#N/A,#N/A,FALSE,"A";#N/A,#N/A,FALSE,"B"}</definedName>
    <definedName name="______a218328" localSheetId="23" hidden="1">{#N/A,#N/A,FALSE,"A";#N/A,#N/A,FALSE,"B"}</definedName>
    <definedName name="______a218328" localSheetId="12" hidden="1">{#N/A,#N/A,FALSE,"A";#N/A,#N/A,FALSE,"B"}</definedName>
    <definedName name="______a218328" localSheetId="13" hidden="1">{#N/A,#N/A,FALSE,"A";#N/A,#N/A,FALSE,"B"}</definedName>
    <definedName name="______a218328" localSheetId="14" hidden="1">{#N/A,#N/A,FALSE,"A";#N/A,#N/A,FALSE,"B"}</definedName>
    <definedName name="______a218328" localSheetId="15" hidden="1">{#N/A,#N/A,FALSE,"A";#N/A,#N/A,FALSE,"B"}</definedName>
    <definedName name="______a218328" localSheetId="3" hidden="1">{#N/A,#N/A,FALSE,"A";#N/A,#N/A,FALSE,"B"}</definedName>
    <definedName name="______a218328" localSheetId="4" hidden="1">{#N/A,#N/A,FALSE,"A";#N/A,#N/A,FALSE,"B"}</definedName>
    <definedName name="______a218328" localSheetId="5" hidden="1">{#N/A,#N/A,FALSE,"A";#N/A,#N/A,FALSE,"B"}</definedName>
    <definedName name="______a218328" localSheetId="6" hidden="1">{#N/A,#N/A,FALSE,"A";#N/A,#N/A,FALSE,"B"}</definedName>
    <definedName name="______a218328" hidden="1">{#N/A,#N/A,FALSE,"A";#N/A,#N/A,FALSE,"B"}</definedName>
    <definedName name="______fg1" localSheetId="20" hidden="1">{#N/A,#N/A,FALSE,"A";#N/A,#N/A,FALSE,"B"}</definedName>
    <definedName name="______fg1" localSheetId="21" hidden="1">{#N/A,#N/A,FALSE,"A";#N/A,#N/A,FALSE,"B"}</definedName>
    <definedName name="______fg1" localSheetId="22" hidden="1">{#N/A,#N/A,FALSE,"A";#N/A,#N/A,FALSE,"B"}</definedName>
    <definedName name="______fg1" localSheetId="16" hidden="1">{#N/A,#N/A,FALSE,"A";#N/A,#N/A,FALSE,"B"}</definedName>
    <definedName name="______fg1" localSheetId="17" hidden="1">{#N/A,#N/A,FALSE,"A";#N/A,#N/A,FALSE,"B"}</definedName>
    <definedName name="______fg1" localSheetId="19" hidden="1">{#N/A,#N/A,FALSE,"A";#N/A,#N/A,FALSE,"B"}</definedName>
    <definedName name="______fg1" localSheetId="18" hidden="1">{#N/A,#N/A,FALSE,"A";#N/A,#N/A,FALSE,"B"}</definedName>
    <definedName name="______fg1" localSheetId="7" hidden="1">{#N/A,#N/A,FALSE,"A";#N/A,#N/A,FALSE,"B"}</definedName>
    <definedName name="______fg1" localSheetId="8" hidden="1">{#N/A,#N/A,FALSE,"A";#N/A,#N/A,FALSE,"B"}</definedName>
    <definedName name="______fg1" localSheetId="10" hidden="1">{#N/A,#N/A,FALSE,"A";#N/A,#N/A,FALSE,"B"}</definedName>
    <definedName name="______fg1" localSheetId="9" hidden="1">{#N/A,#N/A,FALSE,"A";#N/A,#N/A,FALSE,"B"}</definedName>
    <definedName name="______fg1" localSheetId="23" hidden="1">{#N/A,#N/A,FALSE,"A";#N/A,#N/A,FALSE,"B"}</definedName>
    <definedName name="______fg1" localSheetId="12" hidden="1">{#N/A,#N/A,FALSE,"A";#N/A,#N/A,FALSE,"B"}</definedName>
    <definedName name="______fg1" localSheetId="13" hidden="1">{#N/A,#N/A,FALSE,"A";#N/A,#N/A,FALSE,"B"}</definedName>
    <definedName name="______fg1" localSheetId="14" hidden="1">{#N/A,#N/A,FALSE,"A";#N/A,#N/A,FALSE,"B"}</definedName>
    <definedName name="______fg1" localSheetId="15" hidden="1">{#N/A,#N/A,FALSE,"A";#N/A,#N/A,FALSE,"B"}</definedName>
    <definedName name="______fg1" localSheetId="3" hidden="1">{#N/A,#N/A,FALSE,"A";#N/A,#N/A,FALSE,"B"}</definedName>
    <definedName name="______fg1" localSheetId="4" hidden="1">{#N/A,#N/A,FALSE,"A";#N/A,#N/A,FALSE,"B"}</definedName>
    <definedName name="______fg1" localSheetId="5" hidden="1">{#N/A,#N/A,FALSE,"A";#N/A,#N/A,FALSE,"B"}</definedName>
    <definedName name="______fg1" localSheetId="6" hidden="1">{#N/A,#N/A,FALSE,"A";#N/A,#N/A,FALSE,"B"}</definedName>
    <definedName name="______fg1" hidden="1">{#N/A,#N/A,FALSE,"A";#N/A,#N/A,FALSE,"B"}</definedName>
    <definedName name="_____a218328" localSheetId="20" hidden="1">{#N/A,#N/A,FALSE,"A";#N/A,#N/A,FALSE,"B"}</definedName>
    <definedName name="_____a218328" localSheetId="21" hidden="1">{#N/A,#N/A,FALSE,"A";#N/A,#N/A,FALSE,"B"}</definedName>
    <definedName name="_____a218328" localSheetId="22" hidden="1">{#N/A,#N/A,FALSE,"A";#N/A,#N/A,FALSE,"B"}</definedName>
    <definedName name="_____a218328" localSheetId="16" hidden="1">{#N/A,#N/A,FALSE,"A";#N/A,#N/A,FALSE,"B"}</definedName>
    <definedName name="_____a218328" localSheetId="17" hidden="1">{#N/A,#N/A,FALSE,"A";#N/A,#N/A,FALSE,"B"}</definedName>
    <definedName name="_____a218328" localSheetId="19" hidden="1">{#N/A,#N/A,FALSE,"A";#N/A,#N/A,FALSE,"B"}</definedName>
    <definedName name="_____a218328" localSheetId="18" hidden="1">{#N/A,#N/A,FALSE,"A";#N/A,#N/A,FALSE,"B"}</definedName>
    <definedName name="_____a218328" localSheetId="7" hidden="1">{#N/A,#N/A,FALSE,"A";#N/A,#N/A,FALSE,"B"}</definedName>
    <definedName name="_____a218328" localSheetId="8" hidden="1">{#N/A,#N/A,FALSE,"A";#N/A,#N/A,FALSE,"B"}</definedName>
    <definedName name="_____a218328" localSheetId="10" hidden="1">{#N/A,#N/A,FALSE,"A";#N/A,#N/A,FALSE,"B"}</definedName>
    <definedName name="_____a218328" localSheetId="9" hidden="1">{#N/A,#N/A,FALSE,"A";#N/A,#N/A,FALSE,"B"}</definedName>
    <definedName name="_____a218328" localSheetId="23" hidden="1">{#N/A,#N/A,FALSE,"A";#N/A,#N/A,FALSE,"B"}</definedName>
    <definedName name="_____a218328" localSheetId="12" hidden="1">{#N/A,#N/A,FALSE,"A";#N/A,#N/A,FALSE,"B"}</definedName>
    <definedName name="_____a218328" localSheetId="13" hidden="1">{#N/A,#N/A,FALSE,"A";#N/A,#N/A,FALSE,"B"}</definedName>
    <definedName name="_____a218328" localSheetId="14" hidden="1">{#N/A,#N/A,FALSE,"A";#N/A,#N/A,FALSE,"B"}</definedName>
    <definedName name="_____a218328" localSheetId="15" hidden="1">{#N/A,#N/A,FALSE,"A";#N/A,#N/A,FALSE,"B"}</definedName>
    <definedName name="_____a218328" localSheetId="3" hidden="1">{#N/A,#N/A,FALSE,"A";#N/A,#N/A,FALSE,"B"}</definedName>
    <definedName name="_____a218328" localSheetId="4" hidden="1">{#N/A,#N/A,FALSE,"A";#N/A,#N/A,FALSE,"B"}</definedName>
    <definedName name="_____a218328" localSheetId="5" hidden="1">{#N/A,#N/A,FALSE,"A";#N/A,#N/A,FALSE,"B"}</definedName>
    <definedName name="_____a218328" localSheetId="6" hidden="1">{#N/A,#N/A,FALSE,"A";#N/A,#N/A,FALSE,"B"}</definedName>
    <definedName name="_____a218328" hidden="1">{#N/A,#N/A,FALSE,"A";#N/A,#N/A,FALSE,"B"}</definedName>
    <definedName name="_____fg1" localSheetId="20" hidden="1">{#N/A,#N/A,FALSE,"A";#N/A,#N/A,FALSE,"B"}</definedName>
    <definedName name="_____fg1" localSheetId="21" hidden="1">{#N/A,#N/A,FALSE,"A";#N/A,#N/A,FALSE,"B"}</definedName>
    <definedName name="_____fg1" localSheetId="22" hidden="1">{#N/A,#N/A,FALSE,"A";#N/A,#N/A,FALSE,"B"}</definedName>
    <definedName name="_____fg1" localSheetId="16" hidden="1">{#N/A,#N/A,FALSE,"A";#N/A,#N/A,FALSE,"B"}</definedName>
    <definedName name="_____fg1" localSheetId="17" hidden="1">{#N/A,#N/A,FALSE,"A";#N/A,#N/A,FALSE,"B"}</definedName>
    <definedName name="_____fg1" localSheetId="19" hidden="1">{#N/A,#N/A,FALSE,"A";#N/A,#N/A,FALSE,"B"}</definedName>
    <definedName name="_____fg1" localSheetId="18" hidden="1">{#N/A,#N/A,FALSE,"A";#N/A,#N/A,FALSE,"B"}</definedName>
    <definedName name="_____fg1" localSheetId="7" hidden="1">{#N/A,#N/A,FALSE,"A";#N/A,#N/A,FALSE,"B"}</definedName>
    <definedName name="_____fg1" localSheetId="8" hidden="1">{#N/A,#N/A,FALSE,"A";#N/A,#N/A,FALSE,"B"}</definedName>
    <definedName name="_____fg1" localSheetId="10" hidden="1">{#N/A,#N/A,FALSE,"A";#N/A,#N/A,FALSE,"B"}</definedName>
    <definedName name="_____fg1" localSheetId="9" hidden="1">{#N/A,#N/A,FALSE,"A";#N/A,#N/A,FALSE,"B"}</definedName>
    <definedName name="_____fg1" localSheetId="23" hidden="1">{#N/A,#N/A,FALSE,"A";#N/A,#N/A,FALSE,"B"}</definedName>
    <definedName name="_____fg1" localSheetId="12" hidden="1">{#N/A,#N/A,FALSE,"A";#N/A,#N/A,FALSE,"B"}</definedName>
    <definedName name="_____fg1" localSheetId="13" hidden="1">{#N/A,#N/A,FALSE,"A";#N/A,#N/A,FALSE,"B"}</definedName>
    <definedName name="_____fg1" localSheetId="14" hidden="1">{#N/A,#N/A,FALSE,"A";#N/A,#N/A,FALSE,"B"}</definedName>
    <definedName name="_____fg1" localSheetId="15" hidden="1">{#N/A,#N/A,FALSE,"A";#N/A,#N/A,FALSE,"B"}</definedName>
    <definedName name="_____fg1" localSheetId="3" hidden="1">{#N/A,#N/A,FALSE,"A";#N/A,#N/A,FALSE,"B"}</definedName>
    <definedName name="_____fg1" localSheetId="4" hidden="1">{#N/A,#N/A,FALSE,"A";#N/A,#N/A,FALSE,"B"}</definedName>
    <definedName name="_____fg1" localSheetId="5" hidden="1">{#N/A,#N/A,FALSE,"A";#N/A,#N/A,FALSE,"B"}</definedName>
    <definedName name="_____fg1" localSheetId="6" hidden="1">{#N/A,#N/A,FALSE,"A";#N/A,#N/A,FALSE,"B"}</definedName>
    <definedName name="_____fg1" hidden="1">{#N/A,#N/A,FALSE,"A";#N/A,#N/A,FALSE,"B"}</definedName>
    <definedName name="_____ver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_ver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a218328" localSheetId="20" hidden="1">{#N/A,#N/A,FALSE,"A";#N/A,#N/A,FALSE,"B"}</definedName>
    <definedName name="____a218328" localSheetId="21" hidden="1">{#N/A,#N/A,FALSE,"A";#N/A,#N/A,FALSE,"B"}</definedName>
    <definedName name="____a218328" localSheetId="22" hidden="1">{#N/A,#N/A,FALSE,"A";#N/A,#N/A,FALSE,"B"}</definedName>
    <definedName name="____a218328" localSheetId="16" hidden="1">{#N/A,#N/A,FALSE,"A";#N/A,#N/A,FALSE,"B"}</definedName>
    <definedName name="____a218328" localSheetId="17" hidden="1">{#N/A,#N/A,FALSE,"A";#N/A,#N/A,FALSE,"B"}</definedName>
    <definedName name="____a218328" localSheetId="19" hidden="1">{#N/A,#N/A,FALSE,"A";#N/A,#N/A,FALSE,"B"}</definedName>
    <definedName name="____a218328" localSheetId="18" hidden="1">{#N/A,#N/A,FALSE,"A";#N/A,#N/A,FALSE,"B"}</definedName>
    <definedName name="____a218328" localSheetId="7" hidden="1">{#N/A,#N/A,FALSE,"A";#N/A,#N/A,FALSE,"B"}</definedName>
    <definedName name="____a218328" localSheetId="8" hidden="1">{#N/A,#N/A,FALSE,"A";#N/A,#N/A,FALSE,"B"}</definedName>
    <definedName name="____a218328" localSheetId="10" hidden="1">{#N/A,#N/A,FALSE,"A";#N/A,#N/A,FALSE,"B"}</definedName>
    <definedName name="____a218328" localSheetId="9" hidden="1">{#N/A,#N/A,FALSE,"A";#N/A,#N/A,FALSE,"B"}</definedName>
    <definedName name="____a218328" localSheetId="23" hidden="1">{#N/A,#N/A,FALSE,"A";#N/A,#N/A,FALSE,"B"}</definedName>
    <definedName name="____a218328" localSheetId="12" hidden="1">{#N/A,#N/A,FALSE,"A";#N/A,#N/A,FALSE,"B"}</definedName>
    <definedName name="____a218328" localSheetId="13" hidden="1">{#N/A,#N/A,FALSE,"A";#N/A,#N/A,FALSE,"B"}</definedName>
    <definedName name="____a218328" localSheetId="14" hidden="1">{#N/A,#N/A,FALSE,"A";#N/A,#N/A,FALSE,"B"}</definedName>
    <definedName name="____a218328" localSheetId="15" hidden="1">{#N/A,#N/A,FALSE,"A";#N/A,#N/A,FALSE,"B"}</definedName>
    <definedName name="____a218328" localSheetId="3" hidden="1">{#N/A,#N/A,FALSE,"A";#N/A,#N/A,FALSE,"B"}</definedName>
    <definedName name="____a218328" localSheetId="4" hidden="1">{#N/A,#N/A,FALSE,"A";#N/A,#N/A,FALSE,"B"}</definedName>
    <definedName name="____a218328" localSheetId="5" hidden="1">{#N/A,#N/A,FALSE,"A";#N/A,#N/A,FALSE,"B"}</definedName>
    <definedName name="____a218328" localSheetId="6" hidden="1">{#N/A,#N/A,FALSE,"A";#N/A,#N/A,FALSE,"B"}</definedName>
    <definedName name="____a218328" hidden="1">{#N/A,#N/A,FALSE,"A";#N/A,#N/A,FALSE,"B"}</definedName>
    <definedName name="____fg1" localSheetId="20" hidden="1">{#N/A,#N/A,FALSE,"A";#N/A,#N/A,FALSE,"B"}</definedName>
    <definedName name="____fg1" localSheetId="21" hidden="1">{#N/A,#N/A,FALSE,"A";#N/A,#N/A,FALSE,"B"}</definedName>
    <definedName name="____fg1" localSheetId="22" hidden="1">{#N/A,#N/A,FALSE,"A";#N/A,#N/A,FALSE,"B"}</definedName>
    <definedName name="____fg1" localSheetId="16" hidden="1">{#N/A,#N/A,FALSE,"A";#N/A,#N/A,FALSE,"B"}</definedName>
    <definedName name="____fg1" localSheetId="17" hidden="1">{#N/A,#N/A,FALSE,"A";#N/A,#N/A,FALSE,"B"}</definedName>
    <definedName name="____fg1" localSheetId="19" hidden="1">{#N/A,#N/A,FALSE,"A";#N/A,#N/A,FALSE,"B"}</definedName>
    <definedName name="____fg1" localSheetId="18" hidden="1">{#N/A,#N/A,FALSE,"A";#N/A,#N/A,FALSE,"B"}</definedName>
    <definedName name="____fg1" localSheetId="7" hidden="1">{#N/A,#N/A,FALSE,"A";#N/A,#N/A,FALSE,"B"}</definedName>
    <definedName name="____fg1" localSheetId="8" hidden="1">{#N/A,#N/A,FALSE,"A";#N/A,#N/A,FALSE,"B"}</definedName>
    <definedName name="____fg1" localSheetId="10" hidden="1">{#N/A,#N/A,FALSE,"A";#N/A,#N/A,FALSE,"B"}</definedName>
    <definedName name="____fg1" localSheetId="9" hidden="1">{#N/A,#N/A,FALSE,"A";#N/A,#N/A,FALSE,"B"}</definedName>
    <definedName name="____fg1" localSheetId="23" hidden="1">{#N/A,#N/A,FALSE,"A";#N/A,#N/A,FALSE,"B"}</definedName>
    <definedName name="____fg1" localSheetId="12" hidden="1">{#N/A,#N/A,FALSE,"A";#N/A,#N/A,FALSE,"B"}</definedName>
    <definedName name="____fg1" localSheetId="13" hidden="1">{#N/A,#N/A,FALSE,"A";#N/A,#N/A,FALSE,"B"}</definedName>
    <definedName name="____fg1" localSheetId="14" hidden="1">{#N/A,#N/A,FALSE,"A";#N/A,#N/A,FALSE,"B"}</definedName>
    <definedName name="____fg1" localSheetId="15" hidden="1">{#N/A,#N/A,FALSE,"A";#N/A,#N/A,FALSE,"B"}</definedName>
    <definedName name="____fg1" localSheetId="3" hidden="1">{#N/A,#N/A,FALSE,"A";#N/A,#N/A,FALSE,"B"}</definedName>
    <definedName name="____fg1" localSheetId="4" hidden="1">{#N/A,#N/A,FALSE,"A";#N/A,#N/A,FALSE,"B"}</definedName>
    <definedName name="____fg1" localSheetId="5" hidden="1">{#N/A,#N/A,FALSE,"A";#N/A,#N/A,FALSE,"B"}</definedName>
    <definedName name="____fg1" localSheetId="6" hidden="1">{#N/A,#N/A,FALSE,"A";#N/A,#N/A,FALSE,"B"}</definedName>
    <definedName name="____fg1" hidden="1">{#N/A,#N/A,FALSE,"A";#N/A,#N/A,FALSE,"B"}</definedName>
    <definedName name="____ver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_ver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a218328" localSheetId="20" hidden="1">{#N/A,#N/A,FALSE,"A";#N/A,#N/A,FALSE,"B"}</definedName>
    <definedName name="___a218328" localSheetId="21" hidden="1">{#N/A,#N/A,FALSE,"A";#N/A,#N/A,FALSE,"B"}</definedName>
    <definedName name="___a218328" localSheetId="22" hidden="1">{#N/A,#N/A,FALSE,"A";#N/A,#N/A,FALSE,"B"}</definedName>
    <definedName name="___a218328" localSheetId="16" hidden="1">{#N/A,#N/A,FALSE,"A";#N/A,#N/A,FALSE,"B"}</definedName>
    <definedName name="___a218328" localSheetId="17" hidden="1">{#N/A,#N/A,FALSE,"A";#N/A,#N/A,FALSE,"B"}</definedName>
    <definedName name="___a218328" localSheetId="19" hidden="1">{#N/A,#N/A,FALSE,"A";#N/A,#N/A,FALSE,"B"}</definedName>
    <definedName name="___a218328" localSheetId="18" hidden="1">{#N/A,#N/A,FALSE,"A";#N/A,#N/A,FALSE,"B"}</definedName>
    <definedName name="___a218328" localSheetId="7" hidden="1">{#N/A,#N/A,FALSE,"A";#N/A,#N/A,FALSE,"B"}</definedName>
    <definedName name="___a218328" localSheetId="8" hidden="1">{#N/A,#N/A,FALSE,"A";#N/A,#N/A,FALSE,"B"}</definedName>
    <definedName name="___a218328" localSheetId="10" hidden="1">{#N/A,#N/A,FALSE,"A";#N/A,#N/A,FALSE,"B"}</definedName>
    <definedName name="___a218328" localSheetId="9" hidden="1">{#N/A,#N/A,FALSE,"A";#N/A,#N/A,FALSE,"B"}</definedName>
    <definedName name="___a218328" localSheetId="23" hidden="1">{#N/A,#N/A,FALSE,"A";#N/A,#N/A,FALSE,"B"}</definedName>
    <definedName name="___a218328" localSheetId="12" hidden="1">{#N/A,#N/A,FALSE,"A";#N/A,#N/A,FALSE,"B"}</definedName>
    <definedName name="___a218328" localSheetId="13" hidden="1">{#N/A,#N/A,FALSE,"A";#N/A,#N/A,FALSE,"B"}</definedName>
    <definedName name="___a218328" localSheetId="14" hidden="1">{#N/A,#N/A,FALSE,"A";#N/A,#N/A,FALSE,"B"}</definedName>
    <definedName name="___a218328" localSheetId="15" hidden="1">{#N/A,#N/A,FALSE,"A";#N/A,#N/A,FALSE,"B"}</definedName>
    <definedName name="___a218328" localSheetId="3" hidden="1">{#N/A,#N/A,FALSE,"A";#N/A,#N/A,FALSE,"B"}</definedName>
    <definedName name="___a218328" localSheetId="4" hidden="1">{#N/A,#N/A,FALSE,"A";#N/A,#N/A,FALSE,"B"}</definedName>
    <definedName name="___a218328" localSheetId="5" hidden="1">{#N/A,#N/A,FALSE,"A";#N/A,#N/A,FALSE,"B"}</definedName>
    <definedName name="___a218328" localSheetId="6" hidden="1">{#N/A,#N/A,FALSE,"A";#N/A,#N/A,FALSE,"B"}</definedName>
    <definedName name="___a218328" hidden="1">{#N/A,#N/A,FALSE,"A";#N/A,#N/A,FALSE,"B"}</definedName>
    <definedName name="___fg1" localSheetId="20" hidden="1">{#N/A,#N/A,FALSE,"A";#N/A,#N/A,FALSE,"B"}</definedName>
    <definedName name="___fg1" localSheetId="21" hidden="1">{#N/A,#N/A,FALSE,"A";#N/A,#N/A,FALSE,"B"}</definedName>
    <definedName name="___fg1" localSheetId="22" hidden="1">{#N/A,#N/A,FALSE,"A";#N/A,#N/A,FALSE,"B"}</definedName>
    <definedName name="___fg1" localSheetId="16" hidden="1">{#N/A,#N/A,FALSE,"A";#N/A,#N/A,FALSE,"B"}</definedName>
    <definedName name="___fg1" localSheetId="17" hidden="1">{#N/A,#N/A,FALSE,"A";#N/A,#N/A,FALSE,"B"}</definedName>
    <definedName name="___fg1" localSheetId="19" hidden="1">{#N/A,#N/A,FALSE,"A";#N/A,#N/A,FALSE,"B"}</definedName>
    <definedName name="___fg1" localSheetId="18" hidden="1">{#N/A,#N/A,FALSE,"A";#N/A,#N/A,FALSE,"B"}</definedName>
    <definedName name="___fg1" localSheetId="7" hidden="1">{#N/A,#N/A,FALSE,"A";#N/A,#N/A,FALSE,"B"}</definedName>
    <definedName name="___fg1" localSheetId="8" hidden="1">{#N/A,#N/A,FALSE,"A";#N/A,#N/A,FALSE,"B"}</definedName>
    <definedName name="___fg1" localSheetId="10" hidden="1">{#N/A,#N/A,FALSE,"A";#N/A,#N/A,FALSE,"B"}</definedName>
    <definedName name="___fg1" localSheetId="9" hidden="1">{#N/A,#N/A,FALSE,"A";#N/A,#N/A,FALSE,"B"}</definedName>
    <definedName name="___fg1" localSheetId="23" hidden="1">{#N/A,#N/A,FALSE,"A";#N/A,#N/A,FALSE,"B"}</definedName>
    <definedName name="___fg1" localSheetId="12" hidden="1">{#N/A,#N/A,FALSE,"A";#N/A,#N/A,FALSE,"B"}</definedName>
    <definedName name="___fg1" localSheetId="13" hidden="1">{#N/A,#N/A,FALSE,"A";#N/A,#N/A,FALSE,"B"}</definedName>
    <definedName name="___fg1" localSheetId="14" hidden="1">{#N/A,#N/A,FALSE,"A";#N/A,#N/A,FALSE,"B"}</definedName>
    <definedName name="___fg1" localSheetId="15" hidden="1">{#N/A,#N/A,FALSE,"A";#N/A,#N/A,FALSE,"B"}</definedName>
    <definedName name="___fg1" localSheetId="3" hidden="1">{#N/A,#N/A,FALSE,"A";#N/A,#N/A,FALSE,"B"}</definedName>
    <definedName name="___fg1" localSheetId="4" hidden="1">{#N/A,#N/A,FALSE,"A";#N/A,#N/A,FALSE,"B"}</definedName>
    <definedName name="___fg1" localSheetId="5" hidden="1">{#N/A,#N/A,FALSE,"A";#N/A,#N/A,FALSE,"B"}</definedName>
    <definedName name="___fg1" localSheetId="6" hidden="1">{#N/A,#N/A,FALSE,"A";#N/A,#N/A,FALSE,"B"}</definedName>
    <definedName name="___fg1" hidden="1">{#N/A,#N/A,FALSE,"A";#N/A,#N/A,FALSE,"B"}</definedName>
    <definedName name="___ver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_ver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123Graph_A" localSheetId="21" hidden="1">[3]ц_вспом!#REF!</definedName>
    <definedName name="__123Graph_A" localSheetId="22" hidden="1">[3]ц_вспом!#REF!</definedName>
    <definedName name="__123Graph_A" localSheetId="24" hidden="1">[3]ц_вспом!#REF!</definedName>
    <definedName name="__123Graph_A" localSheetId="16" hidden="1">[3]ц_вспом!#REF!</definedName>
    <definedName name="__123Graph_A" localSheetId="19" hidden="1">[3]ц_вспом!#REF!</definedName>
    <definedName name="__123Graph_A" localSheetId="18" hidden="1">[3]ц_вспом!#REF!</definedName>
    <definedName name="__123Graph_A" localSheetId="8" hidden="1">[3]ц_вспом!#REF!</definedName>
    <definedName name="__123Graph_A" localSheetId="10" hidden="1">[3]ц_вспом!#REF!</definedName>
    <definedName name="__123Graph_A" localSheetId="9" hidden="1">[3]ц_вспом!#REF!</definedName>
    <definedName name="__123Graph_A" localSheetId="23" hidden="1">[3]ц_вспом!#REF!</definedName>
    <definedName name="__123Graph_A" localSheetId="2" hidden="1">[3]ц_вспом!#REF!</definedName>
    <definedName name="__123Graph_A" localSheetId="13" hidden="1">[3]ц_вспом!#REF!</definedName>
    <definedName name="__123Graph_A" localSheetId="15" hidden="1">[3]ц_вспом!#REF!</definedName>
    <definedName name="__123Graph_A" localSheetId="6" hidden="1">[3]ц_вспом!#REF!</definedName>
    <definedName name="__123Graph_A" localSheetId="11" hidden="1">[3]ц_вспом!#REF!</definedName>
    <definedName name="__123Graph_A" hidden="1">[3]ц_вспом!#REF!</definedName>
    <definedName name="__123Graph_AGraph1" localSheetId="21" hidden="1">[3]ц_вспом!#REF!</definedName>
    <definedName name="__123Graph_AGraph1" localSheetId="22" hidden="1">[3]ц_вспом!#REF!</definedName>
    <definedName name="__123Graph_AGraph1" localSheetId="24" hidden="1">[3]ц_вспом!#REF!</definedName>
    <definedName name="__123Graph_AGraph1" localSheetId="16" hidden="1">[3]ц_вспом!#REF!</definedName>
    <definedName name="__123Graph_AGraph1" localSheetId="19" hidden="1">[3]ц_вспом!#REF!</definedName>
    <definedName name="__123Graph_AGraph1" localSheetId="18" hidden="1">[3]ц_вспом!#REF!</definedName>
    <definedName name="__123Graph_AGraph1" localSheetId="8" hidden="1">[3]ц_вспом!#REF!</definedName>
    <definedName name="__123Graph_AGraph1" localSheetId="10" hidden="1">[3]ц_вспом!#REF!</definedName>
    <definedName name="__123Graph_AGraph1" localSheetId="9" hidden="1">[3]ц_вспом!#REF!</definedName>
    <definedName name="__123Graph_AGraph1" localSheetId="23" hidden="1">[3]ц_вспом!#REF!</definedName>
    <definedName name="__123Graph_AGraph1" localSheetId="2" hidden="1">[3]ц_вспом!#REF!</definedName>
    <definedName name="__123Graph_AGraph1" localSheetId="13" hidden="1">[3]ц_вспом!#REF!</definedName>
    <definedName name="__123Graph_AGraph1" localSheetId="15" hidden="1">[3]ц_вспом!#REF!</definedName>
    <definedName name="__123Graph_AGraph1" localSheetId="6" hidden="1">[3]ц_вспом!#REF!</definedName>
    <definedName name="__123Graph_AGraph1" localSheetId="11" hidden="1">[3]ц_вспом!#REF!</definedName>
    <definedName name="__123Graph_AGraph1" hidden="1">[3]ц_вспом!#REF!</definedName>
    <definedName name="__a218328" localSheetId="20" hidden="1">{#N/A,#N/A,FALSE,"A";#N/A,#N/A,FALSE,"B"}</definedName>
    <definedName name="__a218328" localSheetId="21" hidden="1">{#N/A,#N/A,FALSE,"A";#N/A,#N/A,FALSE,"B"}</definedName>
    <definedName name="__a218328" localSheetId="22" hidden="1">{#N/A,#N/A,FALSE,"A";#N/A,#N/A,FALSE,"B"}</definedName>
    <definedName name="__a218328" localSheetId="16" hidden="1">{#N/A,#N/A,FALSE,"A";#N/A,#N/A,FALSE,"B"}</definedName>
    <definedName name="__a218328" localSheetId="17" hidden="1">{#N/A,#N/A,FALSE,"A";#N/A,#N/A,FALSE,"B"}</definedName>
    <definedName name="__a218328" localSheetId="19" hidden="1">{#N/A,#N/A,FALSE,"A";#N/A,#N/A,FALSE,"B"}</definedName>
    <definedName name="__a218328" localSheetId="18" hidden="1">{#N/A,#N/A,FALSE,"A";#N/A,#N/A,FALSE,"B"}</definedName>
    <definedName name="__a218328" localSheetId="7" hidden="1">{#N/A,#N/A,FALSE,"A";#N/A,#N/A,FALSE,"B"}</definedName>
    <definedName name="__a218328" localSheetId="8" hidden="1">{#N/A,#N/A,FALSE,"A";#N/A,#N/A,FALSE,"B"}</definedName>
    <definedName name="__a218328" localSheetId="10" hidden="1">{#N/A,#N/A,FALSE,"A";#N/A,#N/A,FALSE,"B"}</definedName>
    <definedName name="__a218328" localSheetId="9" hidden="1">{#N/A,#N/A,FALSE,"A";#N/A,#N/A,FALSE,"B"}</definedName>
    <definedName name="__a218328" localSheetId="23" hidden="1">{#N/A,#N/A,FALSE,"A";#N/A,#N/A,FALSE,"B"}</definedName>
    <definedName name="__a218328" localSheetId="12" hidden="1">{#N/A,#N/A,FALSE,"A";#N/A,#N/A,FALSE,"B"}</definedName>
    <definedName name="__a218328" localSheetId="13" hidden="1">{#N/A,#N/A,FALSE,"A";#N/A,#N/A,FALSE,"B"}</definedName>
    <definedName name="__a218328" localSheetId="14" hidden="1">{#N/A,#N/A,FALSE,"A";#N/A,#N/A,FALSE,"B"}</definedName>
    <definedName name="__a218328" localSheetId="15" hidden="1">{#N/A,#N/A,FALSE,"A";#N/A,#N/A,FALSE,"B"}</definedName>
    <definedName name="__a218328" localSheetId="3" hidden="1">{#N/A,#N/A,FALSE,"A";#N/A,#N/A,FALSE,"B"}</definedName>
    <definedName name="__a218328" localSheetId="4" hidden="1">{#N/A,#N/A,FALSE,"A";#N/A,#N/A,FALSE,"B"}</definedName>
    <definedName name="__a218328" localSheetId="5" hidden="1">{#N/A,#N/A,FALSE,"A";#N/A,#N/A,FALSE,"B"}</definedName>
    <definedName name="__a218328" localSheetId="6" hidden="1">{#N/A,#N/A,FALSE,"A";#N/A,#N/A,FALSE,"B"}</definedName>
    <definedName name="__a218328" hidden="1">{#N/A,#N/A,FALSE,"A";#N/A,#N/A,FALSE,"B"}</definedName>
    <definedName name="__fg1" localSheetId="20" hidden="1">{#N/A,#N/A,FALSE,"A";#N/A,#N/A,FALSE,"B"}</definedName>
    <definedName name="__fg1" localSheetId="21" hidden="1">{#N/A,#N/A,FALSE,"A";#N/A,#N/A,FALSE,"B"}</definedName>
    <definedName name="__fg1" localSheetId="22" hidden="1">{#N/A,#N/A,FALSE,"A";#N/A,#N/A,FALSE,"B"}</definedName>
    <definedName name="__fg1" localSheetId="16" hidden="1">{#N/A,#N/A,FALSE,"A";#N/A,#N/A,FALSE,"B"}</definedName>
    <definedName name="__fg1" localSheetId="17" hidden="1">{#N/A,#N/A,FALSE,"A";#N/A,#N/A,FALSE,"B"}</definedName>
    <definedName name="__fg1" localSheetId="19" hidden="1">{#N/A,#N/A,FALSE,"A";#N/A,#N/A,FALSE,"B"}</definedName>
    <definedName name="__fg1" localSheetId="18" hidden="1">{#N/A,#N/A,FALSE,"A";#N/A,#N/A,FALSE,"B"}</definedName>
    <definedName name="__fg1" localSheetId="7" hidden="1">{#N/A,#N/A,FALSE,"A";#N/A,#N/A,FALSE,"B"}</definedName>
    <definedName name="__fg1" localSheetId="8" hidden="1">{#N/A,#N/A,FALSE,"A";#N/A,#N/A,FALSE,"B"}</definedName>
    <definedName name="__fg1" localSheetId="10" hidden="1">{#N/A,#N/A,FALSE,"A";#N/A,#N/A,FALSE,"B"}</definedName>
    <definedName name="__fg1" localSheetId="9" hidden="1">{#N/A,#N/A,FALSE,"A";#N/A,#N/A,FALSE,"B"}</definedName>
    <definedName name="__fg1" localSheetId="23" hidden="1">{#N/A,#N/A,FALSE,"A";#N/A,#N/A,FALSE,"B"}</definedName>
    <definedName name="__fg1" localSheetId="12" hidden="1">{#N/A,#N/A,FALSE,"A";#N/A,#N/A,FALSE,"B"}</definedName>
    <definedName name="__fg1" localSheetId="13" hidden="1">{#N/A,#N/A,FALSE,"A";#N/A,#N/A,FALSE,"B"}</definedName>
    <definedName name="__fg1" localSheetId="14" hidden="1">{#N/A,#N/A,FALSE,"A";#N/A,#N/A,FALSE,"B"}</definedName>
    <definedName name="__fg1" localSheetId="15" hidden="1">{#N/A,#N/A,FALSE,"A";#N/A,#N/A,FALSE,"B"}</definedName>
    <definedName name="__fg1" localSheetId="3" hidden="1">{#N/A,#N/A,FALSE,"A";#N/A,#N/A,FALSE,"B"}</definedName>
    <definedName name="__fg1" localSheetId="4" hidden="1">{#N/A,#N/A,FALSE,"A";#N/A,#N/A,FALSE,"B"}</definedName>
    <definedName name="__fg1" localSheetId="5" hidden="1">{#N/A,#N/A,FALSE,"A";#N/A,#N/A,FALSE,"B"}</definedName>
    <definedName name="__fg1" localSheetId="6" hidden="1">{#N/A,#N/A,FALSE,"A";#N/A,#N/A,FALSE,"B"}</definedName>
    <definedName name="__fg1" hidden="1">{#N/A,#N/A,FALSE,"A";#N/A,#N/A,FALSE,"B"}</definedName>
    <definedName name="__ver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_ver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123" localSheetId="19" hidden="1">'[4]5Э'!#REF!</definedName>
    <definedName name="_123" localSheetId="18" hidden="1">'[4]5Э'!#REF!</definedName>
    <definedName name="_123" localSheetId="8" hidden="1">'[4]5Э'!#REF!</definedName>
    <definedName name="_123" localSheetId="10" hidden="1">'[4]5Э'!#REF!</definedName>
    <definedName name="_123" localSheetId="9" hidden="1">'[4]5Э'!#REF!</definedName>
    <definedName name="_123" localSheetId="2" hidden="1">'[4]5Э'!#REF!</definedName>
    <definedName name="_123" localSheetId="15" hidden="1">'[4]5Э'!#REF!</definedName>
    <definedName name="_123" localSheetId="6" hidden="1">'[4]5Э'!#REF!</definedName>
    <definedName name="_123" localSheetId="11" hidden="1">'[4]5Э'!#REF!</definedName>
    <definedName name="_123" hidden="1">'[4]5Э'!#REF!</definedName>
    <definedName name="_123Graph" localSheetId="19" hidden="1">'[4]5Э'!#REF!</definedName>
    <definedName name="_123Graph" localSheetId="18" hidden="1">'[4]5Э'!#REF!</definedName>
    <definedName name="_123Graph" localSheetId="8" hidden="1">'[4]5Э'!#REF!</definedName>
    <definedName name="_123Graph" localSheetId="10" hidden="1">'[4]5Э'!#REF!</definedName>
    <definedName name="_123Graph" localSheetId="9" hidden="1">'[4]5Э'!#REF!</definedName>
    <definedName name="_123Graph" localSheetId="2" hidden="1">'[4]5Э'!#REF!</definedName>
    <definedName name="_123Graph" localSheetId="15" hidden="1">'[4]5Э'!#REF!</definedName>
    <definedName name="_123Graph" localSheetId="6" hidden="1">'[4]5Э'!#REF!</definedName>
    <definedName name="_123Graph" localSheetId="11" hidden="1">'[4]5Э'!#REF!</definedName>
    <definedName name="_123Graph" hidden="1">'[4]5Э'!#REF!</definedName>
    <definedName name="_1995_год" localSheetId="22">[1]текучесть!#REF!</definedName>
    <definedName name="_1996_год" localSheetId="22">[1]текучесть!#REF!</definedName>
    <definedName name="_a218328" localSheetId="20" hidden="1">{#N/A,#N/A,FALSE,"A";#N/A,#N/A,FALSE,"B"}</definedName>
    <definedName name="_a218328" localSheetId="21" hidden="1">{#N/A,#N/A,FALSE,"A";#N/A,#N/A,FALSE,"B"}</definedName>
    <definedName name="_a218328" localSheetId="22" hidden="1">{#N/A,#N/A,FALSE,"A";#N/A,#N/A,FALSE,"B"}</definedName>
    <definedName name="_a218328" localSheetId="16" hidden="1">{#N/A,#N/A,FALSE,"A";#N/A,#N/A,FALSE,"B"}</definedName>
    <definedName name="_a218328" localSheetId="17" hidden="1">{#N/A,#N/A,FALSE,"A";#N/A,#N/A,FALSE,"B"}</definedName>
    <definedName name="_a218328" localSheetId="19" hidden="1">{#N/A,#N/A,FALSE,"A";#N/A,#N/A,FALSE,"B"}</definedName>
    <definedName name="_a218328" localSheetId="18" hidden="1">{#N/A,#N/A,FALSE,"A";#N/A,#N/A,FALSE,"B"}</definedName>
    <definedName name="_a218328" localSheetId="7" hidden="1">{#N/A,#N/A,FALSE,"A";#N/A,#N/A,FALSE,"B"}</definedName>
    <definedName name="_a218328" localSheetId="8" hidden="1">{#N/A,#N/A,FALSE,"A";#N/A,#N/A,FALSE,"B"}</definedName>
    <definedName name="_a218328" localSheetId="10" hidden="1">{#N/A,#N/A,FALSE,"A";#N/A,#N/A,FALSE,"B"}</definedName>
    <definedName name="_a218328" localSheetId="9" hidden="1">{#N/A,#N/A,FALSE,"A";#N/A,#N/A,FALSE,"B"}</definedName>
    <definedName name="_a218328" localSheetId="23" hidden="1">{#N/A,#N/A,FALSE,"A";#N/A,#N/A,FALSE,"B"}</definedName>
    <definedName name="_a218328" localSheetId="12" hidden="1">{#N/A,#N/A,FALSE,"A";#N/A,#N/A,FALSE,"B"}</definedName>
    <definedName name="_a218328" localSheetId="13" hidden="1">{#N/A,#N/A,FALSE,"A";#N/A,#N/A,FALSE,"B"}</definedName>
    <definedName name="_a218328" localSheetId="14" hidden="1">{#N/A,#N/A,FALSE,"A";#N/A,#N/A,FALSE,"B"}</definedName>
    <definedName name="_a218328" localSheetId="15" hidden="1">{#N/A,#N/A,FALSE,"A";#N/A,#N/A,FALSE,"B"}</definedName>
    <definedName name="_a218328" localSheetId="3" hidden="1">{#N/A,#N/A,FALSE,"A";#N/A,#N/A,FALSE,"B"}</definedName>
    <definedName name="_a218328" localSheetId="4" hidden="1">{#N/A,#N/A,FALSE,"A";#N/A,#N/A,FALSE,"B"}</definedName>
    <definedName name="_a218328" localSheetId="5" hidden="1">{#N/A,#N/A,FALSE,"A";#N/A,#N/A,FALSE,"B"}</definedName>
    <definedName name="_a218328" localSheetId="6" hidden="1">{#N/A,#N/A,FALSE,"A";#N/A,#N/A,FALSE,"B"}</definedName>
    <definedName name="_a218328" hidden="1">{#N/A,#N/A,FALSE,"A";#N/A,#N/A,FALSE,"B"}</definedName>
    <definedName name="_fg1" localSheetId="20" hidden="1">{#N/A,#N/A,FALSE,"A";#N/A,#N/A,FALSE,"B"}</definedName>
    <definedName name="_fg1" localSheetId="21" hidden="1">{#N/A,#N/A,FALSE,"A";#N/A,#N/A,FALSE,"B"}</definedName>
    <definedName name="_fg1" localSheetId="22" hidden="1">{#N/A,#N/A,FALSE,"A";#N/A,#N/A,FALSE,"B"}</definedName>
    <definedName name="_fg1" localSheetId="16" hidden="1">{#N/A,#N/A,FALSE,"A";#N/A,#N/A,FALSE,"B"}</definedName>
    <definedName name="_fg1" localSheetId="17" hidden="1">{#N/A,#N/A,FALSE,"A";#N/A,#N/A,FALSE,"B"}</definedName>
    <definedName name="_fg1" localSheetId="19" hidden="1">{#N/A,#N/A,FALSE,"A";#N/A,#N/A,FALSE,"B"}</definedName>
    <definedName name="_fg1" localSheetId="18" hidden="1">{#N/A,#N/A,FALSE,"A";#N/A,#N/A,FALSE,"B"}</definedName>
    <definedName name="_fg1" localSheetId="7" hidden="1">{#N/A,#N/A,FALSE,"A";#N/A,#N/A,FALSE,"B"}</definedName>
    <definedName name="_fg1" localSheetId="8" hidden="1">{#N/A,#N/A,FALSE,"A";#N/A,#N/A,FALSE,"B"}</definedName>
    <definedName name="_fg1" localSheetId="10" hidden="1">{#N/A,#N/A,FALSE,"A";#N/A,#N/A,FALSE,"B"}</definedName>
    <definedName name="_fg1" localSheetId="9" hidden="1">{#N/A,#N/A,FALSE,"A";#N/A,#N/A,FALSE,"B"}</definedName>
    <definedName name="_fg1" localSheetId="23" hidden="1">{#N/A,#N/A,FALSE,"A";#N/A,#N/A,FALSE,"B"}</definedName>
    <definedName name="_fg1" localSheetId="12" hidden="1">{#N/A,#N/A,FALSE,"A";#N/A,#N/A,FALSE,"B"}</definedName>
    <definedName name="_fg1" localSheetId="13" hidden="1">{#N/A,#N/A,FALSE,"A";#N/A,#N/A,FALSE,"B"}</definedName>
    <definedName name="_fg1" localSheetId="14" hidden="1">{#N/A,#N/A,FALSE,"A";#N/A,#N/A,FALSE,"B"}</definedName>
    <definedName name="_fg1" localSheetId="15" hidden="1">{#N/A,#N/A,FALSE,"A";#N/A,#N/A,FALSE,"B"}</definedName>
    <definedName name="_fg1" localSheetId="3" hidden="1">{#N/A,#N/A,FALSE,"A";#N/A,#N/A,FALSE,"B"}</definedName>
    <definedName name="_fg1" localSheetId="4" hidden="1">{#N/A,#N/A,FALSE,"A";#N/A,#N/A,FALSE,"B"}</definedName>
    <definedName name="_fg1" localSheetId="5" hidden="1">{#N/A,#N/A,FALSE,"A";#N/A,#N/A,FALSE,"B"}</definedName>
    <definedName name="_fg1" localSheetId="6" hidden="1">{#N/A,#N/A,FALSE,"A";#N/A,#N/A,FALSE,"B"}</definedName>
    <definedName name="_fg1" hidden="1">{#N/A,#N/A,FALSE,"A";#N/A,#N/A,FALSE,"B"}</definedName>
    <definedName name="_Fill" localSheetId="21" hidden="1">#REF!</definedName>
    <definedName name="_Fill" localSheetId="22" hidden="1">#REF!</definedName>
    <definedName name="_Fill" localSheetId="24" hidden="1">#REF!</definedName>
    <definedName name="_Fill" localSheetId="16" hidden="1">#REF!</definedName>
    <definedName name="_Fill" localSheetId="19" hidden="1">#REF!</definedName>
    <definedName name="_Fill" localSheetId="18" hidden="1">#REF!</definedName>
    <definedName name="_Fill" localSheetId="8" hidden="1">#REF!</definedName>
    <definedName name="_Fill" localSheetId="10" hidden="1">#REF!</definedName>
    <definedName name="_Fill" localSheetId="9" hidden="1">#REF!</definedName>
    <definedName name="_Fill" localSheetId="23" hidden="1">#REF!</definedName>
    <definedName name="_Fill" localSheetId="2" hidden="1">#REF!</definedName>
    <definedName name="_Fill" localSheetId="13" hidden="1">#REF!</definedName>
    <definedName name="_Fill" localSheetId="15" hidden="1">#REF!</definedName>
    <definedName name="_Fill" localSheetId="6" hidden="1">#REF!</definedName>
    <definedName name="_Fill" localSheetId="11" hidden="1">#REF!</definedName>
    <definedName name="_Fill" hidden="1">#REF!</definedName>
    <definedName name="_filll" localSheetId="21" hidden="1">#REF!</definedName>
    <definedName name="_filll" localSheetId="22" hidden="1">#REF!</definedName>
    <definedName name="_filll" localSheetId="24" hidden="1">#REF!</definedName>
    <definedName name="_filll" localSheetId="16" hidden="1">#REF!</definedName>
    <definedName name="_filll" localSheetId="19" hidden="1">#REF!</definedName>
    <definedName name="_filll" localSheetId="18" hidden="1">#REF!</definedName>
    <definedName name="_filll" localSheetId="8" hidden="1">#REF!</definedName>
    <definedName name="_filll" localSheetId="10" hidden="1">#REF!</definedName>
    <definedName name="_filll" localSheetId="9" hidden="1">#REF!</definedName>
    <definedName name="_filll" localSheetId="23" hidden="1">#REF!</definedName>
    <definedName name="_filll" localSheetId="2" hidden="1">#REF!</definedName>
    <definedName name="_filll" localSheetId="13" hidden="1">#REF!</definedName>
    <definedName name="_filll" localSheetId="15" hidden="1">#REF!</definedName>
    <definedName name="_filll" localSheetId="6" hidden="1">#REF!</definedName>
    <definedName name="_filll" localSheetId="11" hidden="1">#REF!</definedName>
    <definedName name="_filll" hidden="1">#REF!</definedName>
    <definedName name="_Order1" hidden="1">255</definedName>
    <definedName name="_Order2" hidden="1">255</definedName>
    <definedName name="_Regression_Int" hidden="1">1</definedName>
    <definedName name="_Sort" localSheetId="21" hidden="1">#REF!</definedName>
    <definedName name="_Sort" localSheetId="22" hidden="1">#REF!</definedName>
    <definedName name="_Sort" localSheetId="24" hidden="1">#REF!</definedName>
    <definedName name="_Sort" localSheetId="16" hidden="1">#REF!</definedName>
    <definedName name="_Sort" localSheetId="19" hidden="1">#REF!</definedName>
    <definedName name="_Sort" localSheetId="18" hidden="1">#REF!</definedName>
    <definedName name="_Sort" localSheetId="8" hidden="1">#REF!</definedName>
    <definedName name="_Sort" localSheetId="10" hidden="1">#REF!</definedName>
    <definedName name="_Sort" localSheetId="9" hidden="1">#REF!</definedName>
    <definedName name="_Sort" localSheetId="23" hidden="1">#REF!</definedName>
    <definedName name="_Sort" localSheetId="2" hidden="1">#REF!</definedName>
    <definedName name="_Sort" localSheetId="13" hidden="1">#REF!</definedName>
    <definedName name="_Sort" localSheetId="15" hidden="1">#REF!</definedName>
    <definedName name="_Sort" localSheetId="6" hidden="1">#REF!</definedName>
    <definedName name="_Sort" localSheetId="11" hidden="1">#REF!</definedName>
    <definedName name="_Sort" hidden="1">#REF!</definedName>
    <definedName name="_ver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ver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август" localSheetId="22">[5]rez_08_august!$A$2:$AD$33</definedName>
    <definedName name="_апрель" localSheetId="22">[5]rez_04_april!$A$2:$AD$32</definedName>
    <definedName name="_декабрь" localSheetId="22">[5]rez_12_desember!$A$2:$AD$31</definedName>
    <definedName name="_июль" localSheetId="22">[5]rez_07_july!$A$2:$AD$33</definedName>
    <definedName name="_июнь" localSheetId="22">[5]rez_06_June!$A$2:$AD$29</definedName>
    <definedName name="_май" localSheetId="22">[5]rez_05_may!$A$2:$AD$34</definedName>
    <definedName name="_март" localSheetId="22">[5]rez_03_march!$A$2:$AD$41</definedName>
    <definedName name="_ноябрь" localSheetId="22">[5]rez_11_november!$A$2:$AD$31</definedName>
    <definedName name="_о" localSheetId="19" hidden="1">'[4]5Э'!#REF!</definedName>
    <definedName name="_о" localSheetId="18" hidden="1">'[4]5Э'!#REF!</definedName>
    <definedName name="_о" localSheetId="8" hidden="1">'[4]5Э'!#REF!</definedName>
    <definedName name="_о" localSheetId="10" hidden="1">'[4]5Э'!#REF!</definedName>
    <definedName name="_о" localSheetId="9" hidden="1">'[4]5Э'!#REF!</definedName>
    <definedName name="_о" localSheetId="2" hidden="1">'[4]5Э'!#REF!</definedName>
    <definedName name="_о" localSheetId="15" hidden="1">'[4]5Э'!#REF!</definedName>
    <definedName name="_о" localSheetId="6" hidden="1">'[4]5Э'!#REF!</definedName>
    <definedName name="_о" localSheetId="11" hidden="1">'[4]5Э'!#REF!</definedName>
    <definedName name="_о" hidden="1">'[4]5Э'!#REF!</definedName>
    <definedName name="_октябрь" localSheetId="22">[5]rez_10_october!$A$2:$AD$29</definedName>
    <definedName name="_сентябрь" localSheetId="22">[5]rez_09_september!$A$2:$AD$31</definedName>
    <definedName name="_фев" localSheetId="22">'[5]rez_02_feb '!$A$2:$AD$33</definedName>
    <definedName name="_xlnm._FilterDatabase" hidden="1">'[6]4'!$B$3:$E$5</definedName>
    <definedName name="_янв" localSheetId="22">[5]rez_01_jan!$A$2:$AD$34</definedName>
    <definedName name="a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" localSheetId="20" hidden="1">{#N/A,#N/A,FALSE,"A";#N/A,#N/A,FALSE,"B"}</definedName>
    <definedName name="AAA" localSheetId="21" hidden="1">{#N/A,#N/A,FALSE,"A";#N/A,#N/A,FALSE,"B"}</definedName>
    <definedName name="AAA" localSheetId="22" hidden="1">{#N/A,#N/A,FALSE,"A";#N/A,#N/A,FALSE,"B"}</definedName>
    <definedName name="AAA" localSheetId="16" hidden="1">{#N/A,#N/A,FALSE,"A";#N/A,#N/A,FALSE,"B"}</definedName>
    <definedName name="AAA" localSheetId="17" hidden="1">{#N/A,#N/A,FALSE,"A";#N/A,#N/A,FALSE,"B"}</definedName>
    <definedName name="AAA" localSheetId="19" hidden="1">{#N/A,#N/A,FALSE,"A";#N/A,#N/A,FALSE,"B"}</definedName>
    <definedName name="AAA" localSheetId="18" hidden="1">{#N/A,#N/A,FALSE,"A";#N/A,#N/A,FALSE,"B"}</definedName>
    <definedName name="AAA" localSheetId="7" hidden="1">{#N/A,#N/A,FALSE,"A";#N/A,#N/A,FALSE,"B"}</definedName>
    <definedName name="AAA" localSheetId="8" hidden="1">{#N/A,#N/A,FALSE,"A";#N/A,#N/A,FALSE,"B"}</definedName>
    <definedName name="AAA" localSheetId="10" hidden="1">{#N/A,#N/A,FALSE,"A";#N/A,#N/A,FALSE,"B"}</definedName>
    <definedName name="AAA" localSheetId="9" hidden="1">{#N/A,#N/A,FALSE,"A";#N/A,#N/A,FALSE,"B"}</definedName>
    <definedName name="AAA" localSheetId="23" hidden="1">{#N/A,#N/A,FALSE,"A";#N/A,#N/A,FALSE,"B"}</definedName>
    <definedName name="AAA" localSheetId="12" hidden="1">{#N/A,#N/A,FALSE,"A";#N/A,#N/A,FALSE,"B"}</definedName>
    <definedName name="AAA" localSheetId="13" hidden="1">{#N/A,#N/A,FALSE,"A";#N/A,#N/A,FALSE,"B"}</definedName>
    <definedName name="AAA" localSheetId="14" hidden="1">{#N/A,#N/A,FALSE,"A";#N/A,#N/A,FALSE,"B"}</definedName>
    <definedName name="AAA" localSheetId="15" hidden="1">{#N/A,#N/A,FALSE,"A";#N/A,#N/A,FALSE,"B"}</definedName>
    <definedName name="AAA" localSheetId="3" hidden="1">{#N/A,#N/A,FALSE,"A";#N/A,#N/A,FALSE,"B"}</definedName>
    <definedName name="AAA" localSheetId="4" hidden="1">{#N/A,#N/A,FALSE,"A";#N/A,#N/A,FALSE,"B"}</definedName>
    <definedName name="AAA" localSheetId="5" hidden="1">{#N/A,#N/A,FALSE,"A";#N/A,#N/A,FALSE,"B"}</definedName>
    <definedName name="AAA" localSheetId="6" hidden="1">{#N/A,#N/A,FALSE,"A";#N/A,#N/A,FALSE,"B"}</definedName>
    <definedName name="AAA" hidden="1">{#N/A,#N/A,FALSE,"A";#N/A,#N/A,FALSE,"B"}</definedName>
    <definedName name="aaaa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AAAAAAAAAAA" localSheetId="20" hidden="1">{#N/A,#N/A,FALSE,"Tabl. A1";#N/A,#N/A,FALSE,"Tabl. A1 b";#N/A,#N/A,FALSE,"Tabl. A2";#N/A,#N/A,FALSE,"Tabl. A2-1";#N/A,#N/A,FALSE,"Tabl. A2-2"}</definedName>
    <definedName name="AAAAAAAAAAAA" localSheetId="21" hidden="1">{#N/A,#N/A,FALSE,"Tabl. A1";#N/A,#N/A,FALSE,"Tabl. A1 b";#N/A,#N/A,FALSE,"Tabl. A2";#N/A,#N/A,FALSE,"Tabl. A2-1";#N/A,#N/A,FALSE,"Tabl. A2-2"}</definedName>
    <definedName name="AAAAAAAAAAAA" localSheetId="22" hidden="1">{#N/A,#N/A,FALSE,"Tabl. A1";#N/A,#N/A,FALSE,"Tabl. A1 b";#N/A,#N/A,FALSE,"Tabl. A2";#N/A,#N/A,FALSE,"Tabl. A2-1";#N/A,#N/A,FALSE,"Tabl. A2-2"}</definedName>
    <definedName name="AAAAAAAAAAAA" localSheetId="16" hidden="1">{#N/A,#N/A,FALSE,"Tabl. A1";#N/A,#N/A,FALSE,"Tabl. A1 b";#N/A,#N/A,FALSE,"Tabl. A2";#N/A,#N/A,FALSE,"Tabl. A2-1";#N/A,#N/A,FALSE,"Tabl. A2-2"}</definedName>
    <definedName name="AAAAAAAAAAAA" localSheetId="17" hidden="1">{#N/A,#N/A,FALSE,"Tabl. A1";#N/A,#N/A,FALSE,"Tabl. A1 b";#N/A,#N/A,FALSE,"Tabl. A2";#N/A,#N/A,FALSE,"Tabl. A2-1";#N/A,#N/A,FALSE,"Tabl. A2-2"}</definedName>
    <definedName name="AAAAAAAAAAAA" localSheetId="19" hidden="1">{#N/A,#N/A,FALSE,"Tabl. A1";#N/A,#N/A,FALSE,"Tabl. A1 b";#N/A,#N/A,FALSE,"Tabl. A2";#N/A,#N/A,FALSE,"Tabl. A2-1";#N/A,#N/A,FALSE,"Tabl. A2-2"}</definedName>
    <definedName name="AAAAAAAAAAAA" localSheetId="18" hidden="1">{#N/A,#N/A,FALSE,"Tabl. A1";#N/A,#N/A,FALSE,"Tabl. A1 b";#N/A,#N/A,FALSE,"Tabl. A2";#N/A,#N/A,FALSE,"Tabl. A2-1";#N/A,#N/A,FALSE,"Tabl. A2-2"}</definedName>
    <definedName name="AAAAAAAAAAAA" localSheetId="7" hidden="1">{#N/A,#N/A,FALSE,"Tabl. A1";#N/A,#N/A,FALSE,"Tabl. A1 b";#N/A,#N/A,FALSE,"Tabl. A2";#N/A,#N/A,FALSE,"Tabl. A2-1";#N/A,#N/A,FALSE,"Tabl. A2-2"}</definedName>
    <definedName name="AAAAAAAAAAAA" localSheetId="8" hidden="1">{#N/A,#N/A,FALSE,"Tabl. A1";#N/A,#N/A,FALSE,"Tabl. A1 b";#N/A,#N/A,FALSE,"Tabl. A2";#N/A,#N/A,FALSE,"Tabl. A2-1";#N/A,#N/A,FALSE,"Tabl. A2-2"}</definedName>
    <definedName name="AAAAAAAAAAAA" localSheetId="10" hidden="1">{#N/A,#N/A,FALSE,"Tabl. A1";#N/A,#N/A,FALSE,"Tabl. A1 b";#N/A,#N/A,FALSE,"Tabl. A2";#N/A,#N/A,FALSE,"Tabl. A2-1";#N/A,#N/A,FALSE,"Tabl. A2-2"}</definedName>
    <definedName name="AAAAAAAAAAAA" localSheetId="9" hidden="1">{#N/A,#N/A,FALSE,"Tabl. A1";#N/A,#N/A,FALSE,"Tabl. A1 b";#N/A,#N/A,FALSE,"Tabl. A2";#N/A,#N/A,FALSE,"Tabl. A2-1";#N/A,#N/A,FALSE,"Tabl. A2-2"}</definedName>
    <definedName name="AAAAAAAAAAAA" localSheetId="23" hidden="1">{#N/A,#N/A,FALSE,"Tabl. A1";#N/A,#N/A,FALSE,"Tabl. A1 b";#N/A,#N/A,FALSE,"Tabl. A2";#N/A,#N/A,FALSE,"Tabl. A2-1";#N/A,#N/A,FALSE,"Tabl. A2-2"}</definedName>
    <definedName name="AAAAAAAAAAAA" localSheetId="12" hidden="1">{#N/A,#N/A,FALSE,"Tabl. A1";#N/A,#N/A,FALSE,"Tabl. A1 b";#N/A,#N/A,FALSE,"Tabl. A2";#N/A,#N/A,FALSE,"Tabl. A2-1";#N/A,#N/A,FALSE,"Tabl. A2-2"}</definedName>
    <definedName name="AAAAAAAAAAAA" localSheetId="13" hidden="1">{#N/A,#N/A,FALSE,"Tabl. A1";#N/A,#N/A,FALSE,"Tabl. A1 b";#N/A,#N/A,FALSE,"Tabl. A2";#N/A,#N/A,FALSE,"Tabl. A2-1";#N/A,#N/A,FALSE,"Tabl. A2-2"}</definedName>
    <definedName name="AAAAAAAAAAAA" localSheetId="14" hidden="1">{#N/A,#N/A,FALSE,"Tabl. A1";#N/A,#N/A,FALSE,"Tabl. A1 b";#N/A,#N/A,FALSE,"Tabl. A2";#N/A,#N/A,FALSE,"Tabl. A2-1";#N/A,#N/A,FALSE,"Tabl. A2-2"}</definedName>
    <definedName name="AAAAAAAAAAAA" localSheetId="15" hidden="1">{#N/A,#N/A,FALSE,"Tabl. A1";#N/A,#N/A,FALSE,"Tabl. A1 b";#N/A,#N/A,FALSE,"Tabl. A2";#N/A,#N/A,FALSE,"Tabl. A2-1";#N/A,#N/A,FALSE,"Tabl. A2-2"}</definedName>
    <definedName name="AAAAAAAAAAAA" localSheetId="3" hidden="1">{#N/A,#N/A,FALSE,"Tabl. A1";#N/A,#N/A,FALSE,"Tabl. A1 b";#N/A,#N/A,FALSE,"Tabl. A2";#N/A,#N/A,FALSE,"Tabl. A2-1";#N/A,#N/A,FALSE,"Tabl. A2-2"}</definedName>
    <definedName name="AAAAAAAAAAAA" localSheetId="4" hidden="1">{#N/A,#N/A,FALSE,"Tabl. A1";#N/A,#N/A,FALSE,"Tabl. A1 b";#N/A,#N/A,FALSE,"Tabl. A2";#N/A,#N/A,FALSE,"Tabl. A2-1";#N/A,#N/A,FALSE,"Tabl. A2-2"}</definedName>
    <definedName name="AAAAAAAAAAAA" localSheetId="5" hidden="1">{#N/A,#N/A,FALSE,"Tabl. A1";#N/A,#N/A,FALSE,"Tabl. A1 b";#N/A,#N/A,FALSE,"Tabl. A2";#N/A,#N/A,FALSE,"Tabl. A2-1";#N/A,#N/A,FALSE,"Tabl. A2-2"}</definedName>
    <definedName name="AAAAAAAAAAAA" localSheetId="6" hidden="1">{#N/A,#N/A,FALSE,"Tabl. A1";#N/A,#N/A,FALSE,"Tabl. A1 b";#N/A,#N/A,FALSE,"Tabl. A2";#N/A,#N/A,FALSE,"Tabl. A2-1";#N/A,#N/A,FALSE,"Tabl. A2-2"}</definedName>
    <definedName name="AAAAAAAAAAAA" hidden="1">{#N/A,#N/A,FALSE,"Tabl. A1";#N/A,#N/A,FALSE,"Tabl. A1 b";#N/A,#N/A,FALSE,"Tabl. A2";#N/A,#N/A,FALSE,"Tabl. A2-1";#N/A,#N/A,FALSE,"Tabl. A2-2"}</definedName>
    <definedName name="AAZAZER" localSheetId="20" hidden="1">{#N/A,#N/A,FALSE,"Tabl. A1";#N/A,#N/A,FALSE,"Tabl. A1 b";#N/A,#N/A,FALSE,"Tabl. A2";#N/A,#N/A,FALSE,"Tabl. A2-1";#N/A,#N/A,FALSE,"Tabl. A2-2"}</definedName>
    <definedName name="AAZAZER" localSheetId="21" hidden="1">{#N/A,#N/A,FALSE,"Tabl. A1";#N/A,#N/A,FALSE,"Tabl. A1 b";#N/A,#N/A,FALSE,"Tabl. A2";#N/A,#N/A,FALSE,"Tabl. A2-1";#N/A,#N/A,FALSE,"Tabl. A2-2"}</definedName>
    <definedName name="AAZAZER" localSheetId="22" hidden="1">{#N/A,#N/A,FALSE,"Tabl. A1";#N/A,#N/A,FALSE,"Tabl. A1 b";#N/A,#N/A,FALSE,"Tabl. A2";#N/A,#N/A,FALSE,"Tabl. A2-1";#N/A,#N/A,FALSE,"Tabl. A2-2"}</definedName>
    <definedName name="AAZAZER" localSheetId="16" hidden="1">{#N/A,#N/A,FALSE,"Tabl. A1";#N/A,#N/A,FALSE,"Tabl. A1 b";#N/A,#N/A,FALSE,"Tabl. A2";#N/A,#N/A,FALSE,"Tabl. A2-1";#N/A,#N/A,FALSE,"Tabl. A2-2"}</definedName>
    <definedName name="AAZAZER" localSheetId="17" hidden="1">{#N/A,#N/A,FALSE,"Tabl. A1";#N/A,#N/A,FALSE,"Tabl. A1 b";#N/A,#N/A,FALSE,"Tabl. A2";#N/A,#N/A,FALSE,"Tabl. A2-1";#N/A,#N/A,FALSE,"Tabl. A2-2"}</definedName>
    <definedName name="AAZAZER" localSheetId="19" hidden="1">{#N/A,#N/A,FALSE,"Tabl. A1";#N/A,#N/A,FALSE,"Tabl. A1 b";#N/A,#N/A,FALSE,"Tabl. A2";#N/A,#N/A,FALSE,"Tabl. A2-1";#N/A,#N/A,FALSE,"Tabl. A2-2"}</definedName>
    <definedName name="AAZAZER" localSheetId="18" hidden="1">{#N/A,#N/A,FALSE,"Tabl. A1";#N/A,#N/A,FALSE,"Tabl. A1 b";#N/A,#N/A,FALSE,"Tabl. A2";#N/A,#N/A,FALSE,"Tabl. A2-1";#N/A,#N/A,FALSE,"Tabl. A2-2"}</definedName>
    <definedName name="AAZAZER" localSheetId="7" hidden="1">{#N/A,#N/A,FALSE,"Tabl. A1";#N/A,#N/A,FALSE,"Tabl. A1 b";#N/A,#N/A,FALSE,"Tabl. A2";#N/A,#N/A,FALSE,"Tabl. A2-1";#N/A,#N/A,FALSE,"Tabl. A2-2"}</definedName>
    <definedName name="AAZAZER" localSheetId="8" hidden="1">{#N/A,#N/A,FALSE,"Tabl. A1";#N/A,#N/A,FALSE,"Tabl. A1 b";#N/A,#N/A,FALSE,"Tabl. A2";#N/A,#N/A,FALSE,"Tabl. A2-1";#N/A,#N/A,FALSE,"Tabl. A2-2"}</definedName>
    <definedName name="AAZAZER" localSheetId="10" hidden="1">{#N/A,#N/A,FALSE,"Tabl. A1";#N/A,#N/A,FALSE,"Tabl. A1 b";#N/A,#N/A,FALSE,"Tabl. A2";#N/A,#N/A,FALSE,"Tabl. A2-1";#N/A,#N/A,FALSE,"Tabl. A2-2"}</definedName>
    <definedName name="AAZAZER" localSheetId="9" hidden="1">{#N/A,#N/A,FALSE,"Tabl. A1";#N/A,#N/A,FALSE,"Tabl. A1 b";#N/A,#N/A,FALSE,"Tabl. A2";#N/A,#N/A,FALSE,"Tabl. A2-1";#N/A,#N/A,FALSE,"Tabl. A2-2"}</definedName>
    <definedName name="AAZAZER" localSheetId="23" hidden="1">{#N/A,#N/A,FALSE,"Tabl. A1";#N/A,#N/A,FALSE,"Tabl. A1 b";#N/A,#N/A,FALSE,"Tabl. A2";#N/A,#N/A,FALSE,"Tabl. A2-1";#N/A,#N/A,FALSE,"Tabl. A2-2"}</definedName>
    <definedName name="AAZAZER" localSheetId="12" hidden="1">{#N/A,#N/A,FALSE,"Tabl. A1";#N/A,#N/A,FALSE,"Tabl. A1 b";#N/A,#N/A,FALSE,"Tabl. A2";#N/A,#N/A,FALSE,"Tabl. A2-1";#N/A,#N/A,FALSE,"Tabl. A2-2"}</definedName>
    <definedName name="AAZAZER" localSheetId="13" hidden="1">{#N/A,#N/A,FALSE,"Tabl. A1";#N/A,#N/A,FALSE,"Tabl. A1 b";#N/A,#N/A,FALSE,"Tabl. A2";#N/A,#N/A,FALSE,"Tabl. A2-1";#N/A,#N/A,FALSE,"Tabl. A2-2"}</definedName>
    <definedName name="AAZAZER" localSheetId="14" hidden="1">{#N/A,#N/A,FALSE,"Tabl. A1";#N/A,#N/A,FALSE,"Tabl. A1 b";#N/A,#N/A,FALSE,"Tabl. A2";#N/A,#N/A,FALSE,"Tabl. A2-1";#N/A,#N/A,FALSE,"Tabl. A2-2"}</definedName>
    <definedName name="AAZAZER" localSheetId="15" hidden="1">{#N/A,#N/A,FALSE,"Tabl. A1";#N/A,#N/A,FALSE,"Tabl. A1 b";#N/A,#N/A,FALSE,"Tabl. A2";#N/A,#N/A,FALSE,"Tabl. A2-1";#N/A,#N/A,FALSE,"Tabl. A2-2"}</definedName>
    <definedName name="AAZAZER" localSheetId="3" hidden="1">{#N/A,#N/A,FALSE,"Tabl. A1";#N/A,#N/A,FALSE,"Tabl. A1 b";#N/A,#N/A,FALSE,"Tabl. A2";#N/A,#N/A,FALSE,"Tabl. A2-1";#N/A,#N/A,FALSE,"Tabl. A2-2"}</definedName>
    <definedName name="AAZAZER" localSheetId="4" hidden="1">{#N/A,#N/A,FALSE,"Tabl. A1";#N/A,#N/A,FALSE,"Tabl. A1 b";#N/A,#N/A,FALSE,"Tabl. A2";#N/A,#N/A,FALSE,"Tabl. A2-1";#N/A,#N/A,FALSE,"Tabl. A2-2"}</definedName>
    <definedName name="AAZAZER" localSheetId="5" hidden="1">{#N/A,#N/A,FALSE,"Tabl. A1";#N/A,#N/A,FALSE,"Tabl. A1 b";#N/A,#N/A,FALSE,"Tabl. A2";#N/A,#N/A,FALSE,"Tabl. A2-1";#N/A,#N/A,FALSE,"Tabl. A2-2"}</definedName>
    <definedName name="AAZAZER" localSheetId="6" hidden="1">{#N/A,#N/A,FALSE,"Tabl. A1";#N/A,#N/A,FALSE,"Tabl. A1 b";#N/A,#N/A,FALSE,"Tabl. A2";#N/A,#N/A,FALSE,"Tabl. A2-1";#N/A,#N/A,FALSE,"Tabl. A2-2"}</definedName>
    <definedName name="AAZAZER" hidden="1">{#N/A,#N/A,FALSE,"Tabl. A1";#N/A,#N/A,FALSE,"Tabl. A1 b";#N/A,#N/A,FALSE,"Tabl. A2";#N/A,#N/A,FALSE,"Tabl. A2-1";#N/A,#N/A,FALSE,"Tabl. A2-2"}</definedName>
    <definedName name="abc" localSheetId="20" hidden="1">{#N/A,#N/A,FALSE,"Tabl. G1";#N/A,#N/A,FALSE,"Tabl. G2"}</definedName>
    <definedName name="abc" localSheetId="21" hidden="1">{#N/A,#N/A,FALSE,"Tabl. G1";#N/A,#N/A,FALSE,"Tabl. G2"}</definedName>
    <definedName name="abc" localSheetId="22" hidden="1">{#N/A,#N/A,FALSE,"Tabl. G1";#N/A,#N/A,FALSE,"Tabl. G2"}</definedName>
    <definedName name="abc" localSheetId="16" hidden="1">{#N/A,#N/A,FALSE,"Tabl. G1";#N/A,#N/A,FALSE,"Tabl. G2"}</definedName>
    <definedName name="abc" localSheetId="17" hidden="1">{#N/A,#N/A,FALSE,"Tabl. G1";#N/A,#N/A,FALSE,"Tabl. G2"}</definedName>
    <definedName name="abc" localSheetId="19" hidden="1">{#N/A,#N/A,FALSE,"Tabl. G1";#N/A,#N/A,FALSE,"Tabl. G2"}</definedName>
    <definedName name="abc" localSheetId="18" hidden="1">{#N/A,#N/A,FALSE,"Tabl. G1";#N/A,#N/A,FALSE,"Tabl. G2"}</definedName>
    <definedName name="abc" localSheetId="7" hidden="1">{#N/A,#N/A,FALSE,"Tabl. G1";#N/A,#N/A,FALSE,"Tabl. G2"}</definedName>
    <definedName name="abc" localSheetId="8" hidden="1">{#N/A,#N/A,FALSE,"Tabl. G1";#N/A,#N/A,FALSE,"Tabl. G2"}</definedName>
    <definedName name="abc" localSheetId="10" hidden="1">{#N/A,#N/A,FALSE,"Tabl. G1";#N/A,#N/A,FALSE,"Tabl. G2"}</definedName>
    <definedName name="abc" localSheetId="9" hidden="1">{#N/A,#N/A,FALSE,"Tabl. G1";#N/A,#N/A,FALSE,"Tabl. G2"}</definedName>
    <definedName name="abc" localSheetId="23" hidden="1">{#N/A,#N/A,FALSE,"Tabl. G1";#N/A,#N/A,FALSE,"Tabl. G2"}</definedName>
    <definedName name="abc" localSheetId="12" hidden="1">{#N/A,#N/A,FALSE,"Tabl. G1";#N/A,#N/A,FALSE,"Tabl. G2"}</definedName>
    <definedName name="abc" localSheetId="13" hidden="1">{#N/A,#N/A,FALSE,"Tabl. G1";#N/A,#N/A,FALSE,"Tabl. G2"}</definedName>
    <definedName name="abc" localSheetId="14" hidden="1">{#N/A,#N/A,FALSE,"Tabl. G1";#N/A,#N/A,FALSE,"Tabl. G2"}</definedName>
    <definedName name="abc" localSheetId="15" hidden="1">{#N/A,#N/A,FALSE,"Tabl. G1";#N/A,#N/A,FALSE,"Tabl. G2"}</definedName>
    <definedName name="abc" localSheetId="3" hidden="1">{#N/A,#N/A,FALSE,"Tabl. G1";#N/A,#N/A,FALSE,"Tabl. G2"}</definedName>
    <definedName name="abc" localSheetId="4" hidden="1">{#N/A,#N/A,FALSE,"Tabl. G1";#N/A,#N/A,FALSE,"Tabl. G2"}</definedName>
    <definedName name="abc" localSheetId="5" hidden="1">{#N/A,#N/A,FALSE,"Tabl. G1";#N/A,#N/A,FALSE,"Tabl. G2"}</definedName>
    <definedName name="abc" localSheetId="6" hidden="1">{#N/A,#N/A,FALSE,"Tabl. G1";#N/A,#N/A,FALSE,"Tabl. G2"}</definedName>
    <definedName name="abc" hidden="1">{#N/A,#N/A,FALSE,"Tabl. G1";#N/A,#N/A,FALSE,"Tabl. G2"}</definedName>
    <definedName name="ABN" localSheetId="20" hidden="1">{#N/A,#N/A,FALSE,"Tabl. FB300";#N/A,#N/A,FALSE,"Tabl. FB350";#N/A,#N/A,FALSE,"Tabl. FB400";#N/A,#N/A,FALSE,"Tabl. FB500";#N/A,#N/A,FALSE,"Tabl. FS090"}</definedName>
    <definedName name="ABN" localSheetId="21" hidden="1">{#N/A,#N/A,FALSE,"Tabl. FB300";#N/A,#N/A,FALSE,"Tabl. FB350";#N/A,#N/A,FALSE,"Tabl. FB400";#N/A,#N/A,FALSE,"Tabl. FB500";#N/A,#N/A,FALSE,"Tabl. FS090"}</definedName>
    <definedName name="ABN" localSheetId="22" hidden="1">{#N/A,#N/A,FALSE,"Tabl. FB300";#N/A,#N/A,FALSE,"Tabl. FB350";#N/A,#N/A,FALSE,"Tabl. FB400";#N/A,#N/A,FALSE,"Tabl. FB500";#N/A,#N/A,FALSE,"Tabl. FS090"}</definedName>
    <definedName name="ABN" localSheetId="16" hidden="1">{#N/A,#N/A,FALSE,"Tabl. FB300";#N/A,#N/A,FALSE,"Tabl. FB350";#N/A,#N/A,FALSE,"Tabl. FB400";#N/A,#N/A,FALSE,"Tabl. FB500";#N/A,#N/A,FALSE,"Tabl. FS090"}</definedName>
    <definedName name="ABN" localSheetId="17" hidden="1">{#N/A,#N/A,FALSE,"Tabl. FB300";#N/A,#N/A,FALSE,"Tabl. FB350";#N/A,#N/A,FALSE,"Tabl. FB400";#N/A,#N/A,FALSE,"Tabl. FB500";#N/A,#N/A,FALSE,"Tabl. FS090"}</definedName>
    <definedName name="ABN" localSheetId="19" hidden="1">{#N/A,#N/A,FALSE,"Tabl. FB300";#N/A,#N/A,FALSE,"Tabl. FB350";#N/A,#N/A,FALSE,"Tabl. FB400";#N/A,#N/A,FALSE,"Tabl. FB500";#N/A,#N/A,FALSE,"Tabl. FS090"}</definedName>
    <definedName name="ABN" localSheetId="18" hidden="1">{#N/A,#N/A,FALSE,"Tabl. FB300";#N/A,#N/A,FALSE,"Tabl. FB350";#N/A,#N/A,FALSE,"Tabl. FB400";#N/A,#N/A,FALSE,"Tabl. FB500";#N/A,#N/A,FALSE,"Tabl. FS090"}</definedName>
    <definedName name="ABN" localSheetId="7" hidden="1">{#N/A,#N/A,FALSE,"Tabl. FB300";#N/A,#N/A,FALSE,"Tabl. FB350";#N/A,#N/A,FALSE,"Tabl. FB400";#N/A,#N/A,FALSE,"Tabl. FB500";#N/A,#N/A,FALSE,"Tabl. FS090"}</definedName>
    <definedName name="ABN" localSheetId="8" hidden="1">{#N/A,#N/A,FALSE,"Tabl. FB300";#N/A,#N/A,FALSE,"Tabl. FB350";#N/A,#N/A,FALSE,"Tabl. FB400";#N/A,#N/A,FALSE,"Tabl. FB500";#N/A,#N/A,FALSE,"Tabl. FS090"}</definedName>
    <definedName name="ABN" localSheetId="10" hidden="1">{#N/A,#N/A,FALSE,"Tabl. FB300";#N/A,#N/A,FALSE,"Tabl. FB350";#N/A,#N/A,FALSE,"Tabl. FB400";#N/A,#N/A,FALSE,"Tabl. FB500";#N/A,#N/A,FALSE,"Tabl. FS090"}</definedName>
    <definedName name="ABN" localSheetId="9" hidden="1">{#N/A,#N/A,FALSE,"Tabl. FB300";#N/A,#N/A,FALSE,"Tabl. FB350";#N/A,#N/A,FALSE,"Tabl. FB400";#N/A,#N/A,FALSE,"Tabl. FB500";#N/A,#N/A,FALSE,"Tabl. FS090"}</definedName>
    <definedName name="ABN" localSheetId="23" hidden="1">{#N/A,#N/A,FALSE,"Tabl. FB300";#N/A,#N/A,FALSE,"Tabl. FB350";#N/A,#N/A,FALSE,"Tabl. FB400";#N/A,#N/A,FALSE,"Tabl. FB500";#N/A,#N/A,FALSE,"Tabl. FS090"}</definedName>
    <definedName name="ABN" localSheetId="12" hidden="1">{#N/A,#N/A,FALSE,"Tabl. FB300";#N/A,#N/A,FALSE,"Tabl. FB350";#N/A,#N/A,FALSE,"Tabl. FB400";#N/A,#N/A,FALSE,"Tabl. FB500";#N/A,#N/A,FALSE,"Tabl. FS090"}</definedName>
    <definedName name="ABN" localSheetId="13" hidden="1">{#N/A,#N/A,FALSE,"Tabl. FB300";#N/A,#N/A,FALSE,"Tabl. FB350";#N/A,#N/A,FALSE,"Tabl. FB400";#N/A,#N/A,FALSE,"Tabl. FB500";#N/A,#N/A,FALSE,"Tabl. FS090"}</definedName>
    <definedName name="ABN" localSheetId="14" hidden="1">{#N/A,#N/A,FALSE,"Tabl. FB300";#N/A,#N/A,FALSE,"Tabl. FB350";#N/A,#N/A,FALSE,"Tabl. FB400";#N/A,#N/A,FALSE,"Tabl. FB500";#N/A,#N/A,FALSE,"Tabl. FS090"}</definedName>
    <definedName name="ABN" localSheetId="15" hidden="1">{#N/A,#N/A,FALSE,"Tabl. FB300";#N/A,#N/A,FALSE,"Tabl. FB350";#N/A,#N/A,FALSE,"Tabl. FB400";#N/A,#N/A,FALSE,"Tabl. FB500";#N/A,#N/A,FALSE,"Tabl. FS090"}</definedName>
    <definedName name="ABN" localSheetId="3" hidden="1">{#N/A,#N/A,FALSE,"Tabl. FB300";#N/A,#N/A,FALSE,"Tabl. FB350";#N/A,#N/A,FALSE,"Tabl. FB400";#N/A,#N/A,FALSE,"Tabl. FB500";#N/A,#N/A,FALSE,"Tabl. FS090"}</definedName>
    <definedName name="ABN" localSheetId="4" hidden="1">{#N/A,#N/A,FALSE,"Tabl. FB300";#N/A,#N/A,FALSE,"Tabl. FB350";#N/A,#N/A,FALSE,"Tabl. FB400";#N/A,#N/A,FALSE,"Tabl. FB500";#N/A,#N/A,FALSE,"Tabl. FS090"}</definedName>
    <definedName name="ABN" localSheetId="5" hidden="1">{#N/A,#N/A,FALSE,"Tabl. FB300";#N/A,#N/A,FALSE,"Tabl. FB350";#N/A,#N/A,FALSE,"Tabl. FB400";#N/A,#N/A,FALSE,"Tabl. FB500";#N/A,#N/A,FALSE,"Tabl. FS090"}</definedName>
    <definedName name="ABN" localSheetId="6" hidden="1">{#N/A,#N/A,FALSE,"Tabl. FB300";#N/A,#N/A,FALSE,"Tabl. FB350";#N/A,#N/A,FALSE,"Tabl. FB400";#N/A,#N/A,FALSE,"Tabl. FB500";#N/A,#N/A,FALSE,"Tabl. FS090"}</definedName>
    <definedName name="ABN" hidden="1">{#N/A,#N/A,FALSE,"Tabl. FB300";#N/A,#N/A,FALSE,"Tabl. FB350";#N/A,#N/A,FALSE,"Tabl. FB400";#N/A,#N/A,FALSE,"Tabl. FB500";#N/A,#N/A,FALSE,"Tabl. FS090"}</definedName>
    <definedName name="AccessDatabase" hidden="1">"H:\TAX\GHRST\STANDARD\2004\forms\201.05.mdb"</definedName>
    <definedName name="ACR_NAME" localSheetId="22">#REF!</definedName>
    <definedName name="adasd" localSheetId="20" hidden="1">{#N/A,#N/A,FALSE,"A";#N/A,#N/A,FALSE,"B"}</definedName>
    <definedName name="adasd" localSheetId="21" hidden="1">{#N/A,#N/A,FALSE,"A";#N/A,#N/A,FALSE,"B"}</definedName>
    <definedName name="adasd" localSheetId="22" hidden="1">{#N/A,#N/A,FALSE,"A";#N/A,#N/A,FALSE,"B"}</definedName>
    <definedName name="adasd" localSheetId="16" hidden="1">{#N/A,#N/A,FALSE,"A";#N/A,#N/A,FALSE,"B"}</definedName>
    <definedName name="adasd" localSheetId="17" hidden="1">{#N/A,#N/A,FALSE,"A";#N/A,#N/A,FALSE,"B"}</definedName>
    <definedName name="adasd" localSheetId="19" hidden="1">{#N/A,#N/A,FALSE,"A";#N/A,#N/A,FALSE,"B"}</definedName>
    <definedName name="adasd" localSheetId="18" hidden="1">{#N/A,#N/A,FALSE,"A";#N/A,#N/A,FALSE,"B"}</definedName>
    <definedName name="adasd" localSheetId="7" hidden="1">{#N/A,#N/A,FALSE,"A";#N/A,#N/A,FALSE,"B"}</definedName>
    <definedName name="adasd" localSheetId="8" hidden="1">{#N/A,#N/A,FALSE,"A";#N/A,#N/A,FALSE,"B"}</definedName>
    <definedName name="adasd" localSheetId="10" hidden="1">{#N/A,#N/A,FALSE,"A";#N/A,#N/A,FALSE,"B"}</definedName>
    <definedName name="adasd" localSheetId="9" hidden="1">{#N/A,#N/A,FALSE,"A";#N/A,#N/A,FALSE,"B"}</definedName>
    <definedName name="adasd" localSheetId="23" hidden="1">{#N/A,#N/A,FALSE,"A";#N/A,#N/A,FALSE,"B"}</definedName>
    <definedName name="adasd" localSheetId="12" hidden="1">{#N/A,#N/A,FALSE,"A";#N/A,#N/A,FALSE,"B"}</definedName>
    <definedName name="adasd" localSheetId="13" hidden="1">{#N/A,#N/A,FALSE,"A";#N/A,#N/A,FALSE,"B"}</definedName>
    <definedName name="adasd" localSheetId="14" hidden="1">{#N/A,#N/A,FALSE,"A";#N/A,#N/A,FALSE,"B"}</definedName>
    <definedName name="adasd" localSheetId="15" hidden="1">{#N/A,#N/A,FALSE,"A";#N/A,#N/A,FALSE,"B"}</definedName>
    <definedName name="adasd" localSheetId="3" hidden="1">{#N/A,#N/A,FALSE,"A";#N/A,#N/A,FALSE,"B"}</definedName>
    <definedName name="adasd" localSheetId="4" hidden="1">{#N/A,#N/A,FALSE,"A";#N/A,#N/A,FALSE,"B"}</definedName>
    <definedName name="adasd" localSheetId="5" hidden="1">{#N/A,#N/A,FALSE,"A";#N/A,#N/A,FALSE,"B"}</definedName>
    <definedName name="adasd" localSheetId="6" hidden="1">{#N/A,#N/A,FALSE,"A";#N/A,#N/A,FALSE,"B"}</definedName>
    <definedName name="adasd" hidden="1">{#N/A,#N/A,FALSE,"A";#N/A,#N/A,FALSE,"B"}</definedName>
    <definedName name="adaysh" localSheetId="20" hidden="1">{#N/A,#N/A,FALSE,"A";#N/A,#N/A,FALSE,"B"}</definedName>
    <definedName name="adaysh" localSheetId="21" hidden="1">{#N/A,#N/A,FALSE,"A";#N/A,#N/A,FALSE,"B"}</definedName>
    <definedName name="adaysh" localSheetId="22" hidden="1">{#N/A,#N/A,FALSE,"A";#N/A,#N/A,FALSE,"B"}</definedName>
    <definedName name="adaysh" localSheetId="16" hidden="1">{#N/A,#N/A,FALSE,"A";#N/A,#N/A,FALSE,"B"}</definedName>
    <definedName name="adaysh" localSheetId="17" hidden="1">{#N/A,#N/A,FALSE,"A";#N/A,#N/A,FALSE,"B"}</definedName>
    <definedName name="adaysh" localSheetId="19" hidden="1">{#N/A,#N/A,FALSE,"A";#N/A,#N/A,FALSE,"B"}</definedName>
    <definedName name="adaysh" localSheetId="18" hidden="1">{#N/A,#N/A,FALSE,"A";#N/A,#N/A,FALSE,"B"}</definedName>
    <definedName name="adaysh" localSheetId="7" hidden="1">{#N/A,#N/A,FALSE,"A";#N/A,#N/A,FALSE,"B"}</definedName>
    <definedName name="adaysh" localSheetId="8" hidden="1">{#N/A,#N/A,FALSE,"A";#N/A,#N/A,FALSE,"B"}</definedName>
    <definedName name="adaysh" localSheetId="10" hidden="1">{#N/A,#N/A,FALSE,"A";#N/A,#N/A,FALSE,"B"}</definedName>
    <definedName name="adaysh" localSheetId="9" hidden="1">{#N/A,#N/A,FALSE,"A";#N/A,#N/A,FALSE,"B"}</definedName>
    <definedName name="adaysh" localSheetId="23" hidden="1">{#N/A,#N/A,FALSE,"A";#N/A,#N/A,FALSE,"B"}</definedName>
    <definedName name="adaysh" localSheetId="12" hidden="1">{#N/A,#N/A,FALSE,"A";#N/A,#N/A,FALSE,"B"}</definedName>
    <definedName name="adaysh" localSheetId="13" hidden="1">{#N/A,#N/A,FALSE,"A";#N/A,#N/A,FALSE,"B"}</definedName>
    <definedName name="adaysh" localSheetId="14" hidden="1">{#N/A,#N/A,FALSE,"A";#N/A,#N/A,FALSE,"B"}</definedName>
    <definedName name="adaysh" localSheetId="15" hidden="1">{#N/A,#N/A,FALSE,"A";#N/A,#N/A,FALSE,"B"}</definedName>
    <definedName name="adaysh" localSheetId="3" hidden="1">{#N/A,#N/A,FALSE,"A";#N/A,#N/A,FALSE,"B"}</definedName>
    <definedName name="adaysh" localSheetId="4" hidden="1">{#N/A,#N/A,FALSE,"A";#N/A,#N/A,FALSE,"B"}</definedName>
    <definedName name="adaysh" localSheetId="5" hidden="1">{#N/A,#N/A,FALSE,"A";#N/A,#N/A,FALSE,"B"}</definedName>
    <definedName name="adaysh" localSheetId="6" hidden="1">{#N/A,#N/A,FALSE,"A";#N/A,#N/A,FALSE,"B"}</definedName>
    <definedName name="adaysh" hidden="1">{#N/A,#N/A,FALSE,"A";#N/A,#N/A,FALSE,"B"}</definedName>
    <definedName name="ade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de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dee" hidden="1">{#N/A,#N/A,FALSE,"A";#N/A,#N/A,FALSE,"B-TOT";#N/A,#N/A,FALSE,"Declaration1";#N/A,#N/A,FALSE,"Spravka1";#N/A,#N/A,FALSE,"A (2)";#N/A,#N/A,FALSE,"B-TOT (2)";#N/A,#N/A,FALSE,"Declaration1 (2)";#N/A,#N/A,FALSE,"Spravka1 (2)"}</definedName>
    <definedName name="adfgafd" localSheetId="20" hidden="1">{#N/A,#N/A,FALSE,"A";#N/A,#N/A,FALSE,"B"}</definedName>
    <definedName name="adfgafd" localSheetId="21" hidden="1">{#N/A,#N/A,FALSE,"A";#N/A,#N/A,FALSE,"B"}</definedName>
    <definedName name="adfgafd" localSheetId="22" hidden="1">{#N/A,#N/A,FALSE,"A";#N/A,#N/A,FALSE,"B"}</definedName>
    <definedName name="adfgafd" localSheetId="16" hidden="1">{#N/A,#N/A,FALSE,"A";#N/A,#N/A,FALSE,"B"}</definedName>
    <definedName name="adfgafd" localSheetId="17" hidden="1">{#N/A,#N/A,FALSE,"A";#N/A,#N/A,FALSE,"B"}</definedName>
    <definedName name="adfgafd" localSheetId="19" hidden="1">{#N/A,#N/A,FALSE,"A";#N/A,#N/A,FALSE,"B"}</definedName>
    <definedName name="adfgafd" localSheetId="18" hidden="1">{#N/A,#N/A,FALSE,"A";#N/A,#N/A,FALSE,"B"}</definedName>
    <definedName name="adfgafd" localSheetId="7" hidden="1">{#N/A,#N/A,FALSE,"A";#N/A,#N/A,FALSE,"B"}</definedName>
    <definedName name="adfgafd" localSheetId="8" hidden="1">{#N/A,#N/A,FALSE,"A";#N/A,#N/A,FALSE,"B"}</definedName>
    <definedName name="adfgafd" localSheetId="10" hidden="1">{#N/A,#N/A,FALSE,"A";#N/A,#N/A,FALSE,"B"}</definedName>
    <definedName name="adfgafd" localSheetId="9" hidden="1">{#N/A,#N/A,FALSE,"A";#N/A,#N/A,FALSE,"B"}</definedName>
    <definedName name="adfgafd" localSheetId="23" hidden="1">{#N/A,#N/A,FALSE,"A";#N/A,#N/A,FALSE,"B"}</definedName>
    <definedName name="adfgafd" localSheetId="12" hidden="1">{#N/A,#N/A,FALSE,"A";#N/A,#N/A,FALSE,"B"}</definedName>
    <definedName name="adfgafd" localSheetId="13" hidden="1">{#N/A,#N/A,FALSE,"A";#N/A,#N/A,FALSE,"B"}</definedName>
    <definedName name="adfgafd" localSheetId="14" hidden="1">{#N/A,#N/A,FALSE,"A";#N/A,#N/A,FALSE,"B"}</definedName>
    <definedName name="adfgafd" localSheetId="15" hidden="1">{#N/A,#N/A,FALSE,"A";#N/A,#N/A,FALSE,"B"}</definedName>
    <definedName name="adfgafd" localSheetId="3" hidden="1">{#N/A,#N/A,FALSE,"A";#N/A,#N/A,FALSE,"B"}</definedName>
    <definedName name="adfgafd" localSheetId="4" hidden="1">{#N/A,#N/A,FALSE,"A";#N/A,#N/A,FALSE,"B"}</definedName>
    <definedName name="adfgafd" localSheetId="5" hidden="1">{#N/A,#N/A,FALSE,"A";#N/A,#N/A,FALSE,"B"}</definedName>
    <definedName name="adfgafd" localSheetId="6" hidden="1">{#N/A,#N/A,FALSE,"A";#N/A,#N/A,FALSE,"B"}</definedName>
    <definedName name="adfgafd" hidden="1">{#N/A,#N/A,FALSE,"A";#N/A,#N/A,FALSE,"B"}</definedName>
    <definedName name="adfgfdagf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dfgfdagfd" hidden="1">{#N/A,#N/A,FALSE,"A";#N/A,#N/A,FALSE,"B-TOT";#N/A,#N/A,FALSE,"Declaration1";#N/A,#N/A,FALSE,"Spravka1";#N/A,#N/A,FALSE,"A (2)";#N/A,#N/A,FALSE,"B-TOT (2)";#N/A,#N/A,FALSE,"Declaration1 (2)";#N/A,#N/A,FALSE,"Spravka1 (2)"}</definedName>
    <definedName name="aerg" localSheetId="20" hidden="1">{#N/A,#N/A,FALSE,"A";#N/A,#N/A,FALSE,"B"}</definedName>
    <definedName name="aerg" localSheetId="21" hidden="1">{#N/A,#N/A,FALSE,"A";#N/A,#N/A,FALSE,"B"}</definedName>
    <definedName name="aerg" localSheetId="22" hidden="1">{#N/A,#N/A,FALSE,"A";#N/A,#N/A,FALSE,"B"}</definedName>
    <definedName name="aerg" localSheetId="16" hidden="1">{#N/A,#N/A,FALSE,"A";#N/A,#N/A,FALSE,"B"}</definedName>
    <definedName name="aerg" localSheetId="17" hidden="1">{#N/A,#N/A,FALSE,"A";#N/A,#N/A,FALSE,"B"}</definedName>
    <definedName name="aerg" localSheetId="19" hidden="1">{#N/A,#N/A,FALSE,"A";#N/A,#N/A,FALSE,"B"}</definedName>
    <definedName name="aerg" localSheetId="18" hidden="1">{#N/A,#N/A,FALSE,"A";#N/A,#N/A,FALSE,"B"}</definedName>
    <definedName name="aerg" localSheetId="7" hidden="1">{#N/A,#N/A,FALSE,"A";#N/A,#N/A,FALSE,"B"}</definedName>
    <definedName name="aerg" localSheetId="8" hidden="1">{#N/A,#N/A,FALSE,"A";#N/A,#N/A,FALSE,"B"}</definedName>
    <definedName name="aerg" localSheetId="10" hidden="1">{#N/A,#N/A,FALSE,"A";#N/A,#N/A,FALSE,"B"}</definedName>
    <definedName name="aerg" localSheetId="9" hidden="1">{#N/A,#N/A,FALSE,"A";#N/A,#N/A,FALSE,"B"}</definedName>
    <definedName name="aerg" localSheetId="23" hidden="1">{#N/A,#N/A,FALSE,"A";#N/A,#N/A,FALSE,"B"}</definedName>
    <definedName name="aerg" localSheetId="12" hidden="1">{#N/A,#N/A,FALSE,"A";#N/A,#N/A,FALSE,"B"}</definedName>
    <definedName name="aerg" localSheetId="13" hidden="1">{#N/A,#N/A,FALSE,"A";#N/A,#N/A,FALSE,"B"}</definedName>
    <definedName name="aerg" localSheetId="14" hidden="1">{#N/A,#N/A,FALSE,"A";#N/A,#N/A,FALSE,"B"}</definedName>
    <definedName name="aerg" localSheetId="15" hidden="1">{#N/A,#N/A,FALSE,"A";#N/A,#N/A,FALSE,"B"}</definedName>
    <definedName name="aerg" localSheetId="3" hidden="1">{#N/A,#N/A,FALSE,"A";#N/A,#N/A,FALSE,"B"}</definedName>
    <definedName name="aerg" localSheetId="4" hidden="1">{#N/A,#N/A,FALSE,"A";#N/A,#N/A,FALSE,"B"}</definedName>
    <definedName name="aerg" localSheetId="5" hidden="1">{#N/A,#N/A,FALSE,"A";#N/A,#N/A,FALSE,"B"}</definedName>
    <definedName name="aerg" localSheetId="6" hidden="1">{#N/A,#N/A,FALSE,"A";#N/A,#N/A,FALSE,"B"}</definedName>
    <definedName name="aerg" hidden="1">{#N/A,#N/A,FALSE,"A";#N/A,#N/A,FALSE,"B"}</definedName>
    <definedName name="afde" localSheetId="20" hidden="1">{#N/A,#N/A,FALSE,"A";#N/A,#N/A,FALSE,"B"}</definedName>
    <definedName name="afde" localSheetId="21" hidden="1">{#N/A,#N/A,FALSE,"A";#N/A,#N/A,FALSE,"B"}</definedName>
    <definedName name="afde" localSheetId="22" hidden="1">{#N/A,#N/A,FALSE,"A";#N/A,#N/A,FALSE,"B"}</definedName>
    <definedName name="afde" localSheetId="16" hidden="1">{#N/A,#N/A,FALSE,"A";#N/A,#N/A,FALSE,"B"}</definedName>
    <definedName name="afde" localSheetId="17" hidden="1">{#N/A,#N/A,FALSE,"A";#N/A,#N/A,FALSE,"B"}</definedName>
    <definedName name="afde" localSheetId="19" hidden="1">{#N/A,#N/A,FALSE,"A";#N/A,#N/A,FALSE,"B"}</definedName>
    <definedName name="afde" localSheetId="18" hidden="1">{#N/A,#N/A,FALSE,"A";#N/A,#N/A,FALSE,"B"}</definedName>
    <definedName name="afde" localSheetId="7" hidden="1">{#N/A,#N/A,FALSE,"A";#N/A,#N/A,FALSE,"B"}</definedName>
    <definedName name="afde" localSheetId="8" hidden="1">{#N/A,#N/A,FALSE,"A";#N/A,#N/A,FALSE,"B"}</definedName>
    <definedName name="afde" localSheetId="10" hidden="1">{#N/A,#N/A,FALSE,"A";#N/A,#N/A,FALSE,"B"}</definedName>
    <definedName name="afde" localSheetId="9" hidden="1">{#N/A,#N/A,FALSE,"A";#N/A,#N/A,FALSE,"B"}</definedName>
    <definedName name="afde" localSheetId="23" hidden="1">{#N/A,#N/A,FALSE,"A";#N/A,#N/A,FALSE,"B"}</definedName>
    <definedName name="afde" localSheetId="12" hidden="1">{#N/A,#N/A,FALSE,"A";#N/A,#N/A,FALSE,"B"}</definedName>
    <definedName name="afde" localSheetId="13" hidden="1">{#N/A,#N/A,FALSE,"A";#N/A,#N/A,FALSE,"B"}</definedName>
    <definedName name="afde" localSheetId="14" hidden="1">{#N/A,#N/A,FALSE,"A";#N/A,#N/A,FALSE,"B"}</definedName>
    <definedName name="afde" localSheetId="15" hidden="1">{#N/A,#N/A,FALSE,"A";#N/A,#N/A,FALSE,"B"}</definedName>
    <definedName name="afde" localSheetId="3" hidden="1">{#N/A,#N/A,FALSE,"A";#N/A,#N/A,FALSE,"B"}</definedName>
    <definedName name="afde" localSheetId="4" hidden="1">{#N/A,#N/A,FALSE,"A";#N/A,#N/A,FALSE,"B"}</definedName>
    <definedName name="afde" localSheetId="5" hidden="1">{#N/A,#N/A,FALSE,"A";#N/A,#N/A,FALSE,"B"}</definedName>
    <definedName name="afde" localSheetId="6" hidden="1">{#N/A,#N/A,FALSE,"A";#N/A,#N/A,FALSE,"B"}</definedName>
    <definedName name="afde" hidden="1">{#N/A,#N/A,FALSE,"A";#N/A,#N/A,FALSE,"B"}</definedName>
    <definedName name="afdsa" localSheetId="20" hidden="1">{#N/A,#N/A,FALSE,"A";#N/A,#N/A,FALSE,"B"}</definedName>
    <definedName name="afdsa" localSheetId="21" hidden="1">{#N/A,#N/A,FALSE,"A";#N/A,#N/A,FALSE,"B"}</definedName>
    <definedName name="afdsa" localSheetId="22" hidden="1">{#N/A,#N/A,FALSE,"A";#N/A,#N/A,FALSE,"B"}</definedName>
    <definedName name="afdsa" localSheetId="16" hidden="1">{#N/A,#N/A,FALSE,"A";#N/A,#N/A,FALSE,"B"}</definedName>
    <definedName name="afdsa" localSheetId="17" hidden="1">{#N/A,#N/A,FALSE,"A";#N/A,#N/A,FALSE,"B"}</definedName>
    <definedName name="afdsa" localSheetId="19" hidden="1">{#N/A,#N/A,FALSE,"A";#N/A,#N/A,FALSE,"B"}</definedName>
    <definedName name="afdsa" localSheetId="18" hidden="1">{#N/A,#N/A,FALSE,"A";#N/A,#N/A,FALSE,"B"}</definedName>
    <definedName name="afdsa" localSheetId="7" hidden="1">{#N/A,#N/A,FALSE,"A";#N/A,#N/A,FALSE,"B"}</definedName>
    <definedName name="afdsa" localSheetId="8" hidden="1">{#N/A,#N/A,FALSE,"A";#N/A,#N/A,FALSE,"B"}</definedName>
    <definedName name="afdsa" localSheetId="10" hidden="1">{#N/A,#N/A,FALSE,"A";#N/A,#N/A,FALSE,"B"}</definedName>
    <definedName name="afdsa" localSheetId="9" hidden="1">{#N/A,#N/A,FALSE,"A";#N/A,#N/A,FALSE,"B"}</definedName>
    <definedName name="afdsa" localSheetId="23" hidden="1">{#N/A,#N/A,FALSE,"A";#N/A,#N/A,FALSE,"B"}</definedName>
    <definedName name="afdsa" localSheetId="12" hidden="1">{#N/A,#N/A,FALSE,"A";#N/A,#N/A,FALSE,"B"}</definedName>
    <definedName name="afdsa" localSheetId="13" hidden="1">{#N/A,#N/A,FALSE,"A";#N/A,#N/A,FALSE,"B"}</definedName>
    <definedName name="afdsa" localSheetId="14" hidden="1">{#N/A,#N/A,FALSE,"A";#N/A,#N/A,FALSE,"B"}</definedName>
    <definedName name="afdsa" localSheetId="15" hidden="1">{#N/A,#N/A,FALSE,"A";#N/A,#N/A,FALSE,"B"}</definedName>
    <definedName name="afdsa" localSheetId="3" hidden="1">{#N/A,#N/A,FALSE,"A";#N/A,#N/A,FALSE,"B"}</definedName>
    <definedName name="afdsa" localSheetId="4" hidden="1">{#N/A,#N/A,FALSE,"A";#N/A,#N/A,FALSE,"B"}</definedName>
    <definedName name="afdsa" localSheetId="5" hidden="1">{#N/A,#N/A,FALSE,"A";#N/A,#N/A,FALSE,"B"}</definedName>
    <definedName name="afdsa" localSheetId="6" hidden="1">{#N/A,#N/A,FALSE,"A";#N/A,#N/A,FALSE,"B"}</definedName>
    <definedName name="afdsa" hidden="1">{#N/A,#N/A,FALSE,"A";#N/A,#N/A,FALSE,"B"}</definedName>
    <definedName name="AFECLKZE" localSheetId="20" hidden="1">{#N/A,#N/A,FALSE,"Tabl. A1";#N/A,#N/A,FALSE,"Tabl. A1 b";#N/A,#N/A,FALSE,"Tabl. A2";#N/A,#N/A,FALSE,"Tabl. A2-1";#N/A,#N/A,FALSE,"Tabl. A2-2"}</definedName>
    <definedName name="AFECLKZE" localSheetId="21" hidden="1">{#N/A,#N/A,FALSE,"Tabl. A1";#N/A,#N/A,FALSE,"Tabl. A1 b";#N/A,#N/A,FALSE,"Tabl. A2";#N/A,#N/A,FALSE,"Tabl. A2-1";#N/A,#N/A,FALSE,"Tabl. A2-2"}</definedName>
    <definedName name="AFECLKZE" localSheetId="22" hidden="1">{#N/A,#N/A,FALSE,"Tabl. A1";#N/A,#N/A,FALSE,"Tabl. A1 b";#N/A,#N/A,FALSE,"Tabl. A2";#N/A,#N/A,FALSE,"Tabl. A2-1";#N/A,#N/A,FALSE,"Tabl. A2-2"}</definedName>
    <definedName name="AFECLKZE" localSheetId="16" hidden="1">{#N/A,#N/A,FALSE,"Tabl. A1";#N/A,#N/A,FALSE,"Tabl. A1 b";#N/A,#N/A,FALSE,"Tabl. A2";#N/A,#N/A,FALSE,"Tabl. A2-1";#N/A,#N/A,FALSE,"Tabl. A2-2"}</definedName>
    <definedName name="AFECLKZE" localSheetId="17" hidden="1">{#N/A,#N/A,FALSE,"Tabl. A1";#N/A,#N/A,FALSE,"Tabl. A1 b";#N/A,#N/A,FALSE,"Tabl. A2";#N/A,#N/A,FALSE,"Tabl. A2-1";#N/A,#N/A,FALSE,"Tabl. A2-2"}</definedName>
    <definedName name="AFECLKZE" localSheetId="19" hidden="1">{#N/A,#N/A,FALSE,"Tabl. A1";#N/A,#N/A,FALSE,"Tabl. A1 b";#N/A,#N/A,FALSE,"Tabl. A2";#N/A,#N/A,FALSE,"Tabl. A2-1";#N/A,#N/A,FALSE,"Tabl. A2-2"}</definedName>
    <definedName name="AFECLKZE" localSheetId="18" hidden="1">{#N/A,#N/A,FALSE,"Tabl. A1";#N/A,#N/A,FALSE,"Tabl. A1 b";#N/A,#N/A,FALSE,"Tabl. A2";#N/A,#N/A,FALSE,"Tabl. A2-1";#N/A,#N/A,FALSE,"Tabl. A2-2"}</definedName>
    <definedName name="AFECLKZE" localSheetId="7" hidden="1">{#N/A,#N/A,FALSE,"Tabl. A1";#N/A,#N/A,FALSE,"Tabl. A1 b";#N/A,#N/A,FALSE,"Tabl. A2";#N/A,#N/A,FALSE,"Tabl. A2-1";#N/A,#N/A,FALSE,"Tabl. A2-2"}</definedName>
    <definedName name="AFECLKZE" localSheetId="8" hidden="1">{#N/A,#N/A,FALSE,"Tabl. A1";#N/A,#N/A,FALSE,"Tabl. A1 b";#N/A,#N/A,FALSE,"Tabl. A2";#N/A,#N/A,FALSE,"Tabl. A2-1";#N/A,#N/A,FALSE,"Tabl. A2-2"}</definedName>
    <definedName name="AFECLKZE" localSheetId="10" hidden="1">{#N/A,#N/A,FALSE,"Tabl. A1";#N/A,#N/A,FALSE,"Tabl. A1 b";#N/A,#N/A,FALSE,"Tabl. A2";#N/A,#N/A,FALSE,"Tabl. A2-1";#N/A,#N/A,FALSE,"Tabl. A2-2"}</definedName>
    <definedName name="AFECLKZE" localSheetId="9" hidden="1">{#N/A,#N/A,FALSE,"Tabl. A1";#N/A,#N/A,FALSE,"Tabl. A1 b";#N/A,#N/A,FALSE,"Tabl. A2";#N/A,#N/A,FALSE,"Tabl. A2-1";#N/A,#N/A,FALSE,"Tabl. A2-2"}</definedName>
    <definedName name="AFECLKZE" localSheetId="23" hidden="1">{#N/A,#N/A,FALSE,"Tabl. A1";#N/A,#N/A,FALSE,"Tabl. A1 b";#N/A,#N/A,FALSE,"Tabl. A2";#N/A,#N/A,FALSE,"Tabl. A2-1";#N/A,#N/A,FALSE,"Tabl. A2-2"}</definedName>
    <definedName name="AFECLKZE" localSheetId="12" hidden="1">{#N/A,#N/A,FALSE,"Tabl. A1";#N/A,#N/A,FALSE,"Tabl. A1 b";#N/A,#N/A,FALSE,"Tabl. A2";#N/A,#N/A,FALSE,"Tabl. A2-1";#N/A,#N/A,FALSE,"Tabl. A2-2"}</definedName>
    <definedName name="AFECLKZE" localSheetId="13" hidden="1">{#N/A,#N/A,FALSE,"Tabl. A1";#N/A,#N/A,FALSE,"Tabl. A1 b";#N/A,#N/A,FALSE,"Tabl. A2";#N/A,#N/A,FALSE,"Tabl. A2-1";#N/A,#N/A,FALSE,"Tabl. A2-2"}</definedName>
    <definedName name="AFECLKZE" localSheetId="14" hidden="1">{#N/A,#N/A,FALSE,"Tabl. A1";#N/A,#N/A,FALSE,"Tabl. A1 b";#N/A,#N/A,FALSE,"Tabl. A2";#N/A,#N/A,FALSE,"Tabl. A2-1";#N/A,#N/A,FALSE,"Tabl. A2-2"}</definedName>
    <definedName name="AFECLKZE" localSheetId="15" hidden="1">{#N/A,#N/A,FALSE,"Tabl. A1";#N/A,#N/A,FALSE,"Tabl. A1 b";#N/A,#N/A,FALSE,"Tabl. A2";#N/A,#N/A,FALSE,"Tabl. A2-1";#N/A,#N/A,FALSE,"Tabl. A2-2"}</definedName>
    <definedName name="AFECLKZE" localSheetId="3" hidden="1">{#N/A,#N/A,FALSE,"Tabl. A1";#N/A,#N/A,FALSE,"Tabl. A1 b";#N/A,#N/A,FALSE,"Tabl. A2";#N/A,#N/A,FALSE,"Tabl. A2-1";#N/A,#N/A,FALSE,"Tabl. A2-2"}</definedName>
    <definedName name="AFECLKZE" localSheetId="4" hidden="1">{#N/A,#N/A,FALSE,"Tabl. A1";#N/A,#N/A,FALSE,"Tabl. A1 b";#N/A,#N/A,FALSE,"Tabl. A2";#N/A,#N/A,FALSE,"Tabl. A2-1";#N/A,#N/A,FALSE,"Tabl. A2-2"}</definedName>
    <definedName name="AFECLKZE" localSheetId="5" hidden="1">{#N/A,#N/A,FALSE,"Tabl. A1";#N/A,#N/A,FALSE,"Tabl. A1 b";#N/A,#N/A,FALSE,"Tabl. A2";#N/A,#N/A,FALSE,"Tabl. A2-1";#N/A,#N/A,FALSE,"Tabl. A2-2"}</definedName>
    <definedName name="AFECLKZE" localSheetId="6" hidden="1">{#N/A,#N/A,FALSE,"Tabl. A1";#N/A,#N/A,FALSE,"Tabl. A1 b";#N/A,#N/A,FALSE,"Tabl. A2";#N/A,#N/A,FALSE,"Tabl. A2-1";#N/A,#N/A,FALSE,"Tabl. A2-2"}</definedName>
    <definedName name="AFECLKZE" hidden="1">{#N/A,#N/A,FALSE,"Tabl. A1";#N/A,#N/A,FALSE,"Tabl. A1 b";#N/A,#N/A,FALSE,"Tabl. A2";#N/A,#N/A,FALSE,"Tabl. A2-1";#N/A,#N/A,FALSE,"Tabl. A2-2"}</definedName>
    <definedName name="affq" localSheetId="20" hidden="1">{#N/A,#N/A,FALSE,"A";#N/A,#N/A,FALSE,"B"}</definedName>
    <definedName name="affq" localSheetId="21" hidden="1">{#N/A,#N/A,FALSE,"A";#N/A,#N/A,FALSE,"B"}</definedName>
    <definedName name="affq" localSheetId="22" hidden="1">{#N/A,#N/A,FALSE,"A";#N/A,#N/A,FALSE,"B"}</definedName>
    <definedName name="affq" localSheetId="16" hidden="1">{#N/A,#N/A,FALSE,"A";#N/A,#N/A,FALSE,"B"}</definedName>
    <definedName name="affq" localSheetId="17" hidden="1">{#N/A,#N/A,FALSE,"A";#N/A,#N/A,FALSE,"B"}</definedName>
    <definedName name="affq" localSheetId="19" hidden="1">{#N/A,#N/A,FALSE,"A";#N/A,#N/A,FALSE,"B"}</definedName>
    <definedName name="affq" localSheetId="18" hidden="1">{#N/A,#N/A,FALSE,"A";#N/A,#N/A,FALSE,"B"}</definedName>
    <definedName name="affq" localSheetId="7" hidden="1">{#N/A,#N/A,FALSE,"A";#N/A,#N/A,FALSE,"B"}</definedName>
    <definedName name="affq" localSheetId="8" hidden="1">{#N/A,#N/A,FALSE,"A";#N/A,#N/A,FALSE,"B"}</definedName>
    <definedName name="affq" localSheetId="10" hidden="1">{#N/A,#N/A,FALSE,"A";#N/A,#N/A,FALSE,"B"}</definedName>
    <definedName name="affq" localSheetId="9" hidden="1">{#N/A,#N/A,FALSE,"A";#N/A,#N/A,FALSE,"B"}</definedName>
    <definedName name="affq" localSheetId="23" hidden="1">{#N/A,#N/A,FALSE,"A";#N/A,#N/A,FALSE,"B"}</definedName>
    <definedName name="affq" localSheetId="12" hidden="1">{#N/A,#N/A,FALSE,"A";#N/A,#N/A,FALSE,"B"}</definedName>
    <definedName name="affq" localSheetId="13" hidden="1">{#N/A,#N/A,FALSE,"A";#N/A,#N/A,FALSE,"B"}</definedName>
    <definedName name="affq" localSheetId="14" hidden="1">{#N/A,#N/A,FALSE,"A";#N/A,#N/A,FALSE,"B"}</definedName>
    <definedName name="affq" localSheetId="15" hidden="1">{#N/A,#N/A,FALSE,"A";#N/A,#N/A,FALSE,"B"}</definedName>
    <definedName name="affq" localSheetId="3" hidden="1">{#N/A,#N/A,FALSE,"A";#N/A,#N/A,FALSE,"B"}</definedName>
    <definedName name="affq" localSheetId="4" hidden="1">{#N/A,#N/A,FALSE,"A";#N/A,#N/A,FALSE,"B"}</definedName>
    <definedName name="affq" localSheetId="5" hidden="1">{#N/A,#N/A,FALSE,"A";#N/A,#N/A,FALSE,"B"}</definedName>
    <definedName name="affq" localSheetId="6" hidden="1">{#N/A,#N/A,FALSE,"A";#N/A,#N/A,FALSE,"B"}</definedName>
    <definedName name="affq" hidden="1">{#N/A,#N/A,FALSE,"A";#N/A,#N/A,FALSE,"B"}</definedName>
    <definedName name="AFGGF" localSheetId="20" hidden="1">{#N/A,#N/A,FALSE,"Tabl. D1";#N/A,#N/A,FALSE,"Tabl. D1 b";#N/A,#N/A,FALSE,"Tabl. D2";#N/A,#N/A,FALSE,"Tabl. D2 b";#N/A,#N/A,FALSE,"Tabl. D3";#N/A,#N/A,FALSE,"Tabl. D4";#N/A,#N/A,FALSE,"Tabl. D5"}</definedName>
    <definedName name="AFGGF" localSheetId="21" hidden="1">{#N/A,#N/A,FALSE,"Tabl. D1";#N/A,#N/A,FALSE,"Tabl. D1 b";#N/A,#N/A,FALSE,"Tabl. D2";#N/A,#N/A,FALSE,"Tabl. D2 b";#N/A,#N/A,FALSE,"Tabl. D3";#N/A,#N/A,FALSE,"Tabl. D4";#N/A,#N/A,FALSE,"Tabl. D5"}</definedName>
    <definedName name="AFGGF" localSheetId="22" hidden="1">{#N/A,#N/A,FALSE,"Tabl. D1";#N/A,#N/A,FALSE,"Tabl. D1 b";#N/A,#N/A,FALSE,"Tabl. D2";#N/A,#N/A,FALSE,"Tabl. D2 b";#N/A,#N/A,FALSE,"Tabl. D3";#N/A,#N/A,FALSE,"Tabl. D4";#N/A,#N/A,FALSE,"Tabl. D5"}</definedName>
    <definedName name="AFGGF" localSheetId="16" hidden="1">{#N/A,#N/A,FALSE,"Tabl. D1";#N/A,#N/A,FALSE,"Tabl. D1 b";#N/A,#N/A,FALSE,"Tabl. D2";#N/A,#N/A,FALSE,"Tabl. D2 b";#N/A,#N/A,FALSE,"Tabl. D3";#N/A,#N/A,FALSE,"Tabl. D4";#N/A,#N/A,FALSE,"Tabl. D5"}</definedName>
    <definedName name="AFGGF" localSheetId="17" hidden="1">{#N/A,#N/A,FALSE,"Tabl. D1";#N/A,#N/A,FALSE,"Tabl. D1 b";#N/A,#N/A,FALSE,"Tabl. D2";#N/A,#N/A,FALSE,"Tabl. D2 b";#N/A,#N/A,FALSE,"Tabl. D3";#N/A,#N/A,FALSE,"Tabl. D4";#N/A,#N/A,FALSE,"Tabl. D5"}</definedName>
    <definedName name="AFGGF" localSheetId="19" hidden="1">{#N/A,#N/A,FALSE,"Tabl. D1";#N/A,#N/A,FALSE,"Tabl. D1 b";#N/A,#N/A,FALSE,"Tabl. D2";#N/A,#N/A,FALSE,"Tabl. D2 b";#N/A,#N/A,FALSE,"Tabl. D3";#N/A,#N/A,FALSE,"Tabl. D4";#N/A,#N/A,FALSE,"Tabl. D5"}</definedName>
    <definedName name="AFGGF" localSheetId="18" hidden="1">{#N/A,#N/A,FALSE,"Tabl. D1";#N/A,#N/A,FALSE,"Tabl. D1 b";#N/A,#N/A,FALSE,"Tabl. D2";#N/A,#N/A,FALSE,"Tabl. D2 b";#N/A,#N/A,FALSE,"Tabl. D3";#N/A,#N/A,FALSE,"Tabl. D4";#N/A,#N/A,FALSE,"Tabl. D5"}</definedName>
    <definedName name="AFGGF" localSheetId="7" hidden="1">{#N/A,#N/A,FALSE,"Tabl. D1";#N/A,#N/A,FALSE,"Tabl. D1 b";#N/A,#N/A,FALSE,"Tabl. D2";#N/A,#N/A,FALSE,"Tabl. D2 b";#N/A,#N/A,FALSE,"Tabl. D3";#N/A,#N/A,FALSE,"Tabl. D4";#N/A,#N/A,FALSE,"Tabl. D5"}</definedName>
    <definedName name="AFGGF" localSheetId="8" hidden="1">{#N/A,#N/A,FALSE,"Tabl. D1";#N/A,#N/A,FALSE,"Tabl. D1 b";#N/A,#N/A,FALSE,"Tabl. D2";#N/A,#N/A,FALSE,"Tabl. D2 b";#N/A,#N/A,FALSE,"Tabl. D3";#N/A,#N/A,FALSE,"Tabl. D4";#N/A,#N/A,FALSE,"Tabl. D5"}</definedName>
    <definedName name="AFGGF" localSheetId="10" hidden="1">{#N/A,#N/A,FALSE,"Tabl. D1";#N/A,#N/A,FALSE,"Tabl. D1 b";#N/A,#N/A,FALSE,"Tabl. D2";#N/A,#N/A,FALSE,"Tabl. D2 b";#N/A,#N/A,FALSE,"Tabl. D3";#N/A,#N/A,FALSE,"Tabl. D4";#N/A,#N/A,FALSE,"Tabl. D5"}</definedName>
    <definedName name="AFGGF" localSheetId="9" hidden="1">{#N/A,#N/A,FALSE,"Tabl. D1";#N/A,#N/A,FALSE,"Tabl. D1 b";#N/A,#N/A,FALSE,"Tabl. D2";#N/A,#N/A,FALSE,"Tabl. D2 b";#N/A,#N/A,FALSE,"Tabl. D3";#N/A,#N/A,FALSE,"Tabl. D4";#N/A,#N/A,FALSE,"Tabl. D5"}</definedName>
    <definedName name="AFGGF" localSheetId="23" hidden="1">{#N/A,#N/A,FALSE,"Tabl. D1";#N/A,#N/A,FALSE,"Tabl. D1 b";#N/A,#N/A,FALSE,"Tabl. D2";#N/A,#N/A,FALSE,"Tabl. D2 b";#N/A,#N/A,FALSE,"Tabl. D3";#N/A,#N/A,FALSE,"Tabl. D4";#N/A,#N/A,FALSE,"Tabl. D5"}</definedName>
    <definedName name="AFGGF" localSheetId="12" hidden="1">{#N/A,#N/A,FALSE,"Tabl. D1";#N/A,#N/A,FALSE,"Tabl. D1 b";#N/A,#N/A,FALSE,"Tabl. D2";#N/A,#N/A,FALSE,"Tabl. D2 b";#N/A,#N/A,FALSE,"Tabl. D3";#N/A,#N/A,FALSE,"Tabl. D4";#N/A,#N/A,FALSE,"Tabl. D5"}</definedName>
    <definedName name="AFGGF" localSheetId="13" hidden="1">{#N/A,#N/A,FALSE,"Tabl. D1";#N/A,#N/A,FALSE,"Tabl. D1 b";#N/A,#N/A,FALSE,"Tabl. D2";#N/A,#N/A,FALSE,"Tabl. D2 b";#N/A,#N/A,FALSE,"Tabl. D3";#N/A,#N/A,FALSE,"Tabl. D4";#N/A,#N/A,FALSE,"Tabl. D5"}</definedName>
    <definedName name="AFGGF" localSheetId="14" hidden="1">{#N/A,#N/A,FALSE,"Tabl. D1";#N/A,#N/A,FALSE,"Tabl. D1 b";#N/A,#N/A,FALSE,"Tabl. D2";#N/A,#N/A,FALSE,"Tabl. D2 b";#N/A,#N/A,FALSE,"Tabl. D3";#N/A,#N/A,FALSE,"Tabl. D4";#N/A,#N/A,FALSE,"Tabl. D5"}</definedName>
    <definedName name="AFGGF" localSheetId="15" hidden="1">{#N/A,#N/A,FALSE,"Tabl. D1";#N/A,#N/A,FALSE,"Tabl. D1 b";#N/A,#N/A,FALSE,"Tabl. D2";#N/A,#N/A,FALSE,"Tabl. D2 b";#N/A,#N/A,FALSE,"Tabl. D3";#N/A,#N/A,FALSE,"Tabl. D4";#N/A,#N/A,FALSE,"Tabl. D5"}</definedName>
    <definedName name="AFGGF" localSheetId="3" hidden="1">{#N/A,#N/A,FALSE,"Tabl. D1";#N/A,#N/A,FALSE,"Tabl. D1 b";#N/A,#N/A,FALSE,"Tabl. D2";#N/A,#N/A,FALSE,"Tabl. D2 b";#N/A,#N/A,FALSE,"Tabl. D3";#N/A,#N/A,FALSE,"Tabl. D4";#N/A,#N/A,FALSE,"Tabl. D5"}</definedName>
    <definedName name="AFGGF" localSheetId="4" hidden="1">{#N/A,#N/A,FALSE,"Tabl. D1";#N/A,#N/A,FALSE,"Tabl. D1 b";#N/A,#N/A,FALSE,"Tabl. D2";#N/A,#N/A,FALSE,"Tabl. D2 b";#N/A,#N/A,FALSE,"Tabl. D3";#N/A,#N/A,FALSE,"Tabl. D4";#N/A,#N/A,FALSE,"Tabl. D5"}</definedName>
    <definedName name="AFGGF" localSheetId="5" hidden="1">{#N/A,#N/A,FALSE,"Tabl. D1";#N/A,#N/A,FALSE,"Tabl. D1 b";#N/A,#N/A,FALSE,"Tabl. D2";#N/A,#N/A,FALSE,"Tabl. D2 b";#N/A,#N/A,FALSE,"Tabl. D3";#N/A,#N/A,FALSE,"Tabl. D4";#N/A,#N/A,FALSE,"Tabl. D5"}</definedName>
    <definedName name="AFGGF" localSheetId="6" hidden="1">{#N/A,#N/A,FALSE,"Tabl. D1";#N/A,#N/A,FALSE,"Tabl. D1 b";#N/A,#N/A,FALSE,"Tabl. D2";#N/A,#N/A,FALSE,"Tabl. D2 b";#N/A,#N/A,FALSE,"Tabl. D3";#N/A,#N/A,FALSE,"Tabl. D4";#N/A,#N/A,FALSE,"Tabl. D5"}</definedName>
    <definedName name="AFGGF" hidden="1">{#N/A,#N/A,FALSE,"Tabl. D1";#N/A,#N/A,FALSE,"Tabl. D1 b";#N/A,#N/A,FALSE,"Tabl. D2";#N/A,#N/A,FALSE,"Tabl. D2 b";#N/A,#N/A,FALSE,"Tabl. D3";#N/A,#N/A,FALSE,"Tabl. D4";#N/A,#N/A,FALSE,"Tabl. D5"}</definedName>
    <definedName name="afrgaga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frgagag" hidden="1">{#N/A,#N/A,FALSE,"A";#N/A,#N/A,FALSE,"B-TOT";#N/A,#N/A,FALSE,"Declaration1";#N/A,#N/A,FALSE,"Spravka1";#N/A,#N/A,FALSE,"A (2)";#N/A,#N/A,FALSE,"B-TOT (2)";#N/A,#N/A,FALSE,"Declaration1 (2)";#N/A,#N/A,FALSE,"Spravka1 (2)"}</definedName>
    <definedName name="akshdk" localSheetId="20" hidden="1">{#N/A,#N/A,FALSE,"A";#N/A,#N/A,FALSE,"B"}</definedName>
    <definedName name="akshdk" localSheetId="21" hidden="1">{#N/A,#N/A,FALSE,"A";#N/A,#N/A,FALSE,"B"}</definedName>
    <definedName name="akshdk" localSheetId="22" hidden="1">{#N/A,#N/A,FALSE,"A";#N/A,#N/A,FALSE,"B"}</definedName>
    <definedName name="akshdk" localSheetId="16" hidden="1">{#N/A,#N/A,FALSE,"A";#N/A,#N/A,FALSE,"B"}</definedName>
    <definedName name="akshdk" localSheetId="17" hidden="1">{#N/A,#N/A,FALSE,"A";#N/A,#N/A,FALSE,"B"}</definedName>
    <definedName name="akshdk" localSheetId="19" hidden="1">{#N/A,#N/A,FALSE,"A";#N/A,#N/A,FALSE,"B"}</definedName>
    <definedName name="akshdk" localSheetId="18" hidden="1">{#N/A,#N/A,FALSE,"A";#N/A,#N/A,FALSE,"B"}</definedName>
    <definedName name="akshdk" localSheetId="7" hidden="1">{#N/A,#N/A,FALSE,"A";#N/A,#N/A,FALSE,"B"}</definedName>
    <definedName name="akshdk" localSheetId="8" hidden="1">{#N/A,#N/A,FALSE,"A";#N/A,#N/A,FALSE,"B"}</definedName>
    <definedName name="akshdk" localSheetId="10" hidden="1">{#N/A,#N/A,FALSE,"A";#N/A,#N/A,FALSE,"B"}</definedName>
    <definedName name="akshdk" localSheetId="9" hidden="1">{#N/A,#N/A,FALSE,"A";#N/A,#N/A,FALSE,"B"}</definedName>
    <definedName name="akshdk" localSheetId="23" hidden="1">{#N/A,#N/A,FALSE,"A";#N/A,#N/A,FALSE,"B"}</definedName>
    <definedName name="akshdk" localSheetId="12" hidden="1">{#N/A,#N/A,FALSE,"A";#N/A,#N/A,FALSE,"B"}</definedName>
    <definedName name="akshdk" localSheetId="13" hidden="1">{#N/A,#N/A,FALSE,"A";#N/A,#N/A,FALSE,"B"}</definedName>
    <definedName name="akshdk" localSheetId="14" hidden="1">{#N/A,#N/A,FALSE,"A";#N/A,#N/A,FALSE,"B"}</definedName>
    <definedName name="akshdk" localSheetId="15" hidden="1">{#N/A,#N/A,FALSE,"A";#N/A,#N/A,FALSE,"B"}</definedName>
    <definedName name="akshdk" localSheetId="3" hidden="1">{#N/A,#N/A,FALSE,"A";#N/A,#N/A,FALSE,"B"}</definedName>
    <definedName name="akshdk" localSheetId="4" hidden="1">{#N/A,#N/A,FALSE,"A";#N/A,#N/A,FALSE,"B"}</definedName>
    <definedName name="akshdk" localSheetId="5" hidden="1">{#N/A,#N/A,FALSE,"A";#N/A,#N/A,FALSE,"B"}</definedName>
    <definedName name="akshdk" localSheetId="6" hidden="1">{#N/A,#N/A,FALSE,"A";#N/A,#N/A,FALSE,"B"}</definedName>
    <definedName name="akshdk" hidden="1">{#N/A,#N/A,FALSE,"A";#N/A,#N/A,FALSE,"B"}</definedName>
    <definedName name="akshdk2" localSheetId="20" hidden="1">{#N/A,#N/A,FALSE,"A";#N/A,#N/A,FALSE,"B"}</definedName>
    <definedName name="akshdk2" localSheetId="21" hidden="1">{#N/A,#N/A,FALSE,"A";#N/A,#N/A,FALSE,"B"}</definedName>
    <definedName name="akshdk2" localSheetId="22" hidden="1">{#N/A,#N/A,FALSE,"A";#N/A,#N/A,FALSE,"B"}</definedName>
    <definedName name="akshdk2" localSheetId="16" hidden="1">{#N/A,#N/A,FALSE,"A";#N/A,#N/A,FALSE,"B"}</definedName>
    <definedName name="akshdk2" localSheetId="17" hidden="1">{#N/A,#N/A,FALSE,"A";#N/A,#N/A,FALSE,"B"}</definedName>
    <definedName name="akshdk2" localSheetId="19" hidden="1">{#N/A,#N/A,FALSE,"A";#N/A,#N/A,FALSE,"B"}</definedName>
    <definedName name="akshdk2" localSheetId="18" hidden="1">{#N/A,#N/A,FALSE,"A";#N/A,#N/A,FALSE,"B"}</definedName>
    <definedName name="akshdk2" localSheetId="7" hidden="1">{#N/A,#N/A,FALSE,"A";#N/A,#N/A,FALSE,"B"}</definedName>
    <definedName name="akshdk2" localSheetId="8" hidden="1">{#N/A,#N/A,FALSE,"A";#N/A,#N/A,FALSE,"B"}</definedName>
    <definedName name="akshdk2" localSheetId="10" hidden="1">{#N/A,#N/A,FALSE,"A";#N/A,#N/A,FALSE,"B"}</definedName>
    <definedName name="akshdk2" localSheetId="9" hidden="1">{#N/A,#N/A,FALSE,"A";#N/A,#N/A,FALSE,"B"}</definedName>
    <definedName name="akshdk2" localSheetId="23" hidden="1">{#N/A,#N/A,FALSE,"A";#N/A,#N/A,FALSE,"B"}</definedName>
    <definedName name="akshdk2" localSheetId="12" hidden="1">{#N/A,#N/A,FALSE,"A";#N/A,#N/A,FALSE,"B"}</definedName>
    <definedName name="akshdk2" localSheetId="13" hidden="1">{#N/A,#N/A,FALSE,"A";#N/A,#N/A,FALSE,"B"}</definedName>
    <definedName name="akshdk2" localSheetId="14" hidden="1">{#N/A,#N/A,FALSE,"A";#N/A,#N/A,FALSE,"B"}</definedName>
    <definedName name="akshdk2" localSheetId="15" hidden="1">{#N/A,#N/A,FALSE,"A";#N/A,#N/A,FALSE,"B"}</definedName>
    <definedName name="akshdk2" localSheetId="3" hidden="1">{#N/A,#N/A,FALSE,"A";#N/A,#N/A,FALSE,"B"}</definedName>
    <definedName name="akshdk2" localSheetId="4" hidden="1">{#N/A,#N/A,FALSE,"A";#N/A,#N/A,FALSE,"B"}</definedName>
    <definedName name="akshdk2" localSheetId="5" hidden="1">{#N/A,#N/A,FALSE,"A";#N/A,#N/A,FALSE,"B"}</definedName>
    <definedName name="akshdk2" localSheetId="6" hidden="1">{#N/A,#N/A,FALSE,"A";#N/A,#N/A,FALSE,"B"}</definedName>
    <definedName name="akshdk2" hidden="1">{#N/A,#N/A,FALSE,"A";#N/A,#N/A,FALSE,"B"}</definedName>
    <definedName name="Alua" localSheetId="20" hidden="1">{#N/A,#N/A,FALSE,"A";#N/A,#N/A,FALSE,"B"}</definedName>
    <definedName name="Alua" localSheetId="21" hidden="1">{#N/A,#N/A,FALSE,"A";#N/A,#N/A,FALSE,"B"}</definedName>
    <definedName name="Alua" localSheetId="22" hidden="1">{#N/A,#N/A,FALSE,"A";#N/A,#N/A,FALSE,"B"}</definedName>
    <definedName name="Alua" localSheetId="16" hidden="1">{#N/A,#N/A,FALSE,"A";#N/A,#N/A,FALSE,"B"}</definedName>
    <definedName name="Alua" localSheetId="17" hidden="1">{#N/A,#N/A,FALSE,"A";#N/A,#N/A,FALSE,"B"}</definedName>
    <definedName name="Alua" localSheetId="19" hidden="1">{#N/A,#N/A,FALSE,"A";#N/A,#N/A,FALSE,"B"}</definedName>
    <definedName name="Alua" localSheetId="18" hidden="1">{#N/A,#N/A,FALSE,"A";#N/A,#N/A,FALSE,"B"}</definedName>
    <definedName name="Alua" localSheetId="7" hidden="1">{#N/A,#N/A,FALSE,"A";#N/A,#N/A,FALSE,"B"}</definedName>
    <definedName name="Alua" localSheetId="8" hidden="1">{#N/A,#N/A,FALSE,"A";#N/A,#N/A,FALSE,"B"}</definedName>
    <definedName name="Alua" localSheetId="10" hidden="1">{#N/A,#N/A,FALSE,"A";#N/A,#N/A,FALSE,"B"}</definedName>
    <definedName name="Alua" localSheetId="9" hidden="1">{#N/A,#N/A,FALSE,"A";#N/A,#N/A,FALSE,"B"}</definedName>
    <definedName name="Alua" localSheetId="23" hidden="1">{#N/A,#N/A,FALSE,"A";#N/A,#N/A,FALSE,"B"}</definedName>
    <definedName name="Alua" localSheetId="12" hidden="1">{#N/A,#N/A,FALSE,"A";#N/A,#N/A,FALSE,"B"}</definedName>
    <definedName name="Alua" localSheetId="13" hidden="1">{#N/A,#N/A,FALSE,"A";#N/A,#N/A,FALSE,"B"}</definedName>
    <definedName name="Alua" localSheetId="14" hidden="1">{#N/A,#N/A,FALSE,"A";#N/A,#N/A,FALSE,"B"}</definedName>
    <definedName name="Alua" localSheetId="15" hidden="1">{#N/A,#N/A,FALSE,"A";#N/A,#N/A,FALSE,"B"}</definedName>
    <definedName name="Alua" localSheetId="3" hidden="1">{#N/A,#N/A,FALSE,"A";#N/A,#N/A,FALSE,"B"}</definedName>
    <definedName name="Alua" localSheetId="4" hidden="1">{#N/A,#N/A,FALSE,"A";#N/A,#N/A,FALSE,"B"}</definedName>
    <definedName name="Alua" localSheetId="5" hidden="1">{#N/A,#N/A,FALSE,"A";#N/A,#N/A,FALSE,"B"}</definedName>
    <definedName name="Alua" localSheetId="6" hidden="1">{#N/A,#N/A,FALSE,"A";#N/A,#N/A,FALSE,"B"}</definedName>
    <definedName name="Alua" hidden="1">{#N/A,#N/A,FALSE,"A";#N/A,#N/A,FALSE,"B"}</definedName>
    <definedName name="AnnualYear" localSheetId="22">#REF!</definedName>
    <definedName name="AnnualYearEndDate" localSheetId="22">#REF!</definedName>
    <definedName name="AnnualYearEndPeriod" localSheetId="22">#REF!</definedName>
    <definedName name="anscount" hidden="1">1</definedName>
    <definedName name="aqsssz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qsssz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rgart" hidden="1">{#N/A,#N/A,FALSE,"A";#N/A,#N/A,FALSE,"B-TOT";#N/A,#N/A,FALSE,"Declaration1";#N/A,#N/A,FALSE,"Spravka1";#N/A,#N/A,FALSE,"A (2)";#N/A,#N/A,FALSE,"B-TOT (2)";#N/A,#N/A,FALSE,"Declaration1 (2)";#N/A,#N/A,FALSE,"Spravka1 (2)"}</definedName>
    <definedName name="argasdg" localSheetId="20" hidden="1">{#N/A,#N/A,FALSE,"A";#N/A,#N/A,FALSE,"B"}</definedName>
    <definedName name="argasdg" localSheetId="21" hidden="1">{#N/A,#N/A,FALSE,"A";#N/A,#N/A,FALSE,"B"}</definedName>
    <definedName name="argasdg" localSheetId="22" hidden="1">{#N/A,#N/A,FALSE,"A";#N/A,#N/A,FALSE,"B"}</definedName>
    <definedName name="argasdg" localSheetId="16" hidden="1">{#N/A,#N/A,FALSE,"A";#N/A,#N/A,FALSE,"B"}</definedName>
    <definedName name="argasdg" localSheetId="17" hidden="1">{#N/A,#N/A,FALSE,"A";#N/A,#N/A,FALSE,"B"}</definedName>
    <definedName name="argasdg" localSheetId="19" hidden="1">{#N/A,#N/A,FALSE,"A";#N/A,#N/A,FALSE,"B"}</definedName>
    <definedName name="argasdg" localSheetId="18" hidden="1">{#N/A,#N/A,FALSE,"A";#N/A,#N/A,FALSE,"B"}</definedName>
    <definedName name="argasdg" localSheetId="7" hidden="1">{#N/A,#N/A,FALSE,"A";#N/A,#N/A,FALSE,"B"}</definedName>
    <definedName name="argasdg" localSheetId="8" hidden="1">{#N/A,#N/A,FALSE,"A";#N/A,#N/A,FALSE,"B"}</definedName>
    <definedName name="argasdg" localSheetId="10" hidden="1">{#N/A,#N/A,FALSE,"A";#N/A,#N/A,FALSE,"B"}</definedName>
    <definedName name="argasdg" localSheetId="9" hidden="1">{#N/A,#N/A,FALSE,"A";#N/A,#N/A,FALSE,"B"}</definedName>
    <definedName name="argasdg" localSheetId="23" hidden="1">{#N/A,#N/A,FALSE,"A";#N/A,#N/A,FALSE,"B"}</definedName>
    <definedName name="argasdg" localSheetId="12" hidden="1">{#N/A,#N/A,FALSE,"A";#N/A,#N/A,FALSE,"B"}</definedName>
    <definedName name="argasdg" localSheetId="13" hidden="1">{#N/A,#N/A,FALSE,"A";#N/A,#N/A,FALSE,"B"}</definedName>
    <definedName name="argasdg" localSheetId="14" hidden="1">{#N/A,#N/A,FALSE,"A";#N/A,#N/A,FALSE,"B"}</definedName>
    <definedName name="argasdg" localSheetId="15" hidden="1">{#N/A,#N/A,FALSE,"A";#N/A,#N/A,FALSE,"B"}</definedName>
    <definedName name="argasdg" localSheetId="3" hidden="1">{#N/A,#N/A,FALSE,"A";#N/A,#N/A,FALSE,"B"}</definedName>
    <definedName name="argasdg" localSheetId="4" hidden="1">{#N/A,#N/A,FALSE,"A";#N/A,#N/A,FALSE,"B"}</definedName>
    <definedName name="argasdg" localSheetId="5" hidden="1">{#N/A,#N/A,FALSE,"A";#N/A,#N/A,FALSE,"B"}</definedName>
    <definedName name="argasdg" localSheetId="6" hidden="1">{#N/A,#N/A,FALSE,"A";#N/A,#N/A,FALSE,"B"}</definedName>
    <definedName name="argasdg" hidden="1">{#N/A,#N/A,FALSE,"A";#N/A,#N/A,FALSE,"B"}</definedName>
    <definedName name="arggj" localSheetId="20" hidden="1">{#N/A,#N/A,FALSE,"A";#N/A,#N/A,FALSE,"B"}</definedName>
    <definedName name="arggj" localSheetId="21" hidden="1">{#N/A,#N/A,FALSE,"A";#N/A,#N/A,FALSE,"B"}</definedName>
    <definedName name="arggj" localSheetId="22" hidden="1">{#N/A,#N/A,FALSE,"A";#N/A,#N/A,FALSE,"B"}</definedName>
    <definedName name="arggj" localSheetId="16" hidden="1">{#N/A,#N/A,FALSE,"A";#N/A,#N/A,FALSE,"B"}</definedName>
    <definedName name="arggj" localSheetId="17" hidden="1">{#N/A,#N/A,FALSE,"A";#N/A,#N/A,FALSE,"B"}</definedName>
    <definedName name="arggj" localSheetId="19" hidden="1">{#N/A,#N/A,FALSE,"A";#N/A,#N/A,FALSE,"B"}</definedName>
    <definedName name="arggj" localSheetId="18" hidden="1">{#N/A,#N/A,FALSE,"A";#N/A,#N/A,FALSE,"B"}</definedName>
    <definedName name="arggj" localSheetId="7" hidden="1">{#N/A,#N/A,FALSE,"A";#N/A,#N/A,FALSE,"B"}</definedName>
    <definedName name="arggj" localSheetId="8" hidden="1">{#N/A,#N/A,FALSE,"A";#N/A,#N/A,FALSE,"B"}</definedName>
    <definedName name="arggj" localSheetId="10" hidden="1">{#N/A,#N/A,FALSE,"A";#N/A,#N/A,FALSE,"B"}</definedName>
    <definedName name="arggj" localSheetId="9" hidden="1">{#N/A,#N/A,FALSE,"A";#N/A,#N/A,FALSE,"B"}</definedName>
    <definedName name="arggj" localSheetId="23" hidden="1">{#N/A,#N/A,FALSE,"A";#N/A,#N/A,FALSE,"B"}</definedName>
    <definedName name="arggj" localSheetId="12" hidden="1">{#N/A,#N/A,FALSE,"A";#N/A,#N/A,FALSE,"B"}</definedName>
    <definedName name="arggj" localSheetId="13" hidden="1">{#N/A,#N/A,FALSE,"A";#N/A,#N/A,FALSE,"B"}</definedName>
    <definedName name="arggj" localSheetId="14" hidden="1">{#N/A,#N/A,FALSE,"A";#N/A,#N/A,FALSE,"B"}</definedName>
    <definedName name="arggj" localSheetId="15" hidden="1">{#N/A,#N/A,FALSE,"A";#N/A,#N/A,FALSE,"B"}</definedName>
    <definedName name="arggj" localSheetId="3" hidden="1">{#N/A,#N/A,FALSE,"A";#N/A,#N/A,FALSE,"B"}</definedName>
    <definedName name="arggj" localSheetId="4" hidden="1">{#N/A,#N/A,FALSE,"A";#N/A,#N/A,FALSE,"B"}</definedName>
    <definedName name="arggj" localSheetId="5" hidden="1">{#N/A,#N/A,FALSE,"A";#N/A,#N/A,FALSE,"B"}</definedName>
    <definedName name="arggj" localSheetId="6" hidden="1">{#N/A,#N/A,FALSE,"A";#N/A,#N/A,FALSE,"B"}</definedName>
    <definedName name="arggj" hidden="1">{#N/A,#N/A,FALSE,"A";#N/A,#N/A,FALSE,"B"}</definedName>
    <definedName name="argr" localSheetId="20" hidden="1">{#N/A,#N/A,FALSE,"A";#N/A,#N/A,FALSE,"B"}</definedName>
    <definedName name="argr" localSheetId="21" hidden="1">{#N/A,#N/A,FALSE,"A";#N/A,#N/A,FALSE,"B"}</definedName>
    <definedName name="argr" localSheetId="22" hidden="1">{#N/A,#N/A,FALSE,"A";#N/A,#N/A,FALSE,"B"}</definedName>
    <definedName name="argr" localSheetId="16" hidden="1">{#N/A,#N/A,FALSE,"A";#N/A,#N/A,FALSE,"B"}</definedName>
    <definedName name="argr" localSheetId="17" hidden="1">{#N/A,#N/A,FALSE,"A";#N/A,#N/A,FALSE,"B"}</definedName>
    <definedName name="argr" localSheetId="19" hidden="1">{#N/A,#N/A,FALSE,"A";#N/A,#N/A,FALSE,"B"}</definedName>
    <definedName name="argr" localSheetId="18" hidden="1">{#N/A,#N/A,FALSE,"A";#N/A,#N/A,FALSE,"B"}</definedName>
    <definedName name="argr" localSheetId="7" hidden="1">{#N/A,#N/A,FALSE,"A";#N/A,#N/A,FALSE,"B"}</definedName>
    <definedName name="argr" localSheetId="8" hidden="1">{#N/A,#N/A,FALSE,"A";#N/A,#N/A,FALSE,"B"}</definedName>
    <definedName name="argr" localSheetId="10" hidden="1">{#N/A,#N/A,FALSE,"A";#N/A,#N/A,FALSE,"B"}</definedName>
    <definedName name="argr" localSheetId="9" hidden="1">{#N/A,#N/A,FALSE,"A";#N/A,#N/A,FALSE,"B"}</definedName>
    <definedName name="argr" localSheetId="23" hidden="1">{#N/A,#N/A,FALSE,"A";#N/A,#N/A,FALSE,"B"}</definedName>
    <definedName name="argr" localSheetId="12" hidden="1">{#N/A,#N/A,FALSE,"A";#N/A,#N/A,FALSE,"B"}</definedName>
    <definedName name="argr" localSheetId="13" hidden="1">{#N/A,#N/A,FALSE,"A";#N/A,#N/A,FALSE,"B"}</definedName>
    <definedName name="argr" localSheetId="14" hidden="1">{#N/A,#N/A,FALSE,"A";#N/A,#N/A,FALSE,"B"}</definedName>
    <definedName name="argr" localSheetId="15" hidden="1">{#N/A,#N/A,FALSE,"A";#N/A,#N/A,FALSE,"B"}</definedName>
    <definedName name="argr" localSheetId="3" hidden="1">{#N/A,#N/A,FALSE,"A";#N/A,#N/A,FALSE,"B"}</definedName>
    <definedName name="argr" localSheetId="4" hidden="1">{#N/A,#N/A,FALSE,"A";#N/A,#N/A,FALSE,"B"}</definedName>
    <definedName name="argr" localSheetId="5" hidden="1">{#N/A,#N/A,FALSE,"A";#N/A,#N/A,FALSE,"B"}</definedName>
    <definedName name="argr" localSheetId="6" hidden="1">{#N/A,#N/A,FALSE,"A";#N/A,#N/A,FALSE,"B"}</definedName>
    <definedName name="argr" hidden="1">{#N/A,#N/A,FALSE,"A";#N/A,#N/A,FALSE,"B"}</definedName>
    <definedName name="argra" localSheetId="20" hidden="1">{#N/A,#N/A,FALSE,"A";#N/A,#N/A,FALSE,"B"}</definedName>
    <definedName name="argra" localSheetId="21" hidden="1">{#N/A,#N/A,FALSE,"A";#N/A,#N/A,FALSE,"B"}</definedName>
    <definedName name="argra" localSheetId="22" hidden="1">{#N/A,#N/A,FALSE,"A";#N/A,#N/A,FALSE,"B"}</definedName>
    <definedName name="argra" localSheetId="16" hidden="1">{#N/A,#N/A,FALSE,"A";#N/A,#N/A,FALSE,"B"}</definedName>
    <definedName name="argra" localSheetId="17" hidden="1">{#N/A,#N/A,FALSE,"A";#N/A,#N/A,FALSE,"B"}</definedName>
    <definedName name="argra" localSheetId="19" hidden="1">{#N/A,#N/A,FALSE,"A";#N/A,#N/A,FALSE,"B"}</definedName>
    <definedName name="argra" localSheetId="18" hidden="1">{#N/A,#N/A,FALSE,"A";#N/A,#N/A,FALSE,"B"}</definedName>
    <definedName name="argra" localSheetId="7" hidden="1">{#N/A,#N/A,FALSE,"A";#N/A,#N/A,FALSE,"B"}</definedName>
    <definedName name="argra" localSheetId="8" hidden="1">{#N/A,#N/A,FALSE,"A";#N/A,#N/A,FALSE,"B"}</definedName>
    <definedName name="argra" localSheetId="10" hidden="1">{#N/A,#N/A,FALSE,"A";#N/A,#N/A,FALSE,"B"}</definedName>
    <definedName name="argra" localSheetId="9" hidden="1">{#N/A,#N/A,FALSE,"A";#N/A,#N/A,FALSE,"B"}</definedName>
    <definedName name="argra" localSheetId="23" hidden="1">{#N/A,#N/A,FALSE,"A";#N/A,#N/A,FALSE,"B"}</definedName>
    <definedName name="argra" localSheetId="12" hidden="1">{#N/A,#N/A,FALSE,"A";#N/A,#N/A,FALSE,"B"}</definedName>
    <definedName name="argra" localSheetId="13" hidden="1">{#N/A,#N/A,FALSE,"A";#N/A,#N/A,FALSE,"B"}</definedName>
    <definedName name="argra" localSheetId="14" hidden="1">{#N/A,#N/A,FALSE,"A";#N/A,#N/A,FALSE,"B"}</definedName>
    <definedName name="argra" localSheetId="15" hidden="1">{#N/A,#N/A,FALSE,"A";#N/A,#N/A,FALSE,"B"}</definedName>
    <definedName name="argra" localSheetId="3" hidden="1">{#N/A,#N/A,FALSE,"A";#N/A,#N/A,FALSE,"B"}</definedName>
    <definedName name="argra" localSheetId="4" hidden="1">{#N/A,#N/A,FALSE,"A";#N/A,#N/A,FALSE,"B"}</definedName>
    <definedName name="argra" localSheetId="5" hidden="1">{#N/A,#N/A,FALSE,"A";#N/A,#N/A,FALSE,"B"}</definedName>
    <definedName name="argra" localSheetId="6" hidden="1">{#N/A,#N/A,FALSE,"A";#N/A,#N/A,FALSE,"B"}</definedName>
    <definedName name="argra" hidden="1">{#N/A,#N/A,FALSE,"A";#N/A,#N/A,FALSE,"B"}</definedName>
    <definedName name="argrd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rgrdg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rgrgr" hidden="1">{#N/A,#N/A,FALSE,"A";#N/A,#N/A,FALSE,"B-TOT";#N/A,#N/A,FALSE,"Declaration1";#N/A,#N/A,FALSE,"Spravka1";#N/A,#N/A,FALSE,"A (2)";#N/A,#N/A,FALSE,"B-TOT (2)";#N/A,#N/A,FALSE,"Declaration1 (2)";#N/A,#N/A,FALSE,"Spravka1 (2)"}</definedName>
    <definedName name="arsgtrdgs" localSheetId="20" hidden="1">{#N/A,#N/A,FALSE,"A";#N/A,#N/A,FALSE,"B"}</definedName>
    <definedName name="arsgtrdgs" localSheetId="21" hidden="1">{#N/A,#N/A,FALSE,"A";#N/A,#N/A,FALSE,"B"}</definedName>
    <definedName name="arsgtrdgs" localSheetId="22" hidden="1">{#N/A,#N/A,FALSE,"A";#N/A,#N/A,FALSE,"B"}</definedName>
    <definedName name="arsgtrdgs" localSheetId="16" hidden="1">{#N/A,#N/A,FALSE,"A";#N/A,#N/A,FALSE,"B"}</definedName>
    <definedName name="arsgtrdgs" localSheetId="17" hidden="1">{#N/A,#N/A,FALSE,"A";#N/A,#N/A,FALSE,"B"}</definedName>
    <definedName name="arsgtrdgs" localSheetId="19" hidden="1">{#N/A,#N/A,FALSE,"A";#N/A,#N/A,FALSE,"B"}</definedName>
    <definedName name="arsgtrdgs" localSheetId="18" hidden="1">{#N/A,#N/A,FALSE,"A";#N/A,#N/A,FALSE,"B"}</definedName>
    <definedName name="arsgtrdgs" localSheetId="7" hidden="1">{#N/A,#N/A,FALSE,"A";#N/A,#N/A,FALSE,"B"}</definedName>
    <definedName name="arsgtrdgs" localSheetId="8" hidden="1">{#N/A,#N/A,FALSE,"A";#N/A,#N/A,FALSE,"B"}</definedName>
    <definedName name="arsgtrdgs" localSheetId="10" hidden="1">{#N/A,#N/A,FALSE,"A";#N/A,#N/A,FALSE,"B"}</definedName>
    <definedName name="arsgtrdgs" localSheetId="9" hidden="1">{#N/A,#N/A,FALSE,"A";#N/A,#N/A,FALSE,"B"}</definedName>
    <definedName name="arsgtrdgs" localSheetId="23" hidden="1">{#N/A,#N/A,FALSE,"A";#N/A,#N/A,FALSE,"B"}</definedName>
    <definedName name="arsgtrdgs" localSheetId="12" hidden="1">{#N/A,#N/A,FALSE,"A";#N/A,#N/A,FALSE,"B"}</definedName>
    <definedName name="arsgtrdgs" localSheetId="13" hidden="1">{#N/A,#N/A,FALSE,"A";#N/A,#N/A,FALSE,"B"}</definedName>
    <definedName name="arsgtrdgs" localSheetId="14" hidden="1">{#N/A,#N/A,FALSE,"A";#N/A,#N/A,FALSE,"B"}</definedName>
    <definedName name="arsgtrdgs" localSheetId="15" hidden="1">{#N/A,#N/A,FALSE,"A";#N/A,#N/A,FALSE,"B"}</definedName>
    <definedName name="arsgtrdgs" localSheetId="3" hidden="1">{#N/A,#N/A,FALSE,"A";#N/A,#N/A,FALSE,"B"}</definedName>
    <definedName name="arsgtrdgs" localSheetId="4" hidden="1">{#N/A,#N/A,FALSE,"A";#N/A,#N/A,FALSE,"B"}</definedName>
    <definedName name="arsgtrdgs" localSheetId="5" hidden="1">{#N/A,#N/A,FALSE,"A";#N/A,#N/A,FALSE,"B"}</definedName>
    <definedName name="arsgtrdgs" localSheetId="6" hidden="1">{#N/A,#N/A,FALSE,"A";#N/A,#N/A,FALSE,"B"}</definedName>
    <definedName name="arsgtrdgs" hidden="1">{#N/A,#N/A,FALSE,"A";#N/A,#N/A,FALSE,"B"}</definedName>
    <definedName name="artgtbv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rtgtbvc" hidden="1">{#N/A,#N/A,FALSE,"A";#N/A,#N/A,FALSE,"B-TOT";#N/A,#N/A,FALSE,"Declaration1";#N/A,#N/A,FALSE,"Spravka1";#N/A,#N/A,FALSE,"A (2)";#N/A,#N/A,FALSE,"B-TOT (2)";#N/A,#N/A,FALSE,"Declaration1 (2)";#N/A,#N/A,FALSE,"Spravka1 (2)"}</definedName>
    <definedName name="as" localSheetId="20" hidden="1">{#N/A,#N/A,FALSE,"A";#N/A,#N/A,FALSE,"B"}</definedName>
    <definedName name="as" localSheetId="21" hidden="1">{#N/A,#N/A,FALSE,"A";#N/A,#N/A,FALSE,"B"}</definedName>
    <definedName name="as" localSheetId="22" hidden="1">{#N/A,#N/A,FALSE,"A";#N/A,#N/A,FALSE,"B"}</definedName>
    <definedName name="as" localSheetId="16" hidden="1">{#N/A,#N/A,FALSE,"A";#N/A,#N/A,FALSE,"B"}</definedName>
    <definedName name="as" localSheetId="17" hidden="1">{#N/A,#N/A,FALSE,"A";#N/A,#N/A,FALSE,"B"}</definedName>
    <definedName name="as" localSheetId="19" hidden="1">{#N/A,#N/A,FALSE,"A";#N/A,#N/A,FALSE,"B"}</definedName>
    <definedName name="as" localSheetId="18" hidden="1">{#N/A,#N/A,FALSE,"A";#N/A,#N/A,FALSE,"B"}</definedName>
    <definedName name="as" localSheetId="7" hidden="1">{#N/A,#N/A,FALSE,"A";#N/A,#N/A,FALSE,"B"}</definedName>
    <definedName name="as" localSheetId="8" hidden="1">{#N/A,#N/A,FALSE,"A";#N/A,#N/A,FALSE,"B"}</definedName>
    <definedName name="as" localSheetId="10" hidden="1">{#N/A,#N/A,FALSE,"A";#N/A,#N/A,FALSE,"B"}</definedName>
    <definedName name="as" localSheetId="9" hidden="1">{#N/A,#N/A,FALSE,"A";#N/A,#N/A,FALSE,"B"}</definedName>
    <definedName name="as" localSheetId="23" hidden="1">{#N/A,#N/A,FALSE,"A";#N/A,#N/A,FALSE,"B"}</definedName>
    <definedName name="as" localSheetId="12" hidden="1">{#N/A,#N/A,FALSE,"A";#N/A,#N/A,FALSE,"B"}</definedName>
    <definedName name="as" localSheetId="13" hidden="1">{#N/A,#N/A,FALSE,"A";#N/A,#N/A,FALSE,"B"}</definedName>
    <definedName name="as" localSheetId="14" hidden="1">{#N/A,#N/A,FALSE,"A";#N/A,#N/A,FALSE,"B"}</definedName>
    <definedName name="as" localSheetId="15" hidden="1">{#N/A,#N/A,FALSE,"A";#N/A,#N/A,FALSE,"B"}</definedName>
    <definedName name="as" localSheetId="3" hidden="1">{#N/A,#N/A,FALSE,"A";#N/A,#N/A,FALSE,"B"}</definedName>
    <definedName name="as" localSheetId="4" hidden="1">{#N/A,#N/A,FALSE,"A";#N/A,#N/A,FALSE,"B"}</definedName>
    <definedName name="as" localSheetId="5" hidden="1">{#N/A,#N/A,FALSE,"A";#N/A,#N/A,FALSE,"B"}</definedName>
    <definedName name="as" localSheetId="6" hidden="1">{#N/A,#N/A,FALSE,"A";#N/A,#N/A,FALSE,"B"}</definedName>
    <definedName name="as" hidden="1">{#N/A,#N/A,FALSE,"A";#N/A,#N/A,FALSE,"B"}</definedName>
    <definedName name="AS2DocOpenMode" hidden="1">"AS2DocumentEdit"</definedName>
    <definedName name="asasa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asa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CVBN" localSheetId="20" hidden="1">{#N/A,#N/A,FALSE,"Tabl. D1";#N/A,#N/A,FALSE,"Tabl. D1 b";#N/A,#N/A,FALSE,"Tabl. D2";#N/A,#N/A,FALSE,"Tabl. D2 b";#N/A,#N/A,FALSE,"Tabl. D3";#N/A,#N/A,FALSE,"Tabl. D4";#N/A,#N/A,FALSE,"Tabl. D5"}</definedName>
    <definedName name="ASCVBN" localSheetId="21" hidden="1">{#N/A,#N/A,FALSE,"Tabl. D1";#N/A,#N/A,FALSE,"Tabl. D1 b";#N/A,#N/A,FALSE,"Tabl. D2";#N/A,#N/A,FALSE,"Tabl. D2 b";#N/A,#N/A,FALSE,"Tabl. D3";#N/A,#N/A,FALSE,"Tabl. D4";#N/A,#N/A,FALSE,"Tabl. D5"}</definedName>
    <definedName name="ASCVBN" localSheetId="22" hidden="1">{#N/A,#N/A,FALSE,"Tabl. D1";#N/A,#N/A,FALSE,"Tabl. D1 b";#N/A,#N/A,FALSE,"Tabl. D2";#N/A,#N/A,FALSE,"Tabl. D2 b";#N/A,#N/A,FALSE,"Tabl. D3";#N/A,#N/A,FALSE,"Tabl. D4";#N/A,#N/A,FALSE,"Tabl. D5"}</definedName>
    <definedName name="ASCVBN" localSheetId="16" hidden="1">{#N/A,#N/A,FALSE,"Tabl. D1";#N/A,#N/A,FALSE,"Tabl. D1 b";#N/A,#N/A,FALSE,"Tabl. D2";#N/A,#N/A,FALSE,"Tabl. D2 b";#N/A,#N/A,FALSE,"Tabl. D3";#N/A,#N/A,FALSE,"Tabl. D4";#N/A,#N/A,FALSE,"Tabl. D5"}</definedName>
    <definedName name="ASCVBN" localSheetId="17" hidden="1">{#N/A,#N/A,FALSE,"Tabl. D1";#N/A,#N/A,FALSE,"Tabl. D1 b";#N/A,#N/A,FALSE,"Tabl. D2";#N/A,#N/A,FALSE,"Tabl. D2 b";#N/A,#N/A,FALSE,"Tabl. D3";#N/A,#N/A,FALSE,"Tabl. D4";#N/A,#N/A,FALSE,"Tabl. D5"}</definedName>
    <definedName name="ASCVBN" localSheetId="19" hidden="1">{#N/A,#N/A,FALSE,"Tabl. D1";#N/A,#N/A,FALSE,"Tabl. D1 b";#N/A,#N/A,FALSE,"Tabl. D2";#N/A,#N/A,FALSE,"Tabl. D2 b";#N/A,#N/A,FALSE,"Tabl. D3";#N/A,#N/A,FALSE,"Tabl. D4";#N/A,#N/A,FALSE,"Tabl. D5"}</definedName>
    <definedName name="ASCVBN" localSheetId="18" hidden="1">{#N/A,#N/A,FALSE,"Tabl. D1";#N/A,#N/A,FALSE,"Tabl. D1 b";#N/A,#N/A,FALSE,"Tabl. D2";#N/A,#N/A,FALSE,"Tabl. D2 b";#N/A,#N/A,FALSE,"Tabl. D3";#N/A,#N/A,FALSE,"Tabl. D4";#N/A,#N/A,FALSE,"Tabl. D5"}</definedName>
    <definedName name="ASCVBN" localSheetId="7" hidden="1">{#N/A,#N/A,FALSE,"Tabl. D1";#N/A,#N/A,FALSE,"Tabl. D1 b";#N/A,#N/A,FALSE,"Tabl. D2";#N/A,#N/A,FALSE,"Tabl. D2 b";#N/A,#N/A,FALSE,"Tabl. D3";#N/A,#N/A,FALSE,"Tabl. D4";#N/A,#N/A,FALSE,"Tabl. D5"}</definedName>
    <definedName name="ASCVBN" localSheetId="8" hidden="1">{#N/A,#N/A,FALSE,"Tabl. D1";#N/A,#N/A,FALSE,"Tabl. D1 b";#N/A,#N/A,FALSE,"Tabl. D2";#N/A,#N/A,FALSE,"Tabl. D2 b";#N/A,#N/A,FALSE,"Tabl. D3";#N/A,#N/A,FALSE,"Tabl. D4";#N/A,#N/A,FALSE,"Tabl. D5"}</definedName>
    <definedName name="ASCVBN" localSheetId="10" hidden="1">{#N/A,#N/A,FALSE,"Tabl. D1";#N/A,#N/A,FALSE,"Tabl. D1 b";#N/A,#N/A,FALSE,"Tabl. D2";#N/A,#N/A,FALSE,"Tabl. D2 b";#N/A,#N/A,FALSE,"Tabl. D3";#N/A,#N/A,FALSE,"Tabl. D4";#N/A,#N/A,FALSE,"Tabl. D5"}</definedName>
    <definedName name="ASCVBN" localSheetId="9" hidden="1">{#N/A,#N/A,FALSE,"Tabl. D1";#N/A,#N/A,FALSE,"Tabl. D1 b";#N/A,#N/A,FALSE,"Tabl. D2";#N/A,#N/A,FALSE,"Tabl. D2 b";#N/A,#N/A,FALSE,"Tabl. D3";#N/A,#N/A,FALSE,"Tabl. D4";#N/A,#N/A,FALSE,"Tabl. D5"}</definedName>
    <definedName name="ASCVBN" localSheetId="23" hidden="1">{#N/A,#N/A,FALSE,"Tabl. D1";#N/A,#N/A,FALSE,"Tabl. D1 b";#N/A,#N/A,FALSE,"Tabl. D2";#N/A,#N/A,FALSE,"Tabl. D2 b";#N/A,#N/A,FALSE,"Tabl. D3";#N/A,#N/A,FALSE,"Tabl. D4";#N/A,#N/A,FALSE,"Tabl. D5"}</definedName>
    <definedName name="ASCVBN" localSheetId="12" hidden="1">{#N/A,#N/A,FALSE,"Tabl. D1";#N/A,#N/A,FALSE,"Tabl. D1 b";#N/A,#N/A,FALSE,"Tabl. D2";#N/A,#N/A,FALSE,"Tabl. D2 b";#N/A,#N/A,FALSE,"Tabl. D3";#N/A,#N/A,FALSE,"Tabl. D4";#N/A,#N/A,FALSE,"Tabl. D5"}</definedName>
    <definedName name="ASCVBN" localSheetId="13" hidden="1">{#N/A,#N/A,FALSE,"Tabl. D1";#N/A,#N/A,FALSE,"Tabl. D1 b";#N/A,#N/A,FALSE,"Tabl. D2";#N/A,#N/A,FALSE,"Tabl. D2 b";#N/A,#N/A,FALSE,"Tabl. D3";#N/A,#N/A,FALSE,"Tabl. D4";#N/A,#N/A,FALSE,"Tabl. D5"}</definedName>
    <definedName name="ASCVBN" localSheetId="14" hidden="1">{#N/A,#N/A,FALSE,"Tabl. D1";#N/A,#N/A,FALSE,"Tabl. D1 b";#N/A,#N/A,FALSE,"Tabl. D2";#N/A,#N/A,FALSE,"Tabl. D2 b";#N/A,#N/A,FALSE,"Tabl. D3";#N/A,#N/A,FALSE,"Tabl. D4";#N/A,#N/A,FALSE,"Tabl. D5"}</definedName>
    <definedName name="ASCVBN" localSheetId="15" hidden="1">{#N/A,#N/A,FALSE,"Tabl. D1";#N/A,#N/A,FALSE,"Tabl. D1 b";#N/A,#N/A,FALSE,"Tabl. D2";#N/A,#N/A,FALSE,"Tabl. D2 b";#N/A,#N/A,FALSE,"Tabl. D3";#N/A,#N/A,FALSE,"Tabl. D4";#N/A,#N/A,FALSE,"Tabl. D5"}</definedName>
    <definedName name="ASCVBN" localSheetId="3" hidden="1">{#N/A,#N/A,FALSE,"Tabl. D1";#N/A,#N/A,FALSE,"Tabl. D1 b";#N/A,#N/A,FALSE,"Tabl. D2";#N/A,#N/A,FALSE,"Tabl. D2 b";#N/A,#N/A,FALSE,"Tabl. D3";#N/A,#N/A,FALSE,"Tabl. D4";#N/A,#N/A,FALSE,"Tabl. D5"}</definedName>
    <definedName name="ASCVBN" localSheetId="4" hidden="1">{#N/A,#N/A,FALSE,"Tabl. D1";#N/A,#N/A,FALSE,"Tabl. D1 b";#N/A,#N/A,FALSE,"Tabl. D2";#N/A,#N/A,FALSE,"Tabl. D2 b";#N/A,#N/A,FALSE,"Tabl. D3";#N/A,#N/A,FALSE,"Tabl. D4";#N/A,#N/A,FALSE,"Tabl. D5"}</definedName>
    <definedName name="ASCVBN" localSheetId="5" hidden="1">{#N/A,#N/A,FALSE,"Tabl. D1";#N/A,#N/A,FALSE,"Tabl. D1 b";#N/A,#N/A,FALSE,"Tabl. D2";#N/A,#N/A,FALSE,"Tabl. D2 b";#N/A,#N/A,FALSE,"Tabl. D3";#N/A,#N/A,FALSE,"Tabl. D4";#N/A,#N/A,FALSE,"Tabl. D5"}</definedName>
    <definedName name="ASCVBN" localSheetId="6" hidden="1">{#N/A,#N/A,FALSE,"Tabl. D1";#N/A,#N/A,FALSE,"Tabl. D1 b";#N/A,#N/A,FALSE,"Tabl. D2";#N/A,#N/A,FALSE,"Tabl. D2 b";#N/A,#N/A,FALSE,"Tabl. D3";#N/A,#N/A,FALSE,"Tabl. D4";#N/A,#N/A,FALSE,"Tabl. D5"}</definedName>
    <definedName name="ASCVBN" hidden="1">{#N/A,#N/A,FALSE,"Tabl. D1";#N/A,#N/A,FALSE,"Tabl. D1 b";#N/A,#N/A,FALSE,"Tabl. D2";#N/A,#N/A,FALSE,"Tabl. D2 b";#N/A,#N/A,FALSE,"Tabl. D3";#N/A,#N/A,FALSE,"Tabl. D4";#N/A,#N/A,FALSE,"Tabl. D5"}</definedName>
    <definedName name="asd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asdasd" localSheetId="20" hidden="1">{#N/A,#N/A,FALSE,"A";#N/A,#N/A,FALSE,"B"}</definedName>
    <definedName name="asdasd" localSheetId="21" hidden="1">{#N/A,#N/A,FALSE,"A";#N/A,#N/A,FALSE,"B"}</definedName>
    <definedName name="asdasd" localSheetId="22" hidden="1">{#N/A,#N/A,FALSE,"A";#N/A,#N/A,FALSE,"B"}</definedName>
    <definedName name="asdasd" localSheetId="16" hidden="1">{#N/A,#N/A,FALSE,"A";#N/A,#N/A,FALSE,"B"}</definedName>
    <definedName name="asdasd" localSheetId="17" hidden="1">{#N/A,#N/A,FALSE,"A";#N/A,#N/A,FALSE,"B"}</definedName>
    <definedName name="asdasd" localSheetId="19" hidden="1">{#N/A,#N/A,FALSE,"A";#N/A,#N/A,FALSE,"B"}</definedName>
    <definedName name="asdasd" localSheetId="18" hidden="1">{#N/A,#N/A,FALSE,"A";#N/A,#N/A,FALSE,"B"}</definedName>
    <definedName name="asdasd" localSheetId="7" hidden="1">{#N/A,#N/A,FALSE,"A";#N/A,#N/A,FALSE,"B"}</definedName>
    <definedName name="asdasd" localSheetId="8" hidden="1">{#N/A,#N/A,FALSE,"A";#N/A,#N/A,FALSE,"B"}</definedName>
    <definedName name="asdasd" localSheetId="10" hidden="1">{#N/A,#N/A,FALSE,"A";#N/A,#N/A,FALSE,"B"}</definedName>
    <definedName name="asdasd" localSheetId="9" hidden="1">{#N/A,#N/A,FALSE,"A";#N/A,#N/A,FALSE,"B"}</definedName>
    <definedName name="asdasd" localSheetId="23" hidden="1">{#N/A,#N/A,FALSE,"A";#N/A,#N/A,FALSE,"B"}</definedName>
    <definedName name="asdasd" localSheetId="12" hidden="1">{#N/A,#N/A,FALSE,"A";#N/A,#N/A,FALSE,"B"}</definedName>
    <definedName name="asdasd" localSheetId="13" hidden="1">{#N/A,#N/A,FALSE,"A";#N/A,#N/A,FALSE,"B"}</definedName>
    <definedName name="asdasd" localSheetId="14" hidden="1">{#N/A,#N/A,FALSE,"A";#N/A,#N/A,FALSE,"B"}</definedName>
    <definedName name="asdasd" localSheetId="15" hidden="1">{#N/A,#N/A,FALSE,"A";#N/A,#N/A,FALSE,"B"}</definedName>
    <definedName name="asdasd" localSheetId="3" hidden="1">{#N/A,#N/A,FALSE,"A";#N/A,#N/A,FALSE,"B"}</definedName>
    <definedName name="asdasd" localSheetId="4" hidden="1">{#N/A,#N/A,FALSE,"A";#N/A,#N/A,FALSE,"B"}</definedName>
    <definedName name="asdasd" localSheetId="5" hidden="1">{#N/A,#N/A,FALSE,"A";#N/A,#N/A,FALSE,"B"}</definedName>
    <definedName name="asdasd" localSheetId="6" hidden="1">{#N/A,#N/A,FALSE,"A";#N/A,#N/A,FALSE,"B"}</definedName>
    <definedName name="asdasd" hidden="1">{#N/A,#N/A,FALSE,"A";#N/A,#N/A,FALSE,"B"}</definedName>
    <definedName name="asde" localSheetId="20" hidden="1">{#N/A,#N/A,FALSE,"A";#N/A,#N/A,FALSE,"B"}</definedName>
    <definedName name="asde" localSheetId="21" hidden="1">{#N/A,#N/A,FALSE,"A";#N/A,#N/A,FALSE,"B"}</definedName>
    <definedName name="asde" localSheetId="22" hidden="1">{#N/A,#N/A,FALSE,"A";#N/A,#N/A,FALSE,"B"}</definedName>
    <definedName name="asde" localSheetId="16" hidden="1">{#N/A,#N/A,FALSE,"A";#N/A,#N/A,FALSE,"B"}</definedName>
    <definedName name="asde" localSheetId="17" hidden="1">{#N/A,#N/A,FALSE,"A";#N/A,#N/A,FALSE,"B"}</definedName>
    <definedName name="asde" localSheetId="19" hidden="1">{#N/A,#N/A,FALSE,"A";#N/A,#N/A,FALSE,"B"}</definedName>
    <definedName name="asde" localSheetId="18" hidden="1">{#N/A,#N/A,FALSE,"A";#N/A,#N/A,FALSE,"B"}</definedName>
    <definedName name="asde" localSheetId="7" hidden="1">{#N/A,#N/A,FALSE,"A";#N/A,#N/A,FALSE,"B"}</definedName>
    <definedName name="asde" localSheetId="8" hidden="1">{#N/A,#N/A,FALSE,"A";#N/A,#N/A,FALSE,"B"}</definedName>
    <definedName name="asde" localSheetId="10" hidden="1">{#N/A,#N/A,FALSE,"A";#N/A,#N/A,FALSE,"B"}</definedName>
    <definedName name="asde" localSheetId="9" hidden="1">{#N/A,#N/A,FALSE,"A";#N/A,#N/A,FALSE,"B"}</definedName>
    <definedName name="asde" localSheetId="23" hidden="1">{#N/A,#N/A,FALSE,"A";#N/A,#N/A,FALSE,"B"}</definedName>
    <definedName name="asde" localSheetId="12" hidden="1">{#N/A,#N/A,FALSE,"A";#N/A,#N/A,FALSE,"B"}</definedName>
    <definedName name="asde" localSheetId="13" hidden="1">{#N/A,#N/A,FALSE,"A";#N/A,#N/A,FALSE,"B"}</definedName>
    <definedName name="asde" localSheetId="14" hidden="1">{#N/A,#N/A,FALSE,"A";#N/A,#N/A,FALSE,"B"}</definedName>
    <definedName name="asde" localSheetId="15" hidden="1">{#N/A,#N/A,FALSE,"A";#N/A,#N/A,FALSE,"B"}</definedName>
    <definedName name="asde" localSheetId="3" hidden="1">{#N/A,#N/A,FALSE,"A";#N/A,#N/A,FALSE,"B"}</definedName>
    <definedName name="asde" localSheetId="4" hidden="1">{#N/A,#N/A,FALSE,"A";#N/A,#N/A,FALSE,"B"}</definedName>
    <definedName name="asde" localSheetId="5" hidden="1">{#N/A,#N/A,FALSE,"A";#N/A,#N/A,FALSE,"B"}</definedName>
    <definedName name="asde" localSheetId="6" hidden="1">{#N/A,#N/A,FALSE,"A";#N/A,#N/A,FALSE,"B"}</definedName>
    <definedName name="asde" hidden="1">{#N/A,#N/A,FALSE,"A";#N/A,#N/A,FALSE,"B"}</definedName>
    <definedName name="asdfad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sdfads" hidden="1">{#N/A,#N/A,FALSE,"A";#N/A,#N/A,FALSE,"B-TOT";#N/A,#N/A,FALSE,"Declaration1";#N/A,#N/A,FALSE,"Spravka1";#N/A,#N/A,FALSE,"A (2)";#N/A,#N/A,FALSE,"B-TOT (2)";#N/A,#N/A,FALSE,"Declaration1 (2)";#N/A,#N/A,FALSE,"Spravka1 (2)"}</definedName>
    <definedName name="asdfraf" localSheetId="20" hidden="1">{#N/A,#N/A,FALSE,"A";#N/A,#N/A,FALSE,"B"}</definedName>
    <definedName name="asdfraf" localSheetId="21" hidden="1">{#N/A,#N/A,FALSE,"A";#N/A,#N/A,FALSE,"B"}</definedName>
    <definedName name="asdfraf" localSheetId="22" hidden="1">{#N/A,#N/A,FALSE,"A";#N/A,#N/A,FALSE,"B"}</definedName>
    <definedName name="asdfraf" localSheetId="16" hidden="1">{#N/A,#N/A,FALSE,"A";#N/A,#N/A,FALSE,"B"}</definedName>
    <definedName name="asdfraf" localSheetId="17" hidden="1">{#N/A,#N/A,FALSE,"A";#N/A,#N/A,FALSE,"B"}</definedName>
    <definedName name="asdfraf" localSheetId="19" hidden="1">{#N/A,#N/A,FALSE,"A";#N/A,#N/A,FALSE,"B"}</definedName>
    <definedName name="asdfraf" localSheetId="18" hidden="1">{#N/A,#N/A,FALSE,"A";#N/A,#N/A,FALSE,"B"}</definedName>
    <definedName name="asdfraf" localSheetId="7" hidden="1">{#N/A,#N/A,FALSE,"A";#N/A,#N/A,FALSE,"B"}</definedName>
    <definedName name="asdfraf" localSheetId="8" hidden="1">{#N/A,#N/A,FALSE,"A";#N/A,#N/A,FALSE,"B"}</definedName>
    <definedName name="asdfraf" localSheetId="10" hidden="1">{#N/A,#N/A,FALSE,"A";#N/A,#N/A,FALSE,"B"}</definedName>
    <definedName name="asdfraf" localSheetId="9" hidden="1">{#N/A,#N/A,FALSE,"A";#N/A,#N/A,FALSE,"B"}</definedName>
    <definedName name="asdfraf" localSheetId="23" hidden="1">{#N/A,#N/A,FALSE,"A";#N/A,#N/A,FALSE,"B"}</definedName>
    <definedName name="asdfraf" localSheetId="12" hidden="1">{#N/A,#N/A,FALSE,"A";#N/A,#N/A,FALSE,"B"}</definedName>
    <definedName name="asdfraf" localSheetId="13" hidden="1">{#N/A,#N/A,FALSE,"A";#N/A,#N/A,FALSE,"B"}</definedName>
    <definedName name="asdfraf" localSheetId="14" hidden="1">{#N/A,#N/A,FALSE,"A";#N/A,#N/A,FALSE,"B"}</definedName>
    <definedName name="asdfraf" localSheetId="15" hidden="1">{#N/A,#N/A,FALSE,"A";#N/A,#N/A,FALSE,"B"}</definedName>
    <definedName name="asdfraf" localSheetId="3" hidden="1">{#N/A,#N/A,FALSE,"A";#N/A,#N/A,FALSE,"B"}</definedName>
    <definedName name="asdfraf" localSheetId="4" hidden="1">{#N/A,#N/A,FALSE,"A";#N/A,#N/A,FALSE,"B"}</definedName>
    <definedName name="asdfraf" localSheetId="5" hidden="1">{#N/A,#N/A,FALSE,"A";#N/A,#N/A,FALSE,"B"}</definedName>
    <definedName name="asdfraf" localSheetId="6" hidden="1">{#N/A,#N/A,FALSE,"A";#N/A,#N/A,FALSE,"B"}</definedName>
    <definedName name="asdfraf" hidden="1">{#N/A,#N/A,FALSE,"A";#N/A,#N/A,FALSE,"B"}</definedName>
    <definedName name="asdsa" localSheetId="20" hidden="1">{#N/A,#N/A,FALSE,"A";#N/A,#N/A,FALSE,"B"}</definedName>
    <definedName name="asdsa" localSheetId="21" hidden="1">{#N/A,#N/A,FALSE,"A";#N/A,#N/A,FALSE,"B"}</definedName>
    <definedName name="asdsa" localSheetId="22" hidden="1">{#N/A,#N/A,FALSE,"A";#N/A,#N/A,FALSE,"B"}</definedName>
    <definedName name="asdsa" localSheetId="16" hidden="1">{#N/A,#N/A,FALSE,"A";#N/A,#N/A,FALSE,"B"}</definedName>
    <definedName name="asdsa" localSheetId="17" hidden="1">{#N/A,#N/A,FALSE,"A";#N/A,#N/A,FALSE,"B"}</definedName>
    <definedName name="asdsa" localSheetId="19" hidden="1">{#N/A,#N/A,FALSE,"A";#N/A,#N/A,FALSE,"B"}</definedName>
    <definedName name="asdsa" localSheetId="18" hidden="1">{#N/A,#N/A,FALSE,"A";#N/A,#N/A,FALSE,"B"}</definedName>
    <definedName name="asdsa" localSheetId="7" hidden="1">{#N/A,#N/A,FALSE,"A";#N/A,#N/A,FALSE,"B"}</definedName>
    <definedName name="asdsa" localSheetId="8" hidden="1">{#N/A,#N/A,FALSE,"A";#N/A,#N/A,FALSE,"B"}</definedName>
    <definedName name="asdsa" localSheetId="10" hidden="1">{#N/A,#N/A,FALSE,"A";#N/A,#N/A,FALSE,"B"}</definedName>
    <definedName name="asdsa" localSheetId="9" hidden="1">{#N/A,#N/A,FALSE,"A";#N/A,#N/A,FALSE,"B"}</definedName>
    <definedName name="asdsa" localSheetId="23" hidden="1">{#N/A,#N/A,FALSE,"A";#N/A,#N/A,FALSE,"B"}</definedName>
    <definedName name="asdsa" localSheetId="12" hidden="1">{#N/A,#N/A,FALSE,"A";#N/A,#N/A,FALSE,"B"}</definedName>
    <definedName name="asdsa" localSheetId="13" hidden="1">{#N/A,#N/A,FALSE,"A";#N/A,#N/A,FALSE,"B"}</definedName>
    <definedName name="asdsa" localSheetId="14" hidden="1">{#N/A,#N/A,FALSE,"A";#N/A,#N/A,FALSE,"B"}</definedName>
    <definedName name="asdsa" localSheetId="15" hidden="1">{#N/A,#N/A,FALSE,"A";#N/A,#N/A,FALSE,"B"}</definedName>
    <definedName name="asdsa" localSheetId="3" hidden="1">{#N/A,#N/A,FALSE,"A";#N/A,#N/A,FALSE,"B"}</definedName>
    <definedName name="asdsa" localSheetId="4" hidden="1">{#N/A,#N/A,FALSE,"A";#N/A,#N/A,FALSE,"B"}</definedName>
    <definedName name="asdsa" localSheetId="5" hidden="1">{#N/A,#N/A,FALSE,"A";#N/A,#N/A,FALSE,"B"}</definedName>
    <definedName name="asdsa" localSheetId="6" hidden="1">{#N/A,#N/A,FALSE,"A";#N/A,#N/A,FALSE,"B"}</definedName>
    <definedName name="asdsa" hidden="1">{#N/A,#N/A,FALSE,"A";#N/A,#N/A,FALSE,"B"}</definedName>
    <definedName name="asdsa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sdsad" hidden="1">{#N/A,#N/A,FALSE,"A";#N/A,#N/A,FALSE,"B-TOT";#N/A,#N/A,FALSE,"Declaration1";#N/A,#N/A,FALSE,"Spravka1";#N/A,#N/A,FALSE,"A (2)";#N/A,#N/A,FALSE,"B-TOT (2)";#N/A,#N/A,FALSE,"Declaration1 (2)";#N/A,#N/A,FALSE,"Spravka1 (2)"}</definedName>
    <definedName name="asfdasf" localSheetId="20" hidden="1">{#N/A,#N/A,FALSE,"A";#N/A,#N/A,FALSE,"B"}</definedName>
    <definedName name="asfdasf" localSheetId="21" hidden="1">{#N/A,#N/A,FALSE,"A";#N/A,#N/A,FALSE,"B"}</definedName>
    <definedName name="asfdasf" localSheetId="22" hidden="1">{#N/A,#N/A,FALSE,"A";#N/A,#N/A,FALSE,"B"}</definedName>
    <definedName name="asfdasf" localSheetId="16" hidden="1">{#N/A,#N/A,FALSE,"A";#N/A,#N/A,FALSE,"B"}</definedName>
    <definedName name="asfdasf" localSheetId="17" hidden="1">{#N/A,#N/A,FALSE,"A";#N/A,#N/A,FALSE,"B"}</definedName>
    <definedName name="asfdasf" localSheetId="19" hidden="1">{#N/A,#N/A,FALSE,"A";#N/A,#N/A,FALSE,"B"}</definedName>
    <definedName name="asfdasf" localSheetId="18" hidden="1">{#N/A,#N/A,FALSE,"A";#N/A,#N/A,FALSE,"B"}</definedName>
    <definedName name="asfdasf" localSheetId="7" hidden="1">{#N/A,#N/A,FALSE,"A";#N/A,#N/A,FALSE,"B"}</definedName>
    <definedName name="asfdasf" localSheetId="8" hidden="1">{#N/A,#N/A,FALSE,"A";#N/A,#N/A,FALSE,"B"}</definedName>
    <definedName name="asfdasf" localSheetId="10" hidden="1">{#N/A,#N/A,FALSE,"A";#N/A,#N/A,FALSE,"B"}</definedName>
    <definedName name="asfdasf" localSheetId="9" hidden="1">{#N/A,#N/A,FALSE,"A";#N/A,#N/A,FALSE,"B"}</definedName>
    <definedName name="asfdasf" localSheetId="23" hidden="1">{#N/A,#N/A,FALSE,"A";#N/A,#N/A,FALSE,"B"}</definedName>
    <definedName name="asfdasf" localSheetId="12" hidden="1">{#N/A,#N/A,FALSE,"A";#N/A,#N/A,FALSE,"B"}</definedName>
    <definedName name="asfdasf" localSheetId="13" hidden="1">{#N/A,#N/A,FALSE,"A";#N/A,#N/A,FALSE,"B"}</definedName>
    <definedName name="asfdasf" localSheetId="14" hidden="1">{#N/A,#N/A,FALSE,"A";#N/A,#N/A,FALSE,"B"}</definedName>
    <definedName name="asfdasf" localSheetId="15" hidden="1">{#N/A,#N/A,FALSE,"A";#N/A,#N/A,FALSE,"B"}</definedName>
    <definedName name="asfdasf" localSheetId="3" hidden="1">{#N/A,#N/A,FALSE,"A";#N/A,#N/A,FALSE,"B"}</definedName>
    <definedName name="asfdasf" localSheetId="4" hidden="1">{#N/A,#N/A,FALSE,"A";#N/A,#N/A,FALSE,"B"}</definedName>
    <definedName name="asfdasf" localSheetId="5" hidden="1">{#N/A,#N/A,FALSE,"A";#N/A,#N/A,FALSE,"B"}</definedName>
    <definedName name="asfdasf" localSheetId="6" hidden="1">{#N/A,#N/A,FALSE,"A";#N/A,#N/A,FALSE,"B"}</definedName>
    <definedName name="asfdasf" hidden="1">{#N/A,#N/A,FALSE,"A";#N/A,#N/A,FALSE,"B"}</definedName>
    <definedName name="asff" localSheetId="20" hidden="1">{#N/A,#N/A,FALSE,"A";#N/A,#N/A,FALSE,"B"}</definedName>
    <definedName name="asff" localSheetId="21" hidden="1">{#N/A,#N/A,FALSE,"A";#N/A,#N/A,FALSE,"B"}</definedName>
    <definedName name="asff" localSheetId="22" hidden="1">{#N/A,#N/A,FALSE,"A";#N/A,#N/A,FALSE,"B"}</definedName>
    <definedName name="asff" localSheetId="16" hidden="1">{#N/A,#N/A,FALSE,"A";#N/A,#N/A,FALSE,"B"}</definedName>
    <definedName name="asff" localSheetId="17" hidden="1">{#N/A,#N/A,FALSE,"A";#N/A,#N/A,FALSE,"B"}</definedName>
    <definedName name="asff" localSheetId="19" hidden="1">{#N/A,#N/A,FALSE,"A";#N/A,#N/A,FALSE,"B"}</definedName>
    <definedName name="asff" localSheetId="18" hidden="1">{#N/A,#N/A,FALSE,"A";#N/A,#N/A,FALSE,"B"}</definedName>
    <definedName name="asff" localSheetId="7" hidden="1">{#N/A,#N/A,FALSE,"A";#N/A,#N/A,FALSE,"B"}</definedName>
    <definedName name="asff" localSheetId="8" hidden="1">{#N/A,#N/A,FALSE,"A";#N/A,#N/A,FALSE,"B"}</definedName>
    <definedName name="asff" localSheetId="10" hidden="1">{#N/A,#N/A,FALSE,"A";#N/A,#N/A,FALSE,"B"}</definedName>
    <definedName name="asff" localSheetId="9" hidden="1">{#N/A,#N/A,FALSE,"A";#N/A,#N/A,FALSE,"B"}</definedName>
    <definedName name="asff" localSheetId="23" hidden="1">{#N/A,#N/A,FALSE,"A";#N/A,#N/A,FALSE,"B"}</definedName>
    <definedName name="asff" localSheetId="12" hidden="1">{#N/A,#N/A,FALSE,"A";#N/A,#N/A,FALSE,"B"}</definedName>
    <definedName name="asff" localSheetId="13" hidden="1">{#N/A,#N/A,FALSE,"A";#N/A,#N/A,FALSE,"B"}</definedName>
    <definedName name="asff" localSheetId="14" hidden="1">{#N/A,#N/A,FALSE,"A";#N/A,#N/A,FALSE,"B"}</definedName>
    <definedName name="asff" localSheetId="15" hidden="1">{#N/A,#N/A,FALSE,"A";#N/A,#N/A,FALSE,"B"}</definedName>
    <definedName name="asff" localSheetId="3" hidden="1">{#N/A,#N/A,FALSE,"A";#N/A,#N/A,FALSE,"B"}</definedName>
    <definedName name="asff" localSheetId="4" hidden="1">{#N/A,#N/A,FALSE,"A";#N/A,#N/A,FALSE,"B"}</definedName>
    <definedName name="asff" localSheetId="5" hidden="1">{#N/A,#N/A,FALSE,"A";#N/A,#N/A,FALSE,"B"}</definedName>
    <definedName name="asff" localSheetId="6" hidden="1">{#N/A,#N/A,FALSE,"A";#N/A,#N/A,FALSE,"B"}</definedName>
    <definedName name="asff" hidden="1">{#N/A,#N/A,FALSE,"A";#N/A,#N/A,FALSE,"B"}</definedName>
    <definedName name="AshantiGoldProduced" localSheetId="22">#REF!</definedName>
    <definedName name="asra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asra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asrad" hidden="1">{#N/A,#N/A,FALSE,"A";#N/A,#N/A,FALSE,"B-TOT";#N/A,#N/A,FALSE,"Declaration1";#N/A,#N/A,FALSE,"Spravka1";#N/A,#N/A,FALSE,"A (2)";#N/A,#N/A,FALSE,"B-TOT (2)";#N/A,#N/A,FALSE,"Declaration1 (2)";#N/A,#N/A,FALSE,"Spravka1 (2)"}</definedName>
    <definedName name="assdsd" localSheetId="20" hidden="1">{#N/A,#N/A,FALSE,"A";#N/A,#N/A,FALSE,"B"}</definedName>
    <definedName name="assdsd" localSheetId="21" hidden="1">{#N/A,#N/A,FALSE,"A";#N/A,#N/A,FALSE,"B"}</definedName>
    <definedName name="assdsd" localSheetId="22" hidden="1">{#N/A,#N/A,FALSE,"A";#N/A,#N/A,FALSE,"B"}</definedName>
    <definedName name="assdsd" localSheetId="16" hidden="1">{#N/A,#N/A,FALSE,"A";#N/A,#N/A,FALSE,"B"}</definedName>
    <definedName name="assdsd" localSheetId="17" hidden="1">{#N/A,#N/A,FALSE,"A";#N/A,#N/A,FALSE,"B"}</definedName>
    <definedName name="assdsd" localSheetId="19" hidden="1">{#N/A,#N/A,FALSE,"A";#N/A,#N/A,FALSE,"B"}</definedName>
    <definedName name="assdsd" localSheetId="18" hidden="1">{#N/A,#N/A,FALSE,"A";#N/A,#N/A,FALSE,"B"}</definedName>
    <definedName name="assdsd" localSheetId="7" hidden="1">{#N/A,#N/A,FALSE,"A";#N/A,#N/A,FALSE,"B"}</definedName>
    <definedName name="assdsd" localSheetId="8" hidden="1">{#N/A,#N/A,FALSE,"A";#N/A,#N/A,FALSE,"B"}</definedName>
    <definedName name="assdsd" localSheetId="10" hidden="1">{#N/A,#N/A,FALSE,"A";#N/A,#N/A,FALSE,"B"}</definedName>
    <definedName name="assdsd" localSheetId="9" hidden="1">{#N/A,#N/A,FALSE,"A";#N/A,#N/A,FALSE,"B"}</definedName>
    <definedName name="assdsd" localSheetId="23" hidden="1">{#N/A,#N/A,FALSE,"A";#N/A,#N/A,FALSE,"B"}</definedName>
    <definedName name="assdsd" localSheetId="12" hidden="1">{#N/A,#N/A,FALSE,"A";#N/A,#N/A,FALSE,"B"}</definedName>
    <definedName name="assdsd" localSheetId="13" hidden="1">{#N/A,#N/A,FALSE,"A";#N/A,#N/A,FALSE,"B"}</definedName>
    <definedName name="assdsd" localSheetId="14" hidden="1">{#N/A,#N/A,FALSE,"A";#N/A,#N/A,FALSE,"B"}</definedName>
    <definedName name="assdsd" localSheetId="15" hidden="1">{#N/A,#N/A,FALSE,"A";#N/A,#N/A,FALSE,"B"}</definedName>
    <definedName name="assdsd" localSheetId="3" hidden="1">{#N/A,#N/A,FALSE,"A";#N/A,#N/A,FALSE,"B"}</definedName>
    <definedName name="assdsd" localSheetId="4" hidden="1">{#N/A,#N/A,FALSE,"A";#N/A,#N/A,FALSE,"B"}</definedName>
    <definedName name="assdsd" localSheetId="5" hidden="1">{#N/A,#N/A,FALSE,"A";#N/A,#N/A,FALSE,"B"}</definedName>
    <definedName name="assdsd" localSheetId="6" hidden="1">{#N/A,#N/A,FALSE,"A";#N/A,#N/A,FALSE,"B"}</definedName>
    <definedName name="assdsd" hidden="1">{#N/A,#N/A,FALSE,"A";#N/A,#N/A,FALSE,"B"}</definedName>
    <definedName name="AXCHUT" localSheetId="20" hidden="1">{#N/A,#N/A,FALSE,"Tabl. H1";#N/A,#N/A,FALSE,"Tabl. H2"}</definedName>
    <definedName name="AXCHUT" localSheetId="21" hidden="1">{#N/A,#N/A,FALSE,"Tabl. H1";#N/A,#N/A,FALSE,"Tabl. H2"}</definedName>
    <definedName name="AXCHUT" localSheetId="22" hidden="1">{#N/A,#N/A,FALSE,"Tabl. H1";#N/A,#N/A,FALSE,"Tabl. H2"}</definedName>
    <definedName name="AXCHUT" localSheetId="16" hidden="1">{#N/A,#N/A,FALSE,"Tabl. H1";#N/A,#N/A,FALSE,"Tabl. H2"}</definedName>
    <definedName name="AXCHUT" localSheetId="17" hidden="1">{#N/A,#N/A,FALSE,"Tabl. H1";#N/A,#N/A,FALSE,"Tabl. H2"}</definedName>
    <definedName name="AXCHUT" localSheetId="19" hidden="1">{#N/A,#N/A,FALSE,"Tabl. H1";#N/A,#N/A,FALSE,"Tabl. H2"}</definedName>
    <definedName name="AXCHUT" localSheetId="18" hidden="1">{#N/A,#N/A,FALSE,"Tabl. H1";#N/A,#N/A,FALSE,"Tabl. H2"}</definedName>
    <definedName name="AXCHUT" localSheetId="7" hidden="1">{#N/A,#N/A,FALSE,"Tabl. H1";#N/A,#N/A,FALSE,"Tabl. H2"}</definedName>
    <definedName name="AXCHUT" localSheetId="8" hidden="1">{#N/A,#N/A,FALSE,"Tabl. H1";#N/A,#N/A,FALSE,"Tabl. H2"}</definedName>
    <definedName name="AXCHUT" localSheetId="10" hidden="1">{#N/A,#N/A,FALSE,"Tabl. H1";#N/A,#N/A,FALSE,"Tabl. H2"}</definedName>
    <definedName name="AXCHUT" localSheetId="9" hidden="1">{#N/A,#N/A,FALSE,"Tabl. H1";#N/A,#N/A,FALSE,"Tabl. H2"}</definedName>
    <definedName name="AXCHUT" localSheetId="23" hidden="1">{#N/A,#N/A,FALSE,"Tabl. H1";#N/A,#N/A,FALSE,"Tabl. H2"}</definedName>
    <definedName name="AXCHUT" localSheetId="12" hidden="1">{#N/A,#N/A,FALSE,"Tabl. H1";#N/A,#N/A,FALSE,"Tabl. H2"}</definedName>
    <definedName name="AXCHUT" localSheetId="13" hidden="1">{#N/A,#N/A,FALSE,"Tabl. H1";#N/A,#N/A,FALSE,"Tabl. H2"}</definedName>
    <definedName name="AXCHUT" localSheetId="14" hidden="1">{#N/A,#N/A,FALSE,"Tabl. H1";#N/A,#N/A,FALSE,"Tabl. H2"}</definedName>
    <definedName name="AXCHUT" localSheetId="15" hidden="1">{#N/A,#N/A,FALSE,"Tabl. H1";#N/A,#N/A,FALSE,"Tabl. H2"}</definedName>
    <definedName name="AXCHUT" localSheetId="3" hidden="1">{#N/A,#N/A,FALSE,"Tabl. H1";#N/A,#N/A,FALSE,"Tabl. H2"}</definedName>
    <definedName name="AXCHUT" localSheetId="4" hidden="1">{#N/A,#N/A,FALSE,"Tabl. H1";#N/A,#N/A,FALSE,"Tabl. H2"}</definedName>
    <definedName name="AXCHUT" localSheetId="5" hidden="1">{#N/A,#N/A,FALSE,"Tabl. H1";#N/A,#N/A,FALSE,"Tabl. H2"}</definedName>
    <definedName name="AXCHUT" localSheetId="6" hidden="1">{#N/A,#N/A,FALSE,"Tabl. H1";#N/A,#N/A,FALSE,"Tabl. H2"}</definedName>
    <definedName name="AXCHUT" hidden="1">{#N/A,#N/A,FALSE,"Tabl. H1";#N/A,#N/A,FALSE,"Tabl. H2"}</definedName>
    <definedName name="AyanCapexMaintenanceIn" localSheetId="22">#REF!</definedName>
    <definedName name="AyanCapexProjectIn" localSheetId="22">#REF!</definedName>
    <definedName name="AyanCapexTotal" localSheetId="22">#REF!</definedName>
    <definedName name="AyanClosureCostIn" localSheetId="22">#REF!</definedName>
    <definedName name="AyanCorpChargeIn" localSheetId="22">#REF!</definedName>
    <definedName name="AyanDepreciation" localSheetId="22">#REF!</definedName>
    <definedName name="AyanDirectCosts" localSheetId="22">#REF!</definedName>
    <definedName name="AyanDirectCostsPaid" localSheetId="22">#REF!</definedName>
    <definedName name="AyanEnviroProvisionCf" localSheetId="22">#REF!</definedName>
    <definedName name="AyanExceptionalCostIn" localSheetId="22">#REF!</definedName>
    <definedName name="AyanExplorationCostIn" localSheetId="22">#REF!</definedName>
    <definedName name="AyanExternalDebtBf" localSheetId="22">#REF!</definedName>
    <definedName name="AyanExternalDebtCf" localSheetId="22">#REF!</definedName>
    <definedName name="AyanExternalDebtMarginIn" localSheetId="22">#REF!</definedName>
    <definedName name="AyanExternalDebtOpeningBalIn" localSheetId="22">#REF!</definedName>
    <definedName name="AyanExternalDrawdown" localSheetId="22">#REF!</definedName>
    <definedName name="AyanExternalInterestDue" localSheetId="22">#REF!</definedName>
    <definedName name="AyanExternalInterestPaid" localSheetId="22">#REF!</definedName>
    <definedName name="AyanExternalInterestRate" localSheetId="22">#REF!</definedName>
    <definedName name="AyanExternalRepayment" localSheetId="22">#REF!</definedName>
    <definedName name="AyanfuriFlexCapexIn" localSheetId="22">#REF!</definedName>
    <definedName name="AyanfuriFlexGradeIn" localSheetId="22">#REF!</definedName>
    <definedName name="AyanfuriFlexOpexIn" localSheetId="22">#REF!</definedName>
    <definedName name="AyanfuriFlexOreIn" localSheetId="22">#REF!</definedName>
    <definedName name="AyanfuriFlexRecoveryIn" localSheetId="22">#REF!</definedName>
    <definedName name="AyanfuriFlexWasteIn" localSheetId="22">#REF!</definedName>
    <definedName name="AyanG_ACostIn" localSheetId="22">#REF!</definedName>
    <definedName name="AyanGoldSalesOunces" localSheetId="22">#REF!</definedName>
    <definedName name="AyanInterCoBf" localSheetId="22">#REF!</definedName>
    <definedName name="AyanInterCoCf" localSheetId="22">#REF!</definedName>
    <definedName name="AyanInterCoDebtMarginIn" localSheetId="22">#REF!</definedName>
    <definedName name="AyanInterCoDebtOpeningBalIn" localSheetId="22">#REF!</definedName>
    <definedName name="AyanInterCoDebtRepaymentIn" localSheetId="22">#REF!</definedName>
    <definedName name="AyanInterCoDrawdown" localSheetId="22">#REF!</definedName>
    <definedName name="AyanInterCoInterest" localSheetId="22">#REF!</definedName>
    <definedName name="AyanInterCoRepayment" localSheetId="22">#REF!</definedName>
    <definedName name="AyanInterestOnCashBalances" localSheetId="22">#REF!</definedName>
    <definedName name="AyanMetalMilled" localSheetId="22">#REF!</definedName>
    <definedName name="AyanMetalMined" localSheetId="22">#REF!</definedName>
    <definedName name="AyanMetRecoveryIn" localSheetId="22">#REF!</definedName>
    <definedName name="AyanMinedMetalIn" localSheetId="22">#REF!</definedName>
    <definedName name="AyanMiningCostsFixedIn" localSheetId="22">#REF!</definedName>
    <definedName name="AyanMiningCostsVarIn" localSheetId="22">#REF!</definedName>
    <definedName name="AyanNBVBf" localSheetId="22">#REF!</definedName>
    <definedName name="AyanNBVCf" localSheetId="22">#REF!</definedName>
    <definedName name="AyanNetAssets" localSheetId="22">#REF!</definedName>
    <definedName name="AyanOpCostPayables" localSheetId="22">#REF!</definedName>
    <definedName name="AyanOpeningCashIn" localSheetId="22">#REF!</definedName>
    <definedName name="AyanOpeningEarningsIn" localSheetId="22">#REF!</definedName>
    <definedName name="AyanOpeningEquityIn" localSheetId="22">#REF!</definedName>
    <definedName name="AyanOpeningExternalDebtIn" localSheetId="22">#REF!</definedName>
    <definedName name="AyanOpeningInterCoBalIn" localSheetId="22">#REF!</definedName>
    <definedName name="AyanOpeningLTDIn" localSheetId="22">#REF!</definedName>
    <definedName name="AyanOpeningNBVIn" localSheetId="22">#REF!</definedName>
    <definedName name="AyanOpeningPayablesIn" localSheetId="22">#REF!</definedName>
    <definedName name="AyanOpeningProvsionsIn" localSheetId="22">#REF!</definedName>
    <definedName name="AyanOpeningRecevieablesIn" localSheetId="22">#REF!</definedName>
    <definedName name="AyanOpeningStockIn" localSheetId="22">#REF!</definedName>
    <definedName name="AyanOperatingCosts" localSheetId="22">#REF!</definedName>
    <definedName name="AyanOperatingCostsPaid" localSheetId="22">#REF!</definedName>
    <definedName name="AyanOreMilled" localSheetId="22">#REF!</definedName>
    <definedName name="AyanOreMined" localSheetId="22">#REF!</definedName>
    <definedName name="AyanOreMinedIn" localSheetId="22">#REF!</definedName>
    <definedName name="AyanOtherCostIn" localSheetId="22">#REF!</definedName>
    <definedName name="AyanOtherCostPayables" localSheetId="22">#REF!</definedName>
    <definedName name="AyanOtherCostsPaid" localSheetId="22">#REF!</definedName>
    <definedName name="AyanOtherIncome" localSheetId="22">#REF!</definedName>
    <definedName name="AyanOtherIncomeReceived" localSheetId="22">#REF!</definedName>
    <definedName name="AyanOtherPayableDaysIn" localSheetId="22">#REF!</definedName>
    <definedName name="AyanOtherPayablesIn" localSheetId="22">#REF!</definedName>
    <definedName name="AyanOtherReceivables" localSheetId="22">#REF!</definedName>
    <definedName name="AyanPayablesDaysIn" localSheetId="22">#REF!</definedName>
    <definedName name="AyanPayablesIn" localSheetId="22">#REF!</definedName>
    <definedName name="AyanProcessCostFixedIn" localSheetId="22">#REF!</definedName>
    <definedName name="AyanProcessCostVarIn" localSheetId="22">#REF!</definedName>
    <definedName name="AyanQuarterTaxPaid" localSheetId="22">#REF!</definedName>
    <definedName name="AyanReceivableDaysIn" localSheetId="22">#REF!</definedName>
    <definedName name="AyanRecoveredGold" localSheetId="22">#REF!</definedName>
    <definedName name="AyanRecovery" localSheetId="22">#REF!</definedName>
    <definedName name="AyanRefiningChargeIn" localSheetId="22">#REF!</definedName>
    <definedName name="AyanRefiningCharges" localSheetId="22">#REF!</definedName>
    <definedName name="AyanRevenue" localSheetId="22">#REF!</definedName>
    <definedName name="AyanRevenueReceivables" localSheetId="22">#REF!</definedName>
    <definedName name="AyanRevenueReceivablesIn" localSheetId="22">#REF!</definedName>
    <definedName name="AyanRevenueReceived" localSheetId="22">#REF!</definedName>
    <definedName name="AyanRevenueSpot" localSheetId="22">#REF!</definedName>
    <definedName name="AyanRoyaltyDue" localSheetId="22">#REF!</definedName>
    <definedName name="AyanRoyaltyPaid" localSheetId="22">#REF!</definedName>
    <definedName name="AyanRoyaltyPayableDaysIn" localSheetId="22">#REF!</definedName>
    <definedName name="AyanRoyaltyPayableIn" localSheetId="22">#REF!</definedName>
    <definedName name="AyanRoyaltyPayables" localSheetId="22">#REF!</definedName>
    <definedName name="AyanShareHoldersFunds" localSheetId="22">#REF!</definedName>
    <definedName name="AyanTaxDepreciation" localSheetId="22">#REF!</definedName>
    <definedName name="AyanTaxDepreciationClass1In" localSheetId="22">#REF!</definedName>
    <definedName name="AyanTaxDepreciationClass2In" localSheetId="22">#REF!</definedName>
    <definedName name="AyanTaxDepreciationClass3In" localSheetId="22">#REF!</definedName>
    <definedName name="AyanTaxDue" localSheetId="22">#REF!</definedName>
    <definedName name="AyanTaxOpeningLosses" localSheetId="22">#REF!</definedName>
    <definedName name="AyanTaxOpeningNBV" localSheetId="22">#REF!</definedName>
    <definedName name="AyanTaxPaid" localSheetId="22">#REF!</definedName>
    <definedName name="AyanTaxPayablesCf" localSheetId="22">#REF!</definedName>
    <definedName name="AyanTaxPayablesIn" localSheetId="22">#REF!</definedName>
    <definedName name="AyanTaxRateIn" localSheetId="22">#REF!</definedName>
    <definedName name="AyanTaxRoyalty1In" localSheetId="22">#REF!</definedName>
    <definedName name="AyanTaxRoyalty2In" localSheetId="22">#REF!</definedName>
    <definedName name="AyanTaxRoyalty3In" localSheetId="22">#REF!</definedName>
    <definedName name="AyanWasteMined" localSheetId="22">#REF!</definedName>
    <definedName name="AyanWasteMinedIn" localSheetId="22">#REF!</definedName>
    <definedName name="azvdsfagt" localSheetId="20" hidden="1">{#N/A,#N/A,FALSE,"A";#N/A,#N/A,FALSE,"B"}</definedName>
    <definedName name="azvdsfagt" localSheetId="21" hidden="1">{#N/A,#N/A,FALSE,"A";#N/A,#N/A,FALSE,"B"}</definedName>
    <definedName name="azvdsfagt" localSheetId="22" hidden="1">{#N/A,#N/A,FALSE,"A";#N/A,#N/A,FALSE,"B"}</definedName>
    <definedName name="azvdsfagt" localSheetId="16" hidden="1">{#N/A,#N/A,FALSE,"A";#N/A,#N/A,FALSE,"B"}</definedName>
    <definedName name="azvdsfagt" localSheetId="17" hidden="1">{#N/A,#N/A,FALSE,"A";#N/A,#N/A,FALSE,"B"}</definedName>
    <definedName name="azvdsfagt" localSheetId="19" hidden="1">{#N/A,#N/A,FALSE,"A";#N/A,#N/A,FALSE,"B"}</definedName>
    <definedName name="azvdsfagt" localSheetId="18" hidden="1">{#N/A,#N/A,FALSE,"A";#N/A,#N/A,FALSE,"B"}</definedName>
    <definedName name="azvdsfagt" localSheetId="7" hidden="1">{#N/A,#N/A,FALSE,"A";#N/A,#N/A,FALSE,"B"}</definedName>
    <definedName name="azvdsfagt" localSheetId="8" hidden="1">{#N/A,#N/A,FALSE,"A";#N/A,#N/A,FALSE,"B"}</definedName>
    <definedName name="azvdsfagt" localSheetId="10" hidden="1">{#N/A,#N/A,FALSE,"A";#N/A,#N/A,FALSE,"B"}</definedName>
    <definedName name="azvdsfagt" localSheetId="9" hidden="1">{#N/A,#N/A,FALSE,"A";#N/A,#N/A,FALSE,"B"}</definedName>
    <definedName name="azvdsfagt" localSheetId="23" hidden="1">{#N/A,#N/A,FALSE,"A";#N/A,#N/A,FALSE,"B"}</definedName>
    <definedName name="azvdsfagt" localSheetId="12" hidden="1">{#N/A,#N/A,FALSE,"A";#N/A,#N/A,FALSE,"B"}</definedName>
    <definedName name="azvdsfagt" localSheetId="13" hidden="1">{#N/A,#N/A,FALSE,"A";#N/A,#N/A,FALSE,"B"}</definedName>
    <definedName name="azvdsfagt" localSheetId="14" hidden="1">{#N/A,#N/A,FALSE,"A";#N/A,#N/A,FALSE,"B"}</definedName>
    <definedName name="azvdsfagt" localSheetId="15" hidden="1">{#N/A,#N/A,FALSE,"A";#N/A,#N/A,FALSE,"B"}</definedName>
    <definedName name="azvdsfagt" localSheetId="3" hidden="1">{#N/A,#N/A,FALSE,"A";#N/A,#N/A,FALSE,"B"}</definedName>
    <definedName name="azvdsfagt" localSheetId="4" hidden="1">{#N/A,#N/A,FALSE,"A";#N/A,#N/A,FALSE,"B"}</definedName>
    <definedName name="azvdsfagt" localSheetId="5" hidden="1">{#N/A,#N/A,FALSE,"A";#N/A,#N/A,FALSE,"B"}</definedName>
    <definedName name="azvdsfagt" localSheetId="6" hidden="1">{#N/A,#N/A,FALSE,"A";#N/A,#N/A,FALSE,"B"}</definedName>
    <definedName name="azvdsfagt" hidden="1">{#N/A,#N/A,FALSE,"A";#N/A,#N/A,FALSE,"B"}</definedName>
    <definedName name="AZXC" localSheetId="20" hidden="1">{#N/A,#N/A,FALSE,"Tabl. H1";#N/A,#N/A,FALSE,"Tabl. H2"}</definedName>
    <definedName name="AZXC" localSheetId="21" hidden="1">{#N/A,#N/A,FALSE,"Tabl. H1";#N/A,#N/A,FALSE,"Tabl. H2"}</definedName>
    <definedName name="AZXC" localSheetId="22" hidden="1">{#N/A,#N/A,FALSE,"Tabl. H1";#N/A,#N/A,FALSE,"Tabl. H2"}</definedName>
    <definedName name="AZXC" localSheetId="16" hidden="1">{#N/A,#N/A,FALSE,"Tabl. H1";#N/A,#N/A,FALSE,"Tabl. H2"}</definedName>
    <definedName name="AZXC" localSheetId="17" hidden="1">{#N/A,#N/A,FALSE,"Tabl. H1";#N/A,#N/A,FALSE,"Tabl. H2"}</definedName>
    <definedName name="AZXC" localSheetId="19" hidden="1">{#N/A,#N/A,FALSE,"Tabl. H1";#N/A,#N/A,FALSE,"Tabl. H2"}</definedName>
    <definedName name="AZXC" localSheetId="18" hidden="1">{#N/A,#N/A,FALSE,"Tabl. H1";#N/A,#N/A,FALSE,"Tabl. H2"}</definedName>
    <definedName name="AZXC" localSheetId="7" hidden="1">{#N/A,#N/A,FALSE,"Tabl. H1";#N/A,#N/A,FALSE,"Tabl. H2"}</definedName>
    <definedName name="AZXC" localSheetId="8" hidden="1">{#N/A,#N/A,FALSE,"Tabl. H1";#N/A,#N/A,FALSE,"Tabl. H2"}</definedName>
    <definedName name="AZXC" localSheetId="10" hidden="1">{#N/A,#N/A,FALSE,"Tabl. H1";#N/A,#N/A,FALSE,"Tabl. H2"}</definedName>
    <definedName name="AZXC" localSheetId="9" hidden="1">{#N/A,#N/A,FALSE,"Tabl. H1";#N/A,#N/A,FALSE,"Tabl. H2"}</definedName>
    <definedName name="AZXC" localSheetId="23" hidden="1">{#N/A,#N/A,FALSE,"Tabl. H1";#N/A,#N/A,FALSE,"Tabl. H2"}</definedName>
    <definedName name="AZXC" localSheetId="12" hidden="1">{#N/A,#N/A,FALSE,"Tabl. H1";#N/A,#N/A,FALSE,"Tabl. H2"}</definedName>
    <definedName name="AZXC" localSheetId="13" hidden="1">{#N/A,#N/A,FALSE,"Tabl. H1";#N/A,#N/A,FALSE,"Tabl. H2"}</definedName>
    <definedName name="AZXC" localSheetId="14" hidden="1">{#N/A,#N/A,FALSE,"Tabl. H1";#N/A,#N/A,FALSE,"Tabl. H2"}</definedName>
    <definedName name="AZXC" localSheetId="15" hidden="1">{#N/A,#N/A,FALSE,"Tabl. H1";#N/A,#N/A,FALSE,"Tabl. H2"}</definedName>
    <definedName name="AZXC" localSheetId="3" hidden="1">{#N/A,#N/A,FALSE,"Tabl. H1";#N/A,#N/A,FALSE,"Tabl. H2"}</definedName>
    <definedName name="AZXC" localSheetId="4" hidden="1">{#N/A,#N/A,FALSE,"Tabl. H1";#N/A,#N/A,FALSE,"Tabl. H2"}</definedName>
    <definedName name="AZXC" localSheetId="5" hidden="1">{#N/A,#N/A,FALSE,"Tabl. H1";#N/A,#N/A,FALSE,"Tabl. H2"}</definedName>
    <definedName name="AZXC" localSheetId="6" hidden="1">{#N/A,#N/A,FALSE,"Tabl. H1";#N/A,#N/A,FALSE,"Tabl. H2"}</definedName>
    <definedName name="AZXC" hidden="1">{#N/A,#N/A,FALSE,"Tabl. H1";#N/A,#N/A,FALSE,"Tabl. H2"}</definedName>
    <definedName name="b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ag_2" localSheetId="22">[7]Проект2002!#REF!</definedName>
    <definedName name="bag_3" localSheetId="22">[7]Проект2002!#REF!</definedName>
    <definedName name="bau_2" localSheetId="22">[7]Проект2002!#REF!</definedName>
    <definedName name="bau_3" localSheetId="22">[7]Проект2002!#REF!</definedName>
    <definedName name="BBB" localSheetId="20" hidden="1">{#N/A,#N/A,FALSE,"Tabl. A1";#N/A,#N/A,FALSE,"Tabl. A1 b";#N/A,#N/A,FALSE,"Tabl. A2";#N/A,#N/A,FALSE,"Tabl. A2-1";#N/A,#N/A,FALSE,"Tabl. A2-2"}</definedName>
    <definedName name="BBB" localSheetId="21" hidden="1">{#N/A,#N/A,FALSE,"Tabl. A1";#N/A,#N/A,FALSE,"Tabl. A1 b";#N/A,#N/A,FALSE,"Tabl. A2";#N/A,#N/A,FALSE,"Tabl. A2-1";#N/A,#N/A,FALSE,"Tabl. A2-2"}</definedName>
    <definedName name="BBB" localSheetId="22" hidden="1">{#N/A,#N/A,FALSE,"Tabl. A1";#N/A,#N/A,FALSE,"Tabl. A1 b";#N/A,#N/A,FALSE,"Tabl. A2";#N/A,#N/A,FALSE,"Tabl. A2-1";#N/A,#N/A,FALSE,"Tabl. A2-2"}</definedName>
    <definedName name="BBB" localSheetId="16" hidden="1">{#N/A,#N/A,FALSE,"Tabl. A1";#N/A,#N/A,FALSE,"Tabl. A1 b";#N/A,#N/A,FALSE,"Tabl. A2";#N/A,#N/A,FALSE,"Tabl. A2-1";#N/A,#N/A,FALSE,"Tabl. A2-2"}</definedName>
    <definedName name="BBB" localSheetId="17" hidden="1">{#N/A,#N/A,FALSE,"Tabl. A1";#N/A,#N/A,FALSE,"Tabl. A1 b";#N/A,#N/A,FALSE,"Tabl. A2";#N/A,#N/A,FALSE,"Tabl. A2-1";#N/A,#N/A,FALSE,"Tabl. A2-2"}</definedName>
    <definedName name="BBB" localSheetId="19" hidden="1">{#N/A,#N/A,FALSE,"Tabl. A1";#N/A,#N/A,FALSE,"Tabl. A1 b";#N/A,#N/A,FALSE,"Tabl. A2";#N/A,#N/A,FALSE,"Tabl. A2-1";#N/A,#N/A,FALSE,"Tabl. A2-2"}</definedName>
    <definedName name="BBB" localSheetId="18" hidden="1">{#N/A,#N/A,FALSE,"Tabl. A1";#N/A,#N/A,FALSE,"Tabl. A1 b";#N/A,#N/A,FALSE,"Tabl. A2";#N/A,#N/A,FALSE,"Tabl. A2-1";#N/A,#N/A,FALSE,"Tabl. A2-2"}</definedName>
    <definedName name="BBB" localSheetId="7" hidden="1">{#N/A,#N/A,FALSE,"Tabl. A1";#N/A,#N/A,FALSE,"Tabl. A1 b";#N/A,#N/A,FALSE,"Tabl. A2";#N/A,#N/A,FALSE,"Tabl. A2-1";#N/A,#N/A,FALSE,"Tabl. A2-2"}</definedName>
    <definedName name="BBB" localSheetId="8" hidden="1">{#N/A,#N/A,FALSE,"Tabl. A1";#N/A,#N/A,FALSE,"Tabl. A1 b";#N/A,#N/A,FALSE,"Tabl. A2";#N/A,#N/A,FALSE,"Tabl. A2-1";#N/A,#N/A,FALSE,"Tabl. A2-2"}</definedName>
    <definedName name="BBB" localSheetId="10" hidden="1">{#N/A,#N/A,FALSE,"Tabl. A1";#N/A,#N/A,FALSE,"Tabl. A1 b";#N/A,#N/A,FALSE,"Tabl. A2";#N/A,#N/A,FALSE,"Tabl. A2-1";#N/A,#N/A,FALSE,"Tabl. A2-2"}</definedName>
    <definedName name="BBB" localSheetId="9" hidden="1">{#N/A,#N/A,FALSE,"Tabl. A1";#N/A,#N/A,FALSE,"Tabl. A1 b";#N/A,#N/A,FALSE,"Tabl. A2";#N/A,#N/A,FALSE,"Tabl. A2-1";#N/A,#N/A,FALSE,"Tabl. A2-2"}</definedName>
    <definedName name="BBB" localSheetId="23" hidden="1">{#N/A,#N/A,FALSE,"Tabl. A1";#N/A,#N/A,FALSE,"Tabl. A1 b";#N/A,#N/A,FALSE,"Tabl. A2";#N/A,#N/A,FALSE,"Tabl. A2-1";#N/A,#N/A,FALSE,"Tabl. A2-2"}</definedName>
    <definedName name="BBB" localSheetId="12" hidden="1">{#N/A,#N/A,FALSE,"Tabl. A1";#N/A,#N/A,FALSE,"Tabl. A1 b";#N/A,#N/A,FALSE,"Tabl. A2";#N/A,#N/A,FALSE,"Tabl. A2-1";#N/A,#N/A,FALSE,"Tabl. A2-2"}</definedName>
    <definedName name="BBB" localSheetId="13" hidden="1">{#N/A,#N/A,FALSE,"Tabl. A1";#N/A,#N/A,FALSE,"Tabl. A1 b";#N/A,#N/A,FALSE,"Tabl. A2";#N/A,#N/A,FALSE,"Tabl. A2-1";#N/A,#N/A,FALSE,"Tabl. A2-2"}</definedName>
    <definedName name="BBB" localSheetId="14" hidden="1">{#N/A,#N/A,FALSE,"Tabl. A1";#N/A,#N/A,FALSE,"Tabl. A1 b";#N/A,#N/A,FALSE,"Tabl. A2";#N/A,#N/A,FALSE,"Tabl. A2-1";#N/A,#N/A,FALSE,"Tabl. A2-2"}</definedName>
    <definedName name="BBB" localSheetId="15" hidden="1">{#N/A,#N/A,FALSE,"Tabl. A1";#N/A,#N/A,FALSE,"Tabl. A1 b";#N/A,#N/A,FALSE,"Tabl. A2";#N/A,#N/A,FALSE,"Tabl. A2-1";#N/A,#N/A,FALSE,"Tabl. A2-2"}</definedName>
    <definedName name="BBB" localSheetId="3" hidden="1">{#N/A,#N/A,FALSE,"Tabl. A1";#N/A,#N/A,FALSE,"Tabl. A1 b";#N/A,#N/A,FALSE,"Tabl. A2";#N/A,#N/A,FALSE,"Tabl. A2-1";#N/A,#N/A,FALSE,"Tabl. A2-2"}</definedName>
    <definedName name="BBB" localSheetId="4" hidden="1">{#N/A,#N/A,FALSE,"Tabl. A1";#N/A,#N/A,FALSE,"Tabl. A1 b";#N/A,#N/A,FALSE,"Tabl. A2";#N/A,#N/A,FALSE,"Tabl. A2-1";#N/A,#N/A,FALSE,"Tabl. A2-2"}</definedName>
    <definedName name="BBB" localSheetId="5" hidden="1">{#N/A,#N/A,FALSE,"Tabl. A1";#N/A,#N/A,FALSE,"Tabl. A1 b";#N/A,#N/A,FALSE,"Tabl. A2";#N/A,#N/A,FALSE,"Tabl. A2-1";#N/A,#N/A,FALSE,"Tabl. A2-2"}</definedName>
    <definedName name="BBB" localSheetId="6" hidden="1">{#N/A,#N/A,FALSE,"Tabl. A1";#N/A,#N/A,FALSE,"Tabl. A1 b";#N/A,#N/A,FALSE,"Tabl. A2";#N/A,#N/A,FALSE,"Tabl. A2-1";#N/A,#N/A,FALSE,"Tabl. A2-2"}</definedName>
    <definedName name="BBB" hidden="1">{#N/A,#N/A,FALSE,"Tabl. A1";#N/A,#N/A,FALSE,"Tabl. A1 b";#N/A,#N/A,FALSE,"Tabl. A2";#N/A,#N/A,FALSE,"Tabl. A2-1";#N/A,#N/A,FALSE,"Tabl. A2-2"}</definedName>
    <definedName name="b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b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bc" hidden="1">{#N/A,#N/A,FALSE,"A";#N/A,#N/A,FALSE,"B-TOT";#N/A,#N/A,FALSE,"Declaration1";#N/A,#N/A,FALSE,"Spravka1";#N/A,#N/A,FALSE,"A (2)";#N/A,#N/A,FALSE,"B-TOT (2)";#N/A,#N/A,FALSE,"Declaration1 (2)";#N/A,#N/A,FALSE,"Spravka1 (2)"}</definedName>
    <definedName name="bew" localSheetId="20" hidden="1">{#N/A,#N/A,FALSE,"A";#N/A,#N/A,FALSE,"B"}</definedName>
    <definedName name="bew" localSheetId="21" hidden="1">{#N/A,#N/A,FALSE,"A";#N/A,#N/A,FALSE,"B"}</definedName>
    <definedName name="bew" localSheetId="22" hidden="1">{#N/A,#N/A,FALSE,"A";#N/A,#N/A,FALSE,"B"}</definedName>
    <definedName name="bew" localSheetId="16" hidden="1">{#N/A,#N/A,FALSE,"A";#N/A,#N/A,FALSE,"B"}</definedName>
    <definedName name="bew" localSheetId="17" hidden="1">{#N/A,#N/A,FALSE,"A";#N/A,#N/A,FALSE,"B"}</definedName>
    <definedName name="bew" localSheetId="19" hidden="1">{#N/A,#N/A,FALSE,"A";#N/A,#N/A,FALSE,"B"}</definedName>
    <definedName name="bew" localSheetId="18" hidden="1">{#N/A,#N/A,FALSE,"A";#N/A,#N/A,FALSE,"B"}</definedName>
    <definedName name="bew" localSheetId="7" hidden="1">{#N/A,#N/A,FALSE,"A";#N/A,#N/A,FALSE,"B"}</definedName>
    <definedName name="bew" localSheetId="8" hidden="1">{#N/A,#N/A,FALSE,"A";#N/A,#N/A,FALSE,"B"}</definedName>
    <definedName name="bew" localSheetId="10" hidden="1">{#N/A,#N/A,FALSE,"A";#N/A,#N/A,FALSE,"B"}</definedName>
    <definedName name="bew" localSheetId="9" hidden="1">{#N/A,#N/A,FALSE,"A";#N/A,#N/A,FALSE,"B"}</definedName>
    <definedName name="bew" localSheetId="23" hidden="1">{#N/A,#N/A,FALSE,"A";#N/A,#N/A,FALSE,"B"}</definedName>
    <definedName name="bew" localSheetId="12" hidden="1">{#N/A,#N/A,FALSE,"A";#N/A,#N/A,FALSE,"B"}</definedName>
    <definedName name="bew" localSheetId="13" hidden="1">{#N/A,#N/A,FALSE,"A";#N/A,#N/A,FALSE,"B"}</definedName>
    <definedName name="bew" localSheetId="14" hidden="1">{#N/A,#N/A,FALSE,"A";#N/A,#N/A,FALSE,"B"}</definedName>
    <definedName name="bew" localSheetId="15" hidden="1">{#N/A,#N/A,FALSE,"A";#N/A,#N/A,FALSE,"B"}</definedName>
    <definedName name="bew" localSheetId="3" hidden="1">{#N/A,#N/A,FALSE,"A";#N/A,#N/A,FALSE,"B"}</definedName>
    <definedName name="bew" localSheetId="4" hidden="1">{#N/A,#N/A,FALSE,"A";#N/A,#N/A,FALSE,"B"}</definedName>
    <definedName name="bew" localSheetId="5" hidden="1">{#N/A,#N/A,FALSE,"A";#N/A,#N/A,FALSE,"B"}</definedName>
    <definedName name="bew" localSheetId="6" hidden="1">{#N/A,#N/A,FALSE,"A";#N/A,#N/A,FALSE,"B"}</definedName>
    <definedName name="bew" hidden="1">{#N/A,#N/A,FALSE,"A";#N/A,#N/A,FALSE,"B"}</definedName>
    <definedName name="bg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bg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bgg" hidden="1">{#N/A,#N/A,FALSE,"A";#N/A,#N/A,FALSE,"B-TOT";#N/A,#N/A,FALSE,"Declaration1";#N/A,#N/A,FALSE,"Spravka1";#N/A,#N/A,FALSE,"A (2)";#N/A,#N/A,FALSE,"B-TOT (2)";#N/A,#N/A,FALSE,"Declaration1 (2)";#N/A,#N/A,FALSE,"Spravka1 (2)"}</definedName>
    <definedName name="Bibiani2001TaxPayable" localSheetId="22">#REF!</definedName>
    <definedName name="BibianiCapexMaintenanceIn" localSheetId="22">#REF!</definedName>
    <definedName name="BibianiCapexProjectIn" localSheetId="22">#REF!</definedName>
    <definedName name="BibianiCapexTotal" localSheetId="22">#REF!</definedName>
    <definedName name="BibianiClosureCostIn" localSheetId="22">#REF!</definedName>
    <definedName name="BibianiCorpChargeIn" localSheetId="22">#REF!</definedName>
    <definedName name="BibianiDepreciation" localSheetId="22">#REF!</definedName>
    <definedName name="BibianiDirectCosts" localSheetId="22">#REF!</definedName>
    <definedName name="BibianiDirectCostsPaid" localSheetId="22">#REF!</definedName>
    <definedName name="BibianiExceptionalCostIn" localSheetId="22">#REF!</definedName>
    <definedName name="BibianiExplorationCostIn" localSheetId="22">#REF!</definedName>
    <definedName name="BibianiExternalDebtBf" localSheetId="22">#REF!</definedName>
    <definedName name="BibianiExternalDebtCf" localSheetId="22">#REF!</definedName>
    <definedName name="BibianiExternalDebtMarginIn" localSheetId="22">#REF!</definedName>
    <definedName name="BibianiExternalDebtOpeningBalIn" localSheetId="22">#REF!</definedName>
    <definedName name="BibianiExternalDrwdown" localSheetId="22">#REF!</definedName>
    <definedName name="BibianiExternalInterestDue" localSheetId="22">#REF!</definedName>
    <definedName name="BibianiExternalInterestPaid" localSheetId="22">#REF!</definedName>
    <definedName name="BibianiExternalInterestRate" localSheetId="22">#REF!</definedName>
    <definedName name="BibianiExternalRepayment" localSheetId="22">#REF!</definedName>
    <definedName name="BibianiFlexCapexIn" localSheetId="22">#REF!</definedName>
    <definedName name="BibianiFlexGradeIn" localSheetId="22">#REF!</definedName>
    <definedName name="BibianiFlexOpexIn" localSheetId="22">#REF!</definedName>
    <definedName name="BibianiFlexOreIn" localSheetId="22">#REF!</definedName>
    <definedName name="BibianiFlexRecoveryIn" localSheetId="22">#REF!</definedName>
    <definedName name="BibianiFlexWasteIn" localSheetId="22">#REF!</definedName>
    <definedName name="BibianiG_ACostIn" localSheetId="22">#REF!</definedName>
    <definedName name="BibianiGoldSalesOunces" localSheetId="22">#REF!</definedName>
    <definedName name="BibianiInterCoBf" localSheetId="22">#REF!</definedName>
    <definedName name="BibianiInterCoCf" localSheetId="22">#REF!</definedName>
    <definedName name="BibianiInterCoDebtMarginIn" localSheetId="22">#REF!</definedName>
    <definedName name="BibianiInterCoDebtOpeningBalIn" localSheetId="22">#REF!</definedName>
    <definedName name="BibianiInterCoDebtRepaymentIn" localSheetId="22">#REF!</definedName>
    <definedName name="BibianiInterCoDrawdown" localSheetId="22">#REF!</definedName>
    <definedName name="BibianiInterCoInterest" localSheetId="22">#REF!</definedName>
    <definedName name="BibianiInterCoRepayment" localSheetId="22">#REF!</definedName>
    <definedName name="BibianiInterestOnCashBalances" localSheetId="22">#REF!</definedName>
    <definedName name="BibianiMetalMilled" localSheetId="22">#REF!</definedName>
    <definedName name="BibianiMetalMined" localSheetId="22">#REF!</definedName>
    <definedName name="BibianiMetRecoveryIn" localSheetId="22">#REF!</definedName>
    <definedName name="BibianiMilledMetalIn" localSheetId="22">#REF!</definedName>
    <definedName name="BibianiMilledTonnesIn" localSheetId="22">#REF!</definedName>
    <definedName name="BibianiMinedMetalIn" localSheetId="22">#REF!</definedName>
    <definedName name="BibianiMineLife" localSheetId="22">#REF!</definedName>
    <definedName name="BibianiMiningCostsFixedIn" localSheetId="22">#REF!</definedName>
    <definedName name="BibianiMiningCostsVarIn" localSheetId="22">#REF!</definedName>
    <definedName name="BibianiNBVBf" localSheetId="22">#REF!</definedName>
    <definedName name="BibianiNBVCf" localSheetId="22">#REF!</definedName>
    <definedName name="BibianiNetAssets" localSheetId="22">#REF!</definedName>
    <definedName name="BibianiOpCostPayables" localSheetId="22">#REF!</definedName>
    <definedName name="BibianiOpeningCashIn" localSheetId="22">#REF!</definedName>
    <definedName name="BibianiOpeningEquityIn" localSheetId="22">#REF!</definedName>
    <definedName name="BibianiOpeningExternalDebtIn" localSheetId="22">#REF!</definedName>
    <definedName name="BibianiOpeningInterCoBalIn" localSheetId="22">#REF!</definedName>
    <definedName name="BibianiOpeningLTDIn" localSheetId="22">#REF!</definedName>
    <definedName name="BibianiOpeningNBVIn" localSheetId="22">#REF!</definedName>
    <definedName name="BibianiOpeningPayablesIn" localSheetId="22">#REF!</definedName>
    <definedName name="BibianiOpeningProvsionsIn" localSheetId="22">#REF!</definedName>
    <definedName name="BibianiOpeningReceivablesIn" localSheetId="22">#REF!</definedName>
    <definedName name="BibianiOpeningStockIn" localSheetId="22">#REF!</definedName>
    <definedName name="BibianiOperatingCosts" localSheetId="22">#REF!</definedName>
    <definedName name="BibianiOperatingCostsPaid" localSheetId="22">#REF!</definedName>
    <definedName name="BibianiOreMiled" localSheetId="22">#REF!</definedName>
    <definedName name="BibianiOreMined" localSheetId="22">#REF!</definedName>
    <definedName name="BibianiOreMinedIn" localSheetId="22">#REF!</definedName>
    <definedName name="BibianiOtherCostIn" localSheetId="22">#REF!</definedName>
    <definedName name="BibianiOtherCostPayables" localSheetId="22">#REF!</definedName>
    <definedName name="BibianiOtherCostsPaid" localSheetId="22">#REF!</definedName>
    <definedName name="BibianiOtherIncome" localSheetId="22">#REF!</definedName>
    <definedName name="BibianiOtherIncomeReceived" localSheetId="22">#REF!</definedName>
    <definedName name="BibianiOtherPayablesDays" localSheetId="22">#REF!</definedName>
    <definedName name="BibianiOtherPayablesIn" localSheetId="22">#REF!</definedName>
    <definedName name="BibianiOtherReceivables" localSheetId="22">#REF!</definedName>
    <definedName name="BibianiPayablesDaysIn" localSheetId="22">#REF!</definedName>
    <definedName name="BibianiPayablesIn" localSheetId="22">#REF!</definedName>
    <definedName name="BibianiProcessCostFixedIn" localSheetId="22">#REF!</definedName>
    <definedName name="BibianiProcessCostVarIn" localSheetId="22">#REF!</definedName>
    <definedName name="BibianiQuarterTaxPaid" localSheetId="22">#REF!</definedName>
    <definedName name="BibianiReceivableDaysIn" localSheetId="22">#REF!</definedName>
    <definedName name="BibianiRecoveredGold" localSheetId="22">#REF!</definedName>
    <definedName name="BibianiRecovery" localSheetId="22">#REF!</definedName>
    <definedName name="BibianiRefiningChargeIn" localSheetId="22">#REF!</definedName>
    <definedName name="BibianiRefiningCharges" localSheetId="22">#REF!</definedName>
    <definedName name="BibianiRevenueReceivables" localSheetId="22">#REF!</definedName>
    <definedName name="BibianiRevenueReceivablesIn" localSheetId="22">#REF!</definedName>
    <definedName name="BibianiRevenueReceived" localSheetId="22">#REF!</definedName>
    <definedName name="BibianiRevenueSpot" localSheetId="22">#REF!</definedName>
    <definedName name="BibianiRotaltyPaid" localSheetId="22">#REF!</definedName>
    <definedName name="BibianiRoyaltyDue" localSheetId="22">#REF!</definedName>
    <definedName name="BibianiRoyaltyPayableDaysIn" localSheetId="22">#REF!</definedName>
    <definedName name="BibianiRoyaltyPayables" localSheetId="22">#REF!</definedName>
    <definedName name="BibianiRoyaltyPayablesIn" localSheetId="22">#REF!</definedName>
    <definedName name="BibianiShareholdersFunds" localSheetId="22">#REF!</definedName>
    <definedName name="BibianiStockMetalMined" localSheetId="22">#REF!</definedName>
    <definedName name="BibianiStockOreMined" localSheetId="22">#REF!</definedName>
    <definedName name="BibianiStockpileMinedMetalIn" localSheetId="22">#REF!</definedName>
    <definedName name="BibianiStockpileOreMinedIn" localSheetId="22">#REF!</definedName>
    <definedName name="BibianiTailsMetalIn" localSheetId="22">#REF!</definedName>
    <definedName name="BibianiTailsMetalMined" localSheetId="22">#REF!</definedName>
    <definedName name="BibianiTailsMined" localSheetId="22">#REF!</definedName>
    <definedName name="BibianiTailsMinedIn" localSheetId="22">#REF!</definedName>
    <definedName name="BibianiTaxDepreciation" localSheetId="22">#REF!</definedName>
    <definedName name="BibianiTaxDepreciationClass1In" localSheetId="22">#REF!</definedName>
    <definedName name="BibianiTaxDepreciationClass2In" localSheetId="22">#REF!</definedName>
    <definedName name="BibianiTaxDepreciationClass3In" localSheetId="22">#REF!</definedName>
    <definedName name="BibianiTaxDue" localSheetId="22">#REF!</definedName>
    <definedName name="BibianiTaxIGRCostIn" localSheetId="22">#REF!</definedName>
    <definedName name="BibianiTaxOpeningLosses" localSheetId="22">#REF!</definedName>
    <definedName name="BibianiTaxOpeningNBV" localSheetId="22">#REF!</definedName>
    <definedName name="BibianiTaxPayables" localSheetId="22">#REF!</definedName>
    <definedName name="BibianiTaxPayablesIn" localSheetId="22">#REF!</definedName>
    <definedName name="BibianiTaxRateIn" localSheetId="22">#REF!</definedName>
    <definedName name="BibianiTaxRoyalty1In" localSheetId="22">#REF!</definedName>
    <definedName name="BibianiTaxRoyalty3In" localSheetId="22">#REF!</definedName>
    <definedName name="BibianiUGMetalMined" localSheetId="22">#REF!</definedName>
    <definedName name="BibianiUGMinedMetalIn" localSheetId="22">#REF!</definedName>
    <definedName name="BibianiUGMiningCostsVarIn" localSheetId="22">#REF!</definedName>
    <definedName name="BibianiUGOreMined" localSheetId="22">#REF!</definedName>
    <definedName name="BibianiUGOreMinedIn" localSheetId="22">#REF!</definedName>
    <definedName name="BibianiWasteCostsVarIn" localSheetId="22">#REF!</definedName>
    <definedName name="BibianiWastedMined" localSheetId="22">#REF!</definedName>
    <definedName name="BibianiWastedMinedIn" localSheetId="22">#REF!</definedName>
    <definedName name="BibinaiOpeningEarningsIn" localSheetId="22">#REF!</definedName>
    <definedName name="BibinaiRevenue" localSheetId="22">#REF!</definedName>
    <definedName name="BibinaiTaxPaid" localSheetId="22">#REF!</definedName>
    <definedName name="BibinaiTaxRoyalty2In" localSheetId="22">#REF!</definedName>
    <definedName name="bil" localSheetId="20" hidden="1">{#N/A,#N/A,FALSE,"Tabl. D1";#N/A,#N/A,FALSE,"Tabl. D1 b";#N/A,#N/A,FALSE,"Tabl. D2";#N/A,#N/A,FALSE,"Tabl. D2 b";#N/A,#N/A,FALSE,"Tabl. D3";#N/A,#N/A,FALSE,"Tabl. D4";#N/A,#N/A,FALSE,"Tabl. D5"}</definedName>
    <definedName name="bil" localSheetId="21" hidden="1">{#N/A,#N/A,FALSE,"Tabl. D1";#N/A,#N/A,FALSE,"Tabl. D1 b";#N/A,#N/A,FALSE,"Tabl. D2";#N/A,#N/A,FALSE,"Tabl. D2 b";#N/A,#N/A,FALSE,"Tabl. D3";#N/A,#N/A,FALSE,"Tabl. D4";#N/A,#N/A,FALSE,"Tabl. D5"}</definedName>
    <definedName name="bil" localSheetId="22" hidden="1">{#N/A,#N/A,FALSE,"Tabl. D1";#N/A,#N/A,FALSE,"Tabl. D1 b";#N/A,#N/A,FALSE,"Tabl. D2";#N/A,#N/A,FALSE,"Tabl. D2 b";#N/A,#N/A,FALSE,"Tabl. D3";#N/A,#N/A,FALSE,"Tabl. D4";#N/A,#N/A,FALSE,"Tabl. D5"}</definedName>
    <definedName name="bil" localSheetId="16" hidden="1">{#N/A,#N/A,FALSE,"Tabl. D1";#N/A,#N/A,FALSE,"Tabl. D1 b";#N/A,#N/A,FALSE,"Tabl. D2";#N/A,#N/A,FALSE,"Tabl. D2 b";#N/A,#N/A,FALSE,"Tabl. D3";#N/A,#N/A,FALSE,"Tabl. D4";#N/A,#N/A,FALSE,"Tabl. D5"}</definedName>
    <definedName name="bil" localSheetId="17" hidden="1">{#N/A,#N/A,FALSE,"Tabl. D1";#N/A,#N/A,FALSE,"Tabl. D1 b";#N/A,#N/A,FALSE,"Tabl. D2";#N/A,#N/A,FALSE,"Tabl. D2 b";#N/A,#N/A,FALSE,"Tabl. D3";#N/A,#N/A,FALSE,"Tabl. D4";#N/A,#N/A,FALSE,"Tabl. D5"}</definedName>
    <definedName name="bil" localSheetId="19" hidden="1">{#N/A,#N/A,FALSE,"Tabl. D1";#N/A,#N/A,FALSE,"Tabl. D1 b";#N/A,#N/A,FALSE,"Tabl. D2";#N/A,#N/A,FALSE,"Tabl. D2 b";#N/A,#N/A,FALSE,"Tabl. D3";#N/A,#N/A,FALSE,"Tabl. D4";#N/A,#N/A,FALSE,"Tabl. D5"}</definedName>
    <definedName name="bil" localSheetId="18" hidden="1">{#N/A,#N/A,FALSE,"Tabl. D1";#N/A,#N/A,FALSE,"Tabl. D1 b";#N/A,#N/A,FALSE,"Tabl. D2";#N/A,#N/A,FALSE,"Tabl. D2 b";#N/A,#N/A,FALSE,"Tabl. D3";#N/A,#N/A,FALSE,"Tabl. D4";#N/A,#N/A,FALSE,"Tabl. D5"}</definedName>
    <definedName name="bil" localSheetId="7" hidden="1">{#N/A,#N/A,FALSE,"Tabl. D1";#N/A,#N/A,FALSE,"Tabl. D1 b";#N/A,#N/A,FALSE,"Tabl. D2";#N/A,#N/A,FALSE,"Tabl. D2 b";#N/A,#N/A,FALSE,"Tabl. D3";#N/A,#N/A,FALSE,"Tabl. D4";#N/A,#N/A,FALSE,"Tabl. D5"}</definedName>
    <definedName name="bil" localSheetId="8" hidden="1">{#N/A,#N/A,FALSE,"Tabl. D1";#N/A,#N/A,FALSE,"Tabl. D1 b";#N/A,#N/A,FALSE,"Tabl. D2";#N/A,#N/A,FALSE,"Tabl. D2 b";#N/A,#N/A,FALSE,"Tabl. D3";#N/A,#N/A,FALSE,"Tabl. D4";#N/A,#N/A,FALSE,"Tabl. D5"}</definedName>
    <definedName name="bil" localSheetId="10" hidden="1">{#N/A,#N/A,FALSE,"Tabl. D1";#N/A,#N/A,FALSE,"Tabl. D1 b";#N/A,#N/A,FALSE,"Tabl. D2";#N/A,#N/A,FALSE,"Tabl. D2 b";#N/A,#N/A,FALSE,"Tabl. D3";#N/A,#N/A,FALSE,"Tabl. D4";#N/A,#N/A,FALSE,"Tabl. D5"}</definedName>
    <definedName name="bil" localSheetId="9" hidden="1">{#N/A,#N/A,FALSE,"Tabl. D1";#N/A,#N/A,FALSE,"Tabl. D1 b";#N/A,#N/A,FALSE,"Tabl. D2";#N/A,#N/A,FALSE,"Tabl. D2 b";#N/A,#N/A,FALSE,"Tabl. D3";#N/A,#N/A,FALSE,"Tabl. D4";#N/A,#N/A,FALSE,"Tabl. D5"}</definedName>
    <definedName name="bil" localSheetId="23" hidden="1">{#N/A,#N/A,FALSE,"Tabl. D1";#N/A,#N/A,FALSE,"Tabl. D1 b";#N/A,#N/A,FALSE,"Tabl. D2";#N/A,#N/A,FALSE,"Tabl. D2 b";#N/A,#N/A,FALSE,"Tabl. D3";#N/A,#N/A,FALSE,"Tabl. D4";#N/A,#N/A,FALSE,"Tabl. D5"}</definedName>
    <definedName name="bil" localSheetId="12" hidden="1">{#N/A,#N/A,FALSE,"Tabl. D1";#N/A,#N/A,FALSE,"Tabl. D1 b";#N/A,#N/A,FALSE,"Tabl. D2";#N/A,#N/A,FALSE,"Tabl. D2 b";#N/A,#N/A,FALSE,"Tabl. D3";#N/A,#N/A,FALSE,"Tabl. D4";#N/A,#N/A,FALSE,"Tabl. D5"}</definedName>
    <definedName name="bil" localSheetId="13" hidden="1">{#N/A,#N/A,FALSE,"Tabl. D1";#N/A,#N/A,FALSE,"Tabl. D1 b";#N/A,#N/A,FALSE,"Tabl. D2";#N/A,#N/A,FALSE,"Tabl. D2 b";#N/A,#N/A,FALSE,"Tabl. D3";#N/A,#N/A,FALSE,"Tabl. D4";#N/A,#N/A,FALSE,"Tabl. D5"}</definedName>
    <definedName name="bil" localSheetId="14" hidden="1">{#N/A,#N/A,FALSE,"Tabl. D1";#N/A,#N/A,FALSE,"Tabl. D1 b";#N/A,#N/A,FALSE,"Tabl. D2";#N/A,#N/A,FALSE,"Tabl. D2 b";#N/A,#N/A,FALSE,"Tabl. D3";#N/A,#N/A,FALSE,"Tabl. D4";#N/A,#N/A,FALSE,"Tabl. D5"}</definedName>
    <definedName name="bil" localSheetId="15" hidden="1">{#N/A,#N/A,FALSE,"Tabl. D1";#N/A,#N/A,FALSE,"Tabl. D1 b";#N/A,#N/A,FALSE,"Tabl. D2";#N/A,#N/A,FALSE,"Tabl. D2 b";#N/A,#N/A,FALSE,"Tabl. D3";#N/A,#N/A,FALSE,"Tabl. D4";#N/A,#N/A,FALSE,"Tabl. D5"}</definedName>
    <definedName name="bil" localSheetId="3" hidden="1">{#N/A,#N/A,FALSE,"Tabl. D1";#N/A,#N/A,FALSE,"Tabl. D1 b";#N/A,#N/A,FALSE,"Tabl. D2";#N/A,#N/A,FALSE,"Tabl. D2 b";#N/A,#N/A,FALSE,"Tabl. D3";#N/A,#N/A,FALSE,"Tabl. D4";#N/A,#N/A,FALSE,"Tabl. D5"}</definedName>
    <definedName name="bil" localSheetId="4" hidden="1">{#N/A,#N/A,FALSE,"Tabl. D1";#N/A,#N/A,FALSE,"Tabl. D1 b";#N/A,#N/A,FALSE,"Tabl. D2";#N/A,#N/A,FALSE,"Tabl. D2 b";#N/A,#N/A,FALSE,"Tabl. D3";#N/A,#N/A,FALSE,"Tabl. D4";#N/A,#N/A,FALSE,"Tabl. D5"}</definedName>
    <definedName name="bil" localSheetId="5" hidden="1">{#N/A,#N/A,FALSE,"Tabl. D1";#N/A,#N/A,FALSE,"Tabl. D1 b";#N/A,#N/A,FALSE,"Tabl. D2";#N/A,#N/A,FALSE,"Tabl. D2 b";#N/A,#N/A,FALSE,"Tabl. D3";#N/A,#N/A,FALSE,"Tabl. D4";#N/A,#N/A,FALSE,"Tabl. D5"}</definedName>
    <definedName name="bil" localSheetId="6" hidden="1">{#N/A,#N/A,FALSE,"Tabl. D1";#N/A,#N/A,FALSE,"Tabl. D1 b";#N/A,#N/A,FALSE,"Tabl. D2";#N/A,#N/A,FALSE,"Tabl. D2 b";#N/A,#N/A,FALSE,"Tabl. D3";#N/A,#N/A,FALSE,"Tabl. D4";#N/A,#N/A,FALSE,"Tabl. D5"}</definedName>
    <definedName name="bil" hidden="1">{#N/A,#N/A,FALSE,"Tabl. D1";#N/A,#N/A,FALSE,"Tabl. D1 b";#N/A,#N/A,FALSE,"Tabl. D2";#N/A,#N/A,FALSE,"Tabl. D2 b";#N/A,#N/A,FALSE,"Tabl. D3";#N/A,#N/A,FALSE,"Tabl. D4";#N/A,#N/A,FALSE,"Tabl. D5"}</definedName>
    <definedName name="blabla" localSheetId="20" hidden="1">{#N/A,#N/A,FALSE,"Tabl. H1";#N/A,#N/A,FALSE,"Tabl. H2"}</definedName>
    <definedName name="blabla" localSheetId="21" hidden="1">{#N/A,#N/A,FALSE,"Tabl. H1";#N/A,#N/A,FALSE,"Tabl. H2"}</definedName>
    <definedName name="blabla" localSheetId="22" hidden="1">{#N/A,#N/A,FALSE,"Tabl. H1";#N/A,#N/A,FALSE,"Tabl. H2"}</definedName>
    <definedName name="blabla" localSheetId="16" hidden="1">{#N/A,#N/A,FALSE,"Tabl. H1";#N/A,#N/A,FALSE,"Tabl. H2"}</definedName>
    <definedName name="blabla" localSheetId="17" hidden="1">{#N/A,#N/A,FALSE,"Tabl. H1";#N/A,#N/A,FALSE,"Tabl. H2"}</definedName>
    <definedName name="blabla" localSheetId="19" hidden="1">{#N/A,#N/A,FALSE,"Tabl. H1";#N/A,#N/A,FALSE,"Tabl. H2"}</definedName>
    <definedName name="blabla" localSheetId="18" hidden="1">{#N/A,#N/A,FALSE,"Tabl. H1";#N/A,#N/A,FALSE,"Tabl. H2"}</definedName>
    <definedName name="blabla" localSheetId="7" hidden="1">{#N/A,#N/A,FALSE,"Tabl. H1";#N/A,#N/A,FALSE,"Tabl. H2"}</definedName>
    <definedName name="blabla" localSheetId="8" hidden="1">{#N/A,#N/A,FALSE,"Tabl. H1";#N/A,#N/A,FALSE,"Tabl. H2"}</definedName>
    <definedName name="blabla" localSheetId="10" hidden="1">{#N/A,#N/A,FALSE,"Tabl. H1";#N/A,#N/A,FALSE,"Tabl. H2"}</definedName>
    <definedName name="blabla" localSheetId="9" hidden="1">{#N/A,#N/A,FALSE,"Tabl. H1";#N/A,#N/A,FALSE,"Tabl. H2"}</definedName>
    <definedName name="blabla" localSheetId="23" hidden="1">{#N/A,#N/A,FALSE,"Tabl. H1";#N/A,#N/A,FALSE,"Tabl. H2"}</definedName>
    <definedName name="blabla" localSheetId="12" hidden="1">{#N/A,#N/A,FALSE,"Tabl. H1";#N/A,#N/A,FALSE,"Tabl. H2"}</definedName>
    <definedName name="blabla" localSheetId="13" hidden="1">{#N/A,#N/A,FALSE,"Tabl. H1";#N/A,#N/A,FALSE,"Tabl. H2"}</definedName>
    <definedName name="blabla" localSheetId="14" hidden="1">{#N/A,#N/A,FALSE,"Tabl. H1";#N/A,#N/A,FALSE,"Tabl. H2"}</definedName>
    <definedName name="blabla" localSheetId="15" hidden="1">{#N/A,#N/A,FALSE,"Tabl. H1";#N/A,#N/A,FALSE,"Tabl. H2"}</definedName>
    <definedName name="blabla" localSheetId="3" hidden="1">{#N/A,#N/A,FALSE,"Tabl. H1";#N/A,#N/A,FALSE,"Tabl. H2"}</definedName>
    <definedName name="blabla" localSheetId="4" hidden="1">{#N/A,#N/A,FALSE,"Tabl. H1";#N/A,#N/A,FALSE,"Tabl. H2"}</definedName>
    <definedName name="blabla" localSheetId="5" hidden="1">{#N/A,#N/A,FALSE,"Tabl. H1";#N/A,#N/A,FALSE,"Tabl. H2"}</definedName>
    <definedName name="blabla" localSheetId="6" hidden="1">{#N/A,#N/A,FALSE,"Tabl. H1";#N/A,#N/A,FALSE,"Tabl. H2"}</definedName>
    <definedName name="blabla" hidden="1">{#N/A,#N/A,FALSE,"Tabl. H1";#N/A,#N/A,FALSE,"Tabl. H2"}</definedName>
    <definedName name="brfgbtrf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rfgbtrf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TOI" localSheetId="20" hidden="1">{#N/A,#N/A,FALSE,"Tabl. FB300";#N/A,#N/A,FALSE,"Tabl. FB350";#N/A,#N/A,FALSE,"Tabl. FB400";#N/A,#N/A,FALSE,"Tabl. FB500";#N/A,#N/A,FALSE,"Tabl. FS090"}</definedName>
    <definedName name="BTOI" localSheetId="21" hidden="1">{#N/A,#N/A,FALSE,"Tabl. FB300";#N/A,#N/A,FALSE,"Tabl. FB350";#N/A,#N/A,FALSE,"Tabl. FB400";#N/A,#N/A,FALSE,"Tabl. FB500";#N/A,#N/A,FALSE,"Tabl. FS090"}</definedName>
    <definedName name="BTOI" localSheetId="22" hidden="1">{#N/A,#N/A,FALSE,"Tabl. FB300";#N/A,#N/A,FALSE,"Tabl. FB350";#N/A,#N/A,FALSE,"Tabl. FB400";#N/A,#N/A,FALSE,"Tabl. FB500";#N/A,#N/A,FALSE,"Tabl. FS090"}</definedName>
    <definedName name="BTOI" localSheetId="16" hidden="1">{#N/A,#N/A,FALSE,"Tabl. FB300";#N/A,#N/A,FALSE,"Tabl. FB350";#N/A,#N/A,FALSE,"Tabl. FB400";#N/A,#N/A,FALSE,"Tabl. FB500";#N/A,#N/A,FALSE,"Tabl. FS090"}</definedName>
    <definedName name="BTOI" localSheetId="17" hidden="1">{#N/A,#N/A,FALSE,"Tabl. FB300";#N/A,#N/A,FALSE,"Tabl. FB350";#N/A,#N/A,FALSE,"Tabl. FB400";#N/A,#N/A,FALSE,"Tabl. FB500";#N/A,#N/A,FALSE,"Tabl. FS090"}</definedName>
    <definedName name="BTOI" localSheetId="19" hidden="1">{#N/A,#N/A,FALSE,"Tabl. FB300";#N/A,#N/A,FALSE,"Tabl. FB350";#N/A,#N/A,FALSE,"Tabl. FB400";#N/A,#N/A,FALSE,"Tabl. FB500";#N/A,#N/A,FALSE,"Tabl. FS090"}</definedName>
    <definedName name="BTOI" localSheetId="18" hidden="1">{#N/A,#N/A,FALSE,"Tabl. FB300";#N/A,#N/A,FALSE,"Tabl. FB350";#N/A,#N/A,FALSE,"Tabl. FB400";#N/A,#N/A,FALSE,"Tabl. FB500";#N/A,#N/A,FALSE,"Tabl. FS090"}</definedName>
    <definedName name="BTOI" localSheetId="7" hidden="1">{#N/A,#N/A,FALSE,"Tabl. FB300";#N/A,#N/A,FALSE,"Tabl. FB350";#N/A,#N/A,FALSE,"Tabl. FB400";#N/A,#N/A,FALSE,"Tabl. FB500";#N/A,#N/A,FALSE,"Tabl. FS090"}</definedName>
    <definedName name="BTOI" localSheetId="8" hidden="1">{#N/A,#N/A,FALSE,"Tabl. FB300";#N/A,#N/A,FALSE,"Tabl. FB350";#N/A,#N/A,FALSE,"Tabl. FB400";#N/A,#N/A,FALSE,"Tabl. FB500";#N/A,#N/A,FALSE,"Tabl. FS090"}</definedName>
    <definedName name="BTOI" localSheetId="10" hidden="1">{#N/A,#N/A,FALSE,"Tabl. FB300";#N/A,#N/A,FALSE,"Tabl. FB350";#N/A,#N/A,FALSE,"Tabl. FB400";#N/A,#N/A,FALSE,"Tabl. FB500";#N/A,#N/A,FALSE,"Tabl. FS090"}</definedName>
    <definedName name="BTOI" localSheetId="9" hidden="1">{#N/A,#N/A,FALSE,"Tabl. FB300";#N/A,#N/A,FALSE,"Tabl. FB350";#N/A,#N/A,FALSE,"Tabl. FB400";#N/A,#N/A,FALSE,"Tabl. FB500";#N/A,#N/A,FALSE,"Tabl. FS090"}</definedName>
    <definedName name="BTOI" localSheetId="23" hidden="1">{#N/A,#N/A,FALSE,"Tabl. FB300";#N/A,#N/A,FALSE,"Tabl. FB350";#N/A,#N/A,FALSE,"Tabl. FB400";#N/A,#N/A,FALSE,"Tabl. FB500";#N/A,#N/A,FALSE,"Tabl. FS090"}</definedName>
    <definedName name="BTOI" localSheetId="12" hidden="1">{#N/A,#N/A,FALSE,"Tabl. FB300";#N/A,#N/A,FALSE,"Tabl. FB350";#N/A,#N/A,FALSE,"Tabl. FB400";#N/A,#N/A,FALSE,"Tabl. FB500";#N/A,#N/A,FALSE,"Tabl. FS090"}</definedName>
    <definedName name="BTOI" localSheetId="13" hidden="1">{#N/A,#N/A,FALSE,"Tabl. FB300";#N/A,#N/A,FALSE,"Tabl. FB350";#N/A,#N/A,FALSE,"Tabl. FB400";#N/A,#N/A,FALSE,"Tabl. FB500";#N/A,#N/A,FALSE,"Tabl. FS090"}</definedName>
    <definedName name="BTOI" localSheetId="14" hidden="1">{#N/A,#N/A,FALSE,"Tabl. FB300";#N/A,#N/A,FALSE,"Tabl. FB350";#N/A,#N/A,FALSE,"Tabl. FB400";#N/A,#N/A,FALSE,"Tabl. FB500";#N/A,#N/A,FALSE,"Tabl. FS090"}</definedName>
    <definedName name="BTOI" localSheetId="15" hidden="1">{#N/A,#N/A,FALSE,"Tabl. FB300";#N/A,#N/A,FALSE,"Tabl. FB350";#N/A,#N/A,FALSE,"Tabl. FB400";#N/A,#N/A,FALSE,"Tabl. FB500";#N/A,#N/A,FALSE,"Tabl. FS090"}</definedName>
    <definedName name="BTOI" localSheetId="3" hidden="1">{#N/A,#N/A,FALSE,"Tabl. FB300";#N/A,#N/A,FALSE,"Tabl. FB350";#N/A,#N/A,FALSE,"Tabl. FB400";#N/A,#N/A,FALSE,"Tabl. FB500";#N/A,#N/A,FALSE,"Tabl. FS090"}</definedName>
    <definedName name="BTOI" localSheetId="4" hidden="1">{#N/A,#N/A,FALSE,"Tabl. FB300";#N/A,#N/A,FALSE,"Tabl. FB350";#N/A,#N/A,FALSE,"Tabl. FB400";#N/A,#N/A,FALSE,"Tabl. FB500";#N/A,#N/A,FALSE,"Tabl. FS090"}</definedName>
    <definedName name="BTOI" localSheetId="5" hidden="1">{#N/A,#N/A,FALSE,"Tabl. FB300";#N/A,#N/A,FALSE,"Tabl. FB350";#N/A,#N/A,FALSE,"Tabl. FB400";#N/A,#N/A,FALSE,"Tabl. FB500";#N/A,#N/A,FALSE,"Tabl. FS090"}</definedName>
    <definedName name="BTOI" localSheetId="6" hidden="1">{#N/A,#N/A,FALSE,"Tabl. FB300";#N/A,#N/A,FALSE,"Tabl. FB350";#N/A,#N/A,FALSE,"Tabl. FB400";#N/A,#N/A,FALSE,"Tabl. FB500";#N/A,#N/A,FALSE,"Tabl. FS090"}</definedName>
    <definedName name="BTOI" hidden="1">{#N/A,#N/A,FALSE,"Tabl. FB300";#N/A,#N/A,FALSE,"Tabl. FB350";#N/A,#N/A,FALSE,"Tabl. FB400";#N/A,#N/A,FALSE,"Tabl. FB500";#N/A,#N/A,FALSE,"Tabl. FS090"}</definedName>
    <definedName name="bvncbxcbx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bvncbxcbx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Calendar_Year" localSheetId="22">#REF!</definedName>
    <definedName name="Caustic_Soda" localSheetId="22">'[8]Esc Rates'!#REF!</definedName>
    <definedName name="CCC" localSheetId="20" hidden="1">{#N/A,#N/A,FALSE,"Tabl. FB300";#N/A,#N/A,FALSE,"Tabl. FB350";#N/A,#N/A,FALSE,"Tabl. FB400";#N/A,#N/A,FALSE,"Tabl. FB500";#N/A,#N/A,FALSE,"Tabl. FS090"}</definedName>
    <definedName name="CCC" localSheetId="21" hidden="1">{#N/A,#N/A,FALSE,"Tabl. FB300";#N/A,#N/A,FALSE,"Tabl. FB350";#N/A,#N/A,FALSE,"Tabl. FB400";#N/A,#N/A,FALSE,"Tabl. FB500";#N/A,#N/A,FALSE,"Tabl. FS090"}</definedName>
    <definedName name="CCC" localSheetId="22" hidden="1">{#N/A,#N/A,FALSE,"Tabl. FB300";#N/A,#N/A,FALSE,"Tabl. FB350";#N/A,#N/A,FALSE,"Tabl. FB400";#N/A,#N/A,FALSE,"Tabl. FB500";#N/A,#N/A,FALSE,"Tabl. FS090"}</definedName>
    <definedName name="CCC" localSheetId="16" hidden="1">{#N/A,#N/A,FALSE,"Tabl. FB300";#N/A,#N/A,FALSE,"Tabl. FB350";#N/A,#N/A,FALSE,"Tabl. FB400";#N/A,#N/A,FALSE,"Tabl. FB500";#N/A,#N/A,FALSE,"Tabl. FS090"}</definedName>
    <definedName name="CCC" localSheetId="17" hidden="1">{#N/A,#N/A,FALSE,"Tabl. FB300";#N/A,#N/A,FALSE,"Tabl. FB350";#N/A,#N/A,FALSE,"Tabl. FB400";#N/A,#N/A,FALSE,"Tabl. FB500";#N/A,#N/A,FALSE,"Tabl. FS090"}</definedName>
    <definedName name="CCC" localSheetId="19" hidden="1">{#N/A,#N/A,FALSE,"Tabl. FB300";#N/A,#N/A,FALSE,"Tabl. FB350";#N/A,#N/A,FALSE,"Tabl. FB400";#N/A,#N/A,FALSE,"Tabl. FB500";#N/A,#N/A,FALSE,"Tabl. FS090"}</definedName>
    <definedName name="CCC" localSheetId="18" hidden="1">{#N/A,#N/A,FALSE,"Tabl. FB300";#N/A,#N/A,FALSE,"Tabl. FB350";#N/A,#N/A,FALSE,"Tabl. FB400";#N/A,#N/A,FALSE,"Tabl. FB500";#N/A,#N/A,FALSE,"Tabl. FS090"}</definedName>
    <definedName name="CCC" localSheetId="7" hidden="1">{#N/A,#N/A,FALSE,"Tabl. FB300";#N/A,#N/A,FALSE,"Tabl. FB350";#N/A,#N/A,FALSE,"Tabl. FB400";#N/A,#N/A,FALSE,"Tabl. FB500";#N/A,#N/A,FALSE,"Tabl. FS090"}</definedName>
    <definedName name="CCC" localSheetId="8" hidden="1">{#N/A,#N/A,FALSE,"Tabl. FB300";#N/A,#N/A,FALSE,"Tabl. FB350";#N/A,#N/A,FALSE,"Tabl. FB400";#N/A,#N/A,FALSE,"Tabl. FB500";#N/A,#N/A,FALSE,"Tabl. FS090"}</definedName>
    <definedName name="CCC" localSheetId="10" hidden="1">{#N/A,#N/A,FALSE,"Tabl. FB300";#N/A,#N/A,FALSE,"Tabl. FB350";#N/A,#N/A,FALSE,"Tabl. FB400";#N/A,#N/A,FALSE,"Tabl. FB500";#N/A,#N/A,FALSE,"Tabl. FS090"}</definedName>
    <definedName name="CCC" localSheetId="9" hidden="1">{#N/A,#N/A,FALSE,"Tabl. FB300";#N/A,#N/A,FALSE,"Tabl. FB350";#N/A,#N/A,FALSE,"Tabl. FB400";#N/A,#N/A,FALSE,"Tabl. FB500";#N/A,#N/A,FALSE,"Tabl. FS090"}</definedName>
    <definedName name="CCC" localSheetId="23" hidden="1">{#N/A,#N/A,FALSE,"Tabl. FB300";#N/A,#N/A,FALSE,"Tabl. FB350";#N/A,#N/A,FALSE,"Tabl. FB400";#N/A,#N/A,FALSE,"Tabl. FB500";#N/A,#N/A,FALSE,"Tabl. FS090"}</definedName>
    <definedName name="CCC" localSheetId="12" hidden="1">{#N/A,#N/A,FALSE,"Tabl. FB300";#N/A,#N/A,FALSE,"Tabl. FB350";#N/A,#N/A,FALSE,"Tabl. FB400";#N/A,#N/A,FALSE,"Tabl. FB500";#N/A,#N/A,FALSE,"Tabl. FS090"}</definedName>
    <definedName name="CCC" localSheetId="13" hidden="1">{#N/A,#N/A,FALSE,"Tabl. FB300";#N/A,#N/A,FALSE,"Tabl. FB350";#N/A,#N/A,FALSE,"Tabl. FB400";#N/A,#N/A,FALSE,"Tabl. FB500";#N/A,#N/A,FALSE,"Tabl. FS090"}</definedName>
    <definedName name="CCC" localSheetId="14" hidden="1">{#N/A,#N/A,FALSE,"Tabl. FB300";#N/A,#N/A,FALSE,"Tabl. FB350";#N/A,#N/A,FALSE,"Tabl. FB400";#N/A,#N/A,FALSE,"Tabl. FB500";#N/A,#N/A,FALSE,"Tabl. FS090"}</definedName>
    <definedName name="CCC" localSheetId="15" hidden="1">{#N/A,#N/A,FALSE,"Tabl. FB300";#N/A,#N/A,FALSE,"Tabl. FB350";#N/A,#N/A,FALSE,"Tabl. FB400";#N/A,#N/A,FALSE,"Tabl. FB500";#N/A,#N/A,FALSE,"Tabl. FS090"}</definedName>
    <definedName name="CCC" localSheetId="3" hidden="1">{#N/A,#N/A,FALSE,"Tabl. FB300";#N/A,#N/A,FALSE,"Tabl. FB350";#N/A,#N/A,FALSE,"Tabl. FB400";#N/A,#N/A,FALSE,"Tabl. FB500";#N/A,#N/A,FALSE,"Tabl. FS090"}</definedName>
    <definedName name="CCC" localSheetId="4" hidden="1">{#N/A,#N/A,FALSE,"Tabl. FB300";#N/A,#N/A,FALSE,"Tabl. FB350";#N/A,#N/A,FALSE,"Tabl. FB400";#N/A,#N/A,FALSE,"Tabl. FB500";#N/A,#N/A,FALSE,"Tabl. FS090"}</definedName>
    <definedName name="CCC" localSheetId="5" hidden="1">{#N/A,#N/A,FALSE,"Tabl. FB300";#N/A,#N/A,FALSE,"Tabl. FB350";#N/A,#N/A,FALSE,"Tabl. FB400";#N/A,#N/A,FALSE,"Tabl. FB500";#N/A,#N/A,FALSE,"Tabl. FS090"}</definedName>
    <definedName name="CCC" localSheetId="6" hidden="1">{#N/A,#N/A,FALSE,"Tabl. FB300";#N/A,#N/A,FALSE,"Tabl. FB350";#N/A,#N/A,FALSE,"Tabl. FB400";#N/A,#N/A,FALSE,"Tabl. FB500";#N/A,#N/A,FALSE,"Tabl. FS090"}</definedName>
    <definedName name="CCC" hidden="1">{#N/A,#N/A,FALSE,"Tabl. FB300";#N/A,#N/A,FALSE,"Tabl. FB350";#N/A,#N/A,FALSE,"Tabl. FB400";#N/A,#N/A,FALSE,"Tabl. FB500";#N/A,#N/A,FALSE,"Tabl. FS090"}</definedName>
    <definedName name="celine" localSheetId="20" hidden="1">{#N/A,#N/A,FALSE,"Tabl. G1";#N/A,#N/A,FALSE,"Tabl. G2"}</definedName>
    <definedName name="celine" localSheetId="21" hidden="1">{#N/A,#N/A,FALSE,"Tabl. G1";#N/A,#N/A,FALSE,"Tabl. G2"}</definedName>
    <definedName name="celine" localSheetId="22" hidden="1">{#N/A,#N/A,FALSE,"Tabl. G1";#N/A,#N/A,FALSE,"Tabl. G2"}</definedName>
    <definedName name="celine" localSheetId="16" hidden="1">{#N/A,#N/A,FALSE,"Tabl. G1";#N/A,#N/A,FALSE,"Tabl. G2"}</definedName>
    <definedName name="celine" localSheetId="17" hidden="1">{#N/A,#N/A,FALSE,"Tabl. G1";#N/A,#N/A,FALSE,"Tabl. G2"}</definedName>
    <definedName name="celine" localSheetId="19" hidden="1">{#N/A,#N/A,FALSE,"Tabl. G1";#N/A,#N/A,FALSE,"Tabl. G2"}</definedName>
    <definedName name="celine" localSheetId="18" hidden="1">{#N/A,#N/A,FALSE,"Tabl. G1";#N/A,#N/A,FALSE,"Tabl. G2"}</definedName>
    <definedName name="celine" localSheetId="7" hidden="1">{#N/A,#N/A,FALSE,"Tabl. G1";#N/A,#N/A,FALSE,"Tabl. G2"}</definedName>
    <definedName name="celine" localSheetId="8" hidden="1">{#N/A,#N/A,FALSE,"Tabl. G1";#N/A,#N/A,FALSE,"Tabl. G2"}</definedName>
    <definedName name="celine" localSheetId="10" hidden="1">{#N/A,#N/A,FALSE,"Tabl. G1";#N/A,#N/A,FALSE,"Tabl. G2"}</definedName>
    <definedName name="celine" localSheetId="9" hidden="1">{#N/A,#N/A,FALSE,"Tabl. G1";#N/A,#N/A,FALSE,"Tabl. G2"}</definedName>
    <definedName name="celine" localSheetId="23" hidden="1">{#N/A,#N/A,FALSE,"Tabl. G1";#N/A,#N/A,FALSE,"Tabl. G2"}</definedName>
    <definedName name="celine" localSheetId="12" hidden="1">{#N/A,#N/A,FALSE,"Tabl. G1";#N/A,#N/A,FALSE,"Tabl. G2"}</definedName>
    <definedName name="celine" localSheetId="13" hidden="1">{#N/A,#N/A,FALSE,"Tabl. G1";#N/A,#N/A,FALSE,"Tabl. G2"}</definedName>
    <definedName name="celine" localSheetId="14" hidden="1">{#N/A,#N/A,FALSE,"Tabl. G1";#N/A,#N/A,FALSE,"Tabl. G2"}</definedName>
    <definedName name="celine" localSheetId="15" hidden="1">{#N/A,#N/A,FALSE,"Tabl. G1";#N/A,#N/A,FALSE,"Tabl. G2"}</definedName>
    <definedName name="celine" localSheetId="3" hidden="1">{#N/A,#N/A,FALSE,"Tabl. G1";#N/A,#N/A,FALSE,"Tabl. G2"}</definedName>
    <definedName name="celine" localSheetId="4" hidden="1">{#N/A,#N/A,FALSE,"Tabl. G1";#N/A,#N/A,FALSE,"Tabl. G2"}</definedName>
    <definedName name="celine" localSheetId="5" hidden="1">{#N/A,#N/A,FALSE,"Tabl. G1";#N/A,#N/A,FALSE,"Tabl. G2"}</definedName>
    <definedName name="celine" localSheetId="6" hidden="1">{#N/A,#N/A,FALSE,"Tabl. G1";#N/A,#N/A,FALSE,"Tabl. G2"}</definedName>
    <definedName name="celine" hidden="1">{#N/A,#N/A,FALSE,"Tabl. G1";#N/A,#N/A,FALSE,"Tabl. G2"}</definedName>
    <definedName name="CF_AccruedExpenses" localSheetId="22">#REF!</definedName>
    <definedName name="CF_Cash" localSheetId="22">#REF!</definedName>
    <definedName name="CF_CurrentLTDebit" localSheetId="22">#REF!</definedName>
    <definedName name="CF_DeferredTax" localSheetId="22">#REF!</definedName>
    <definedName name="CF_Dividends" localSheetId="22">#REF!</definedName>
    <definedName name="CF_Intangibles" localSheetId="22">#REF!</definedName>
    <definedName name="CF_Inventories" localSheetId="22">#REF!</definedName>
    <definedName name="CF_Investments" localSheetId="22">#REF!</definedName>
    <definedName name="CF_LTDebt" localSheetId="22">#REF!</definedName>
    <definedName name="CF_NetIncome" localSheetId="22">#REF!</definedName>
    <definedName name="CF_Payables" localSheetId="22">#REF!</definedName>
    <definedName name="CF_PrepaidExpenses" localSheetId="22">#REF!</definedName>
    <definedName name="CF_Property" localSheetId="22">#REF!</definedName>
    <definedName name="CF_Receivables" localSheetId="22">#REF!</definedName>
    <definedName name="CF_Shares" localSheetId="22">#REF!</definedName>
    <definedName name="CF_Taxation" localSheetId="22">#REF!</definedName>
    <definedName name="CFADS" localSheetId="22">#REF!</definedName>
    <definedName name="ConsolidatedGAGGoodwillDepreciationIn" localSheetId="22">#REF!</definedName>
    <definedName name="ConsolidatedGoodwillDepreciationIn" localSheetId="22">#REF!</definedName>
    <definedName name="ConsolidationDeferredHedgeIn" localSheetId="22">#REF!</definedName>
    <definedName name="ConversionOunceKilo" localSheetId="22">#REF!</definedName>
    <definedName name="cvcxcxv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cvcxcxv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cx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cxc" hidden="1">{#N/A,#N/A,FALSE,"A";#N/A,#N/A,FALSE,"B-TOT";#N/A,#N/A,FALSE,"Declaration1";#N/A,#N/A,FALSE,"Spravka1";#N/A,#N/A,FALSE,"A (2)";#N/A,#N/A,FALSE,"B-TOT (2)";#N/A,#N/A,FALSE,"Declaration1 (2)";#N/A,#N/A,FALSE,"Spravka1 (2)"}</definedName>
    <definedName name="cxfg" localSheetId="20" hidden="1">{#N/A,#N/A,FALSE,"A";#N/A,#N/A,FALSE,"B"}</definedName>
    <definedName name="cxfg" localSheetId="21" hidden="1">{#N/A,#N/A,FALSE,"A";#N/A,#N/A,FALSE,"B"}</definedName>
    <definedName name="cxfg" localSheetId="22" hidden="1">{#N/A,#N/A,FALSE,"A";#N/A,#N/A,FALSE,"B"}</definedName>
    <definedName name="cxfg" localSheetId="16" hidden="1">{#N/A,#N/A,FALSE,"A";#N/A,#N/A,FALSE,"B"}</definedName>
    <definedName name="cxfg" localSheetId="17" hidden="1">{#N/A,#N/A,FALSE,"A";#N/A,#N/A,FALSE,"B"}</definedName>
    <definedName name="cxfg" localSheetId="19" hidden="1">{#N/A,#N/A,FALSE,"A";#N/A,#N/A,FALSE,"B"}</definedName>
    <definedName name="cxfg" localSheetId="18" hidden="1">{#N/A,#N/A,FALSE,"A";#N/A,#N/A,FALSE,"B"}</definedName>
    <definedName name="cxfg" localSheetId="7" hidden="1">{#N/A,#N/A,FALSE,"A";#N/A,#N/A,FALSE,"B"}</definedName>
    <definedName name="cxfg" localSheetId="8" hidden="1">{#N/A,#N/A,FALSE,"A";#N/A,#N/A,FALSE,"B"}</definedName>
    <definedName name="cxfg" localSheetId="10" hidden="1">{#N/A,#N/A,FALSE,"A";#N/A,#N/A,FALSE,"B"}</definedName>
    <definedName name="cxfg" localSheetId="9" hidden="1">{#N/A,#N/A,FALSE,"A";#N/A,#N/A,FALSE,"B"}</definedName>
    <definedName name="cxfg" localSheetId="23" hidden="1">{#N/A,#N/A,FALSE,"A";#N/A,#N/A,FALSE,"B"}</definedName>
    <definedName name="cxfg" localSheetId="12" hidden="1">{#N/A,#N/A,FALSE,"A";#N/A,#N/A,FALSE,"B"}</definedName>
    <definedName name="cxfg" localSheetId="13" hidden="1">{#N/A,#N/A,FALSE,"A";#N/A,#N/A,FALSE,"B"}</definedName>
    <definedName name="cxfg" localSheetId="14" hidden="1">{#N/A,#N/A,FALSE,"A";#N/A,#N/A,FALSE,"B"}</definedName>
    <definedName name="cxfg" localSheetId="15" hidden="1">{#N/A,#N/A,FALSE,"A";#N/A,#N/A,FALSE,"B"}</definedName>
    <definedName name="cxfg" localSheetId="3" hidden="1">{#N/A,#N/A,FALSE,"A";#N/A,#N/A,FALSE,"B"}</definedName>
    <definedName name="cxfg" localSheetId="4" hidden="1">{#N/A,#N/A,FALSE,"A";#N/A,#N/A,FALSE,"B"}</definedName>
    <definedName name="cxfg" localSheetId="5" hidden="1">{#N/A,#N/A,FALSE,"A";#N/A,#N/A,FALSE,"B"}</definedName>
    <definedName name="cxfg" localSheetId="6" hidden="1">{#N/A,#N/A,FALSE,"A";#N/A,#N/A,FALSE,"B"}</definedName>
    <definedName name="cxfg" hidden="1">{#N/A,#N/A,FALSE,"A";#N/A,#N/A,FALSE,"B"}</definedName>
    <definedName name="d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adfhgs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adfhgst" hidden="1">{#N/A,#N/A,FALSE,"A";#N/A,#N/A,FALSE,"B-TOT";#N/A,#N/A,FALSE,"Declaration1";#N/A,#N/A,FALSE,"Spravka1";#N/A,#N/A,FALSE,"A (2)";#N/A,#N/A,FALSE,"B-TOT (2)";#N/A,#N/A,FALSE,"Declaration1 (2)";#N/A,#N/A,FALSE,"Spravka1 (2)"}</definedName>
    <definedName name="dafdf" localSheetId="20" hidden="1">{#N/A,#N/A,FALSE,"FA_1";#N/A,#N/A,FALSE,"Dep'n SE";#N/A,#N/A,FALSE,"Dep'n FC"}</definedName>
    <definedName name="dafdf" localSheetId="21" hidden="1">{#N/A,#N/A,FALSE,"FA_1";#N/A,#N/A,FALSE,"Dep'n SE";#N/A,#N/A,FALSE,"Dep'n FC"}</definedName>
    <definedName name="dafdf" localSheetId="22" hidden="1">{#N/A,#N/A,FALSE,"FA_1";#N/A,#N/A,FALSE,"Dep'n SE";#N/A,#N/A,FALSE,"Dep'n FC"}</definedName>
    <definedName name="dafdf" localSheetId="16" hidden="1">{#N/A,#N/A,FALSE,"FA_1";#N/A,#N/A,FALSE,"Dep'n SE";#N/A,#N/A,FALSE,"Dep'n FC"}</definedName>
    <definedName name="dafdf" localSheetId="17" hidden="1">{#N/A,#N/A,FALSE,"FA_1";#N/A,#N/A,FALSE,"Dep'n SE";#N/A,#N/A,FALSE,"Dep'n FC"}</definedName>
    <definedName name="dafdf" localSheetId="19" hidden="1">{#N/A,#N/A,FALSE,"FA_1";#N/A,#N/A,FALSE,"Dep'n SE";#N/A,#N/A,FALSE,"Dep'n FC"}</definedName>
    <definedName name="dafdf" localSheetId="18" hidden="1">{#N/A,#N/A,FALSE,"FA_1";#N/A,#N/A,FALSE,"Dep'n SE";#N/A,#N/A,FALSE,"Dep'n FC"}</definedName>
    <definedName name="dafdf" localSheetId="7" hidden="1">{#N/A,#N/A,FALSE,"FA_1";#N/A,#N/A,FALSE,"Dep'n SE";#N/A,#N/A,FALSE,"Dep'n FC"}</definedName>
    <definedName name="dafdf" localSheetId="8" hidden="1">{#N/A,#N/A,FALSE,"FA_1";#N/A,#N/A,FALSE,"Dep'n SE";#N/A,#N/A,FALSE,"Dep'n FC"}</definedName>
    <definedName name="dafdf" localSheetId="10" hidden="1">{#N/A,#N/A,FALSE,"FA_1";#N/A,#N/A,FALSE,"Dep'n SE";#N/A,#N/A,FALSE,"Dep'n FC"}</definedName>
    <definedName name="dafdf" localSheetId="9" hidden="1">{#N/A,#N/A,FALSE,"FA_1";#N/A,#N/A,FALSE,"Dep'n SE";#N/A,#N/A,FALSE,"Dep'n FC"}</definedName>
    <definedName name="dafdf" localSheetId="23" hidden="1">{#N/A,#N/A,FALSE,"FA_1";#N/A,#N/A,FALSE,"Dep'n SE";#N/A,#N/A,FALSE,"Dep'n FC"}</definedName>
    <definedName name="dafdf" localSheetId="12" hidden="1">{#N/A,#N/A,FALSE,"FA_1";#N/A,#N/A,FALSE,"Dep'n SE";#N/A,#N/A,FALSE,"Dep'n FC"}</definedName>
    <definedName name="dafdf" localSheetId="13" hidden="1">{#N/A,#N/A,FALSE,"FA_1";#N/A,#N/A,FALSE,"Dep'n SE";#N/A,#N/A,FALSE,"Dep'n FC"}</definedName>
    <definedName name="dafdf" localSheetId="14" hidden="1">{#N/A,#N/A,FALSE,"FA_1";#N/A,#N/A,FALSE,"Dep'n SE";#N/A,#N/A,FALSE,"Dep'n FC"}</definedName>
    <definedName name="dafdf" localSheetId="15" hidden="1">{#N/A,#N/A,FALSE,"FA_1";#N/A,#N/A,FALSE,"Dep'n SE";#N/A,#N/A,FALSE,"Dep'n FC"}</definedName>
    <definedName name="dafdf" localSheetId="3" hidden="1">{#N/A,#N/A,FALSE,"FA_1";#N/A,#N/A,FALSE,"Dep'n SE";#N/A,#N/A,FALSE,"Dep'n FC"}</definedName>
    <definedName name="dafdf" localSheetId="4" hidden="1">{#N/A,#N/A,FALSE,"FA_1";#N/A,#N/A,FALSE,"Dep'n SE";#N/A,#N/A,FALSE,"Dep'n FC"}</definedName>
    <definedName name="dafdf" localSheetId="5" hidden="1">{#N/A,#N/A,FALSE,"FA_1";#N/A,#N/A,FALSE,"Dep'n SE";#N/A,#N/A,FALSE,"Dep'n FC"}</definedName>
    <definedName name="dafdf" localSheetId="6" hidden="1">{#N/A,#N/A,FALSE,"FA_1";#N/A,#N/A,FALSE,"Dep'n SE";#N/A,#N/A,FALSE,"Dep'n FC"}</definedName>
    <definedName name="dafdf" hidden="1">{#N/A,#N/A,FALSE,"FA_1";#N/A,#N/A,FALSE,"Dep'n SE";#N/A,#N/A,FALSE,"Dep'n FC"}</definedName>
    <definedName name="dasd" localSheetId="20" hidden="1">{#N/A,#N/A,FALSE,"A";#N/A,#N/A,FALSE,"B"}</definedName>
    <definedName name="dasd" localSheetId="21" hidden="1">{#N/A,#N/A,FALSE,"A";#N/A,#N/A,FALSE,"B"}</definedName>
    <definedName name="dasd" localSheetId="22" hidden="1">{#N/A,#N/A,FALSE,"A";#N/A,#N/A,FALSE,"B"}</definedName>
    <definedName name="dasd" localSheetId="16" hidden="1">{#N/A,#N/A,FALSE,"A";#N/A,#N/A,FALSE,"B"}</definedName>
    <definedName name="dasd" localSheetId="17" hidden="1">{#N/A,#N/A,FALSE,"A";#N/A,#N/A,FALSE,"B"}</definedName>
    <definedName name="dasd" localSheetId="19" hidden="1">{#N/A,#N/A,FALSE,"A";#N/A,#N/A,FALSE,"B"}</definedName>
    <definedName name="dasd" localSheetId="18" hidden="1">{#N/A,#N/A,FALSE,"A";#N/A,#N/A,FALSE,"B"}</definedName>
    <definedName name="dasd" localSheetId="7" hidden="1">{#N/A,#N/A,FALSE,"A";#N/A,#N/A,FALSE,"B"}</definedName>
    <definedName name="dasd" localSheetId="8" hidden="1">{#N/A,#N/A,FALSE,"A";#N/A,#N/A,FALSE,"B"}</definedName>
    <definedName name="dasd" localSheetId="10" hidden="1">{#N/A,#N/A,FALSE,"A";#N/A,#N/A,FALSE,"B"}</definedName>
    <definedName name="dasd" localSheetId="9" hidden="1">{#N/A,#N/A,FALSE,"A";#N/A,#N/A,FALSE,"B"}</definedName>
    <definedName name="dasd" localSheetId="23" hidden="1">{#N/A,#N/A,FALSE,"A";#N/A,#N/A,FALSE,"B"}</definedName>
    <definedName name="dasd" localSheetId="12" hidden="1">{#N/A,#N/A,FALSE,"A";#N/A,#N/A,FALSE,"B"}</definedName>
    <definedName name="dasd" localSheetId="13" hidden="1">{#N/A,#N/A,FALSE,"A";#N/A,#N/A,FALSE,"B"}</definedName>
    <definedName name="dasd" localSheetId="14" hidden="1">{#N/A,#N/A,FALSE,"A";#N/A,#N/A,FALSE,"B"}</definedName>
    <definedName name="dasd" localSheetId="15" hidden="1">{#N/A,#N/A,FALSE,"A";#N/A,#N/A,FALSE,"B"}</definedName>
    <definedName name="dasd" localSheetId="3" hidden="1">{#N/A,#N/A,FALSE,"A";#N/A,#N/A,FALSE,"B"}</definedName>
    <definedName name="dasd" localSheetId="4" hidden="1">{#N/A,#N/A,FALSE,"A";#N/A,#N/A,FALSE,"B"}</definedName>
    <definedName name="dasd" localSheetId="5" hidden="1">{#N/A,#N/A,FALSE,"A";#N/A,#N/A,FALSE,"B"}</definedName>
    <definedName name="dasd" localSheetId="6" hidden="1">{#N/A,#N/A,FALSE,"A";#N/A,#N/A,FALSE,"B"}</definedName>
    <definedName name="dasd" hidden="1">{#N/A,#N/A,FALSE,"A";#N/A,#N/A,FALSE,"B"}</definedName>
    <definedName name="DaysInPeriod" localSheetId="22">#REF!</definedName>
    <definedName name="DaysInYear" localSheetId="22">#REF!</definedName>
    <definedName name="DCF_rus" localSheetId="20" hidden="1">{"PRINTME",#N/A,FALSE,"FINAL-10"}</definedName>
    <definedName name="DCF_rus" localSheetId="21" hidden="1">{"PRINTME",#N/A,FALSE,"FINAL-10"}</definedName>
    <definedName name="DCF_rus" localSheetId="22" hidden="1">{"PRINTME",#N/A,FALSE,"FINAL-10"}</definedName>
    <definedName name="DCF_rus" localSheetId="16" hidden="1">{"PRINTME",#N/A,FALSE,"FINAL-10"}</definedName>
    <definedName name="DCF_rus" localSheetId="17" hidden="1">{"PRINTME",#N/A,FALSE,"FINAL-10"}</definedName>
    <definedName name="DCF_rus" localSheetId="19" hidden="1">{"PRINTME",#N/A,FALSE,"FINAL-10"}</definedName>
    <definedName name="DCF_rus" localSheetId="18" hidden="1">{"PRINTME",#N/A,FALSE,"FINAL-10"}</definedName>
    <definedName name="DCF_rus" localSheetId="7" hidden="1">{"PRINTME",#N/A,FALSE,"FINAL-10"}</definedName>
    <definedName name="DCF_rus" localSheetId="8" hidden="1">{"PRINTME",#N/A,FALSE,"FINAL-10"}</definedName>
    <definedName name="DCF_rus" localSheetId="10" hidden="1">{"PRINTME",#N/A,FALSE,"FINAL-10"}</definedName>
    <definedName name="DCF_rus" localSheetId="9" hidden="1">{"PRINTME",#N/A,FALSE,"FINAL-10"}</definedName>
    <definedName name="DCF_rus" localSheetId="23" hidden="1">{"PRINTME",#N/A,FALSE,"FINAL-10"}</definedName>
    <definedName name="DCF_rus" localSheetId="12" hidden="1">{"PRINTME",#N/A,FALSE,"FINAL-10"}</definedName>
    <definedName name="DCF_rus" localSheetId="13" hidden="1">{"PRINTME",#N/A,FALSE,"FINAL-10"}</definedName>
    <definedName name="DCF_rus" localSheetId="14" hidden="1">{"PRINTME",#N/A,FALSE,"FINAL-10"}</definedName>
    <definedName name="DCF_rus" localSheetId="15" hidden="1">{"PRINTME",#N/A,FALSE,"FINAL-10"}</definedName>
    <definedName name="DCF_rus" localSheetId="3" hidden="1">{"PRINTME",#N/A,FALSE,"FINAL-10"}</definedName>
    <definedName name="DCF_rus" localSheetId="4" hidden="1">{"PRINTME",#N/A,FALSE,"FINAL-10"}</definedName>
    <definedName name="DCF_rus" localSheetId="5" hidden="1">{"PRINTME",#N/A,FALSE,"FINAL-10"}</definedName>
    <definedName name="DCF_rus" localSheetId="6" hidden="1">{"PRINTME",#N/A,FALSE,"FINAL-10"}</definedName>
    <definedName name="DCF_rus" hidden="1">{"PRINTME",#N/A,FALSE,"FINAL-10"}</definedName>
    <definedName name="dd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dd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d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df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df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dfd" hidden="1">{#N/A,#N/A,FALSE,"A";#N/A,#N/A,FALSE,"B-TOT";#N/A,#N/A,FALSE,"Declaration1";#N/A,#N/A,FALSE,"Spravka1";#N/A,#N/A,FALSE,"A (2)";#N/A,#N/A,FALSE,"B-TOT (2)";#N/A,#N/A,FALSE,"Declaration1 (2)";#N/A,#N/A,FALSE,"Spravka1 (2)"}</definedName>
    <definedName name="ddff" localSheetId="20" hidden="1">{#N/A,#N/A,FALSE,"A";#N/A,#N/A,FALSE,"B"}</definedName>
    <definedName name="ddff" localSheetId="21" hidden="1">{#N/A,#N/A,FALSE,"A";#N/A,#N/A,FALSE,"B"}</definedName>
    <definedName name="ddff" localSheetId="22" hidden="1">{#N/A,#N/A,FALSE,"A";#N/A,#N/A,FALSE,"B"}</definedName>
    <definedName name="ddff" localSheetId="16" hidden="1">{#N/A,#N/A,FALSE,"A";#N/A,#N/A,FALSE,"B"}</definedName>
    <definedName name="ddff" localSheetId="17" hidden="1">{#N/A,#N/A,FALSE,"A";#N/A,#N/A,FALSE,"B"}</definedName>
    <definedName name="ddff" localSheetId="19" hidden="1">{#N/A,#N/A,FALSE,"A";#N/A,#N/A,FALSE,"B"}</definedName>
    <definedName name="ddff" localSheetId="18" hidden="1">{#N/A,#N/A,FALSE,"A";#N/A,#N/A,FALSE,"B"}</definedName>
    <definedName name="ddff" localSheetId="7" hidden="1">{#N/A,#N/A,FALSE,"A";#N/A,#N/A,FALSE,"B"}</definedName>
    <definedName name="ddff" localSheetId="8" hidden="1">{#N/A,#N/A,FALSE,"A";#N/A,#N/A,FALSE,"B"}</definedName>
    <definedName name="ddff" localSheetId="10" hidden="1">{#N/A,#N/A,FALSE,"A";#N/A,#N/A,FALSE,"B"}</definedName>
    <definedName name="ddff" localSheetId="9" hidden="1">{#N/A,#N/A,FALSE,"A";#N/A,#N/A,FALSE,"B"}</definedName>
    <definedName name="ddff" localSheetId="23" hidden="1">{#N/A,#N/A,FALSE,"A";#N/A,#N/A,FALSE,"B"}</definedName>
    <definedName name="ddff" localSheetId="12" hidden="1">{#N/A,#N/A,FALSE,"A";#N/A,#N/A,FALSE,"B"}</definedName>
    <definedName name="ddff" localSheetId="13" hidden="1">{#N/A,#N/A,FALSE,"A";#N/A,#N/A,FALSE,"B"}</definedName>
    <definedName name="ddff" localSheetId="14" hidden="1">{#N/A,#N/A,FALSE,"A";#N/A,#N/A,FALSE,"B"}</definedName>
    <definedName name="ddff" localSheetId="15" hidden="1">{#N/A,#N/A,FALSE,"A";#N/A,#N/A,FALSE,"B"}</definedName>
    <definedName name="ddff" localSheetId="3" hidden="1">{#N/A,#N/A,FALSE,"A";#N/A,#N/A,FALSE,"B"}</definedName>
    <definedName name="ddff" localSheetId="4" hidden="1">{#N/A,#N/A,FALSE,"A";#N/A,#N/A,FALSE,"B"}</definedName>
    <definedName name="ddff" localSheetId="5" hidden="1">{#N/A,#N/A,FALSE,"A";#N/A,#N/A,FALSE,"B"}</definedName>
    <definedName name="ddff" localSheetId="6" hidden="1">{#N/A,#N/A,FALSE,"A";#N/A,#N/A,FALSE,"B"}</definedName>
    <definedName name="ddff" hidden="1">{#N/A,#N/A,FALSE,"A";#N/A,#N/A,FALSE,"B"}</definedName>
    <definedName name="ddssss" localSheetId="20" hidden="1">{#N/A,#N/A,FALSE,"A";#N/A,#N/A,FALSE,"B"}</definedName>
    <definedName name="ddssss" localSheetId="21" hidden="1">{#N/A,#N/A,FALSE,"A";#N/A,#N/A,FALSE,"B"}</definedName>
    <definedName name="ddssss" localSheetId="22" hidden="1">{#N/A,#N/A,FALSE,"A";#N/A,#N/A,FALSE,"B"}</definedName>
    <definedName name="ddssss" localSheetId="16" hidden="1">{#N/A,#N/A,FALSE,"A";#N/A,#N/A,FALSE,"B"}</definedName>
    <definedName name="ddssss" localSheetId="17" hidden="1">{#N/A,#N/A,FALSE,"A";#N/A,#N/A,FALSE,"B"}</definedName>
    <definedName name="ddssss" localSheetId="19" hidden="1">{#N/A,#N/A,FALSE,"A";#N/A,#N/A,FALSE,"B"}</definedName>
    <definedName name="ddssss" localSheetId="18" hidden="1">{#N/A,#N/A,FALSE,"A";#N/A,#N/A,FALSE,"B"}</definedName>
    <definedName name="ddssss" localSheetId="7" hidden="1">{#N/A,#N/A,FALSE,"A";#N/A,#N/A,FALSE,"B"}</definedName>
    <definedName name="ddssss" localSheetId="8" hidden="1">{#N/A,#N/A,FALSE,"A";#N/A,#N/A,FALSE,"B"}</definedName>
    <definedName name="ddssss" localSheetId="10" hidden="1">{#N/A,#N/A,FALSE,"A";#N/A,#N/A,FALSE,"B"}</definedName>
    <definedName name="ddssss" localSheetId="9" hidden="1">{#N/A,#N/A,FALSE,"A";#N/A,#N/A,FALSE,"B"}</definedName>
    <definedName name="ddssss" localSheetId="23" hidden="1">{#N/A,#N/A,FALSE,"A";#N/A,#N/A,FALSE,"B"}</definedName>
    <definedName name="ddssss" localSheetId="12" hidden="1">{#N/A,#N/A,FALSE,"A";#N/A,#N/A,FALSE,"B"}</definedName>
    <definedName name="ddssss" localSheetId="13" hidden="1">{#N/A,#N/A,FALSE,"A";#N/A,#N/A,FALSE,"B"}</definedName>
    <definedName name="ddssss" localSheetId="14" hidden="1">{#N/A,#N/A,FALSE,"A";#N/A,#N/A,FALSE,"B"}</definedName>
    <definedName name="ddssss" localSheetId="15" hidden="1">{#N/A,#N/A,FALSE,"A";#N/A,#N/A,FALSE,"B"}</definedName>
    <definedName name="ddssss" localSheetId="3" hidden="1">{#N/A,#N/A,FALSE,"A";#N/A,#N/A,FALSE,"B"}</definedName>
    <definedName name="ddssss" localSheetId="4" hidden="1">{#N/A,#N/A,FALSE,"A";#N/A,#N/A,FALSE,"B"}</definedName>
    <definedName name="ddssss" localSheetId="5" hidden="1">{#N/A,#N/A,FALSE,"A";#N/A,#N/A,FALSE,"B"}</definedName>
    <definedName name="ddssss" localSheetId="6" hidden="1">{#N/A,#N/A,FALSE,"A";#N/A,#N/A,FALSE,"B"}</definedName>
    <definedName name="ddssss" hidden="1">{#N/A,#N/A,FALSE,"A";#N/A,#N/A,FALSE,"B"}</definedName>
    <definedName name="dec" localSheetId="20" hidden="1">{#N/A,#N/A,FALSE,"A";#N/A,#N/A,FALSE,"B"}</definedName>
    <definedName name="dec" localSheetId="21" hidden="1">{#N/A,#N/A,FALSE,"A";#N/A,#N/A,FALSE,"B"}</definedName>
    <definedName name="dec" localSheetId="22" hidden="1">{#N/A,#N/A,FALSE,"A";#N/A,#N/A,FALSE,"B"}</definedName>
    <definedName name="dec" localSheetId="16" hidden="1">{#N/A,#N/A,FALSE,"A";#N/A,#N/A,FALSE,"B"}</definedName>
    <definedName name="dec" localSheetId="17" hidden="1">{#N/A,#N/A,FALSE,"A";#N/A,#N/A,FALSE,"B"}</definedName>
    <definedName name="dec" localSheetId="19" hidden="1">{#N/A,#N/A,FALSE,"A";#N/A,#N/A,FALSE,"B"}</definedName>
    <definedName name="dec" localSheetId="18" hidden="1">{#N/A,#N/A,FALSE,"A";#N/A,#N/A,FALSE,"B"}</definedName>
    <definedName name="dec" localSheetId="7" hidden="1">{#N/A,#N/A,FALSE,"A";#N/A,#N/A,FALSE,"B"}</definedName>
    <definedName name="dec" localSheetId="8" hidden="1">{#N/A,#N/A,FALSE,"A";#N/A,#N/A,FALSE,"B"}</definedName>
    <definedName name="dec" localSheetId="10" hidden="1">{#N/A,#N/A,FALSE,"A";#N/A,#N/A,FALSE,"B"}</definedName>
    <definedName name="dec" localSheetId="9" hidden="1">{#N/A,#N/A,FALSE,"A";#N/A,#N/A,FALSE,"B"}</definedName>
    <definedName name="dec" localSheetId="23" hidden="1">{#N/A,#N/A,FALSE,"A";#N/A,#N/A,FALSE,"B"}</definedName>
    <definedName name="dec" localSheetId="12" hidden="1">{#N/A,#N/A,FALSE,"A";#N/A,#N/A,FALSE,"B"}</definedName>
    <definedName name="dec" localSheetId="13" hidden="1">{#N/A,#N/A,FALSE,"A";#N/A,#N/A,FALSE,"B"}</definedName>
    <definedName name="dec" localSheetId="14" hidden="1">{#N/A,#N/A,FALSE,"A";#N/A,#N/A,FALSE,"B"}</definedName>
    <definedName name="dec" localSheetId="15" hidden="1">{#N/A,#N/A,FALSE,"A";#N/A,#N/A,FALSE,"B"}</definedName>
    <definedName name="dec" localSheetId="3" hidden="1">{#N/A,#N/A,FALSE,"A";#N/A,#N/A,FALSE,"B"}</definedName>
    <definedName name="dec" localSheetId="4" hidden="1">{#N/A,#N/A,FALSE,"A";#N/A,#N/A,FALSE,"B"}</definedName>
    <definedName name="dec" localSheetId="5" hidden="1">{#N/A,#N/A,FALSE,"A";#N/A,#N/A,FALSE,"B"}</definedName>
    <definedName name="dec" localSheetId="6" hidden="1">{#N/A,#N/A,FALSE,"A";#N/A,#N/A,FALSE,"B"}</definedName>
    <definedName name="dec" hidden="1">{#N/A,#N/A,FALSE,"A";#N/A,#N/A,FALSE,"B"}</definedName>
    <definedName name="dectax" localSheetId="20" hidden="1">{#N/A,#N/A,FALSE,"A";#N/A,#N/A,FALSE,"B"}</definedName>
    <definedName name="dectax" localSheetId="21" hidden="1">{#N/A,#N/A,FALSE,"A";#N/A,#N/A,FALSE,"B"}</definedName>
    <definedName name="dectax" localSheetId="22" hidden="1">{#N/A,#N/A,FALSE,"A";#N/A,#N/A,FALSE,"B"}</definedName>
    <definedName name="dectax" localSheetId="16" hidden="1">{#N/A,#N/A,FALSE,"A";#N/A,#N/A,FALSE,"B"}</definedName>
    <definedName name="dectax" localSheetId="17" hidden="1">{#N/A,#N/A,FALSE,"A";#N/A,#N/A,FALSE,"B"}</definedName>
    <definedName name="dectax" localSheetId="19" hidden="1">{#N/A,#N/A,FALSE,"A";#N/A,#N/A,FALSE,"B"}</definedName>
    <definedName name="dectax" localSheetId="18" hidden="1">{#N/A,#N/A,FALSE,"A";#N/A,#N/A,FALSE,"B"}</definedName>
    <definedName name="dectax" localSheetId="7" hidden="1">{#N/A,#N/A,FALSE,"A";#N/A,#N/A,FALSE,"B"}</definedName>
    <definedName name="dectax" localSheetId="8" hidden="1">{#N/A,#N/A,FALSE,"A";#N/A,#N/A,FALSE,"B"}</definedName>
    <definedName name="dectax" localSheetId="10" hidden="1">{#N/A,#N/A,FALSE,"A";#N/A,#N/A,FALSE,"B"}</definedName>
    <definedName name="dectax" localSheetId="9" hidden="1">{#N/A,#N/A,FALSE,"A";#N/A,#N/A,FALSE,"B"}</definedName>
    <definedName name="dectax" localSheetId="23" hidden="1">{#N/A,#N/A,FALSE,"A";#N/A,#N/A,FALSE,"B"}</definedName>
    <definedName name="dectax" localSheetId="12" hidden="1">{#N/A,#N/A,FALSE,"A";#N/A,#N/A,FALSE,"B"}</definedName>
    <definedName name="dectax" localSheetId="13" hidden="1">{#N/A,#N/A,FALSE,"A";#N/A,#N/A,FALSE,"B"}</definedName>
    <definedName name="dectax" localSheetId="14" hidden="1">{#N/A,#N/A,FALSE,"A";#N/A,#N/A,FALSE,"B"}</definedName>
    <definedName name="dectax" localSheetId="15" hidden="1">{#N/A,#N/A,FALSE,"A";#N/A,#N/A,FALSE,"B"}</definedName>
    <definedName name="dectax" localSheetId="3" hidden="1">{#N/A,#N/A,FALSE,"A";#N/A,#N/A,FALSE,"B"}</definedName>
    <definedName name="dectax" localSheetId="4" hidden="1">{#N/A,#N/A,FALSE,"A";#N/A,#N/A,FALSE,"B"}</definedName>
    <definedName name="dectax" localSheetId="5" hidden="1">{#N/A,#N/A,FALSE,"A";#N/A,#N/A,FALSE,"B"}</definedName>
    <definedName name="dectax" localSheetId="6" hidden="1">{#N/A,#N/A,FALSE,"A";#N/A,#N/A,FALSE,"B"}</definedName>
    <definedName name="dectax" hidden="1">{#N/A,#N/A,FALSE,"A";#N/A,#N/A,FALSE,"B"}</definedName>
    <definedName name="def" localSheetId="20" hidden="1">{#N/A,#N/A,FALSE,"Tabl. A1";#N/A,#N/A,FALSE,"Tabl. A1 b";#N/A,#N/A,FALSE,"Tabl. A2";#N/A,#N/A,FALSE,"Tabl. A2-1";#N/A,#N/A,FALSE,"Tabl. A2-2"}</definedName>
    <definedName name="def" localSheetId="21" hidden="1">{#N/A,#N/A,FALSE,"Tabl. A1";#N/A,#N/A,FALSE,"Tabl. A1 b";#N/A,#N/A,FALSE,"Tabl. A2";#N/A,#N/A,FALSE,"Tabl. A2-1";#N/A,#N/A,FALSE,"Tabl. A2-2"}</definedName>
    <definedName name="def" localSheetId="22" hidden="1">{#N/A,#N/A,FALSE,"Tabl. A1";#N/A,#N/A,FALSE,"Tabl. A1 b";#N/A,#N/A,FALSE,"Tabl. A2";#N/A,#N/A,FALSE,"Tabl. A2-1";#N/A,#N/A,FALSE,"Tabl. A2-2"}</definedName>
    <definedName name="def" localSheetId="16" hidden="1">{#N/A,#N/A,FALSE,"Tabl. A1";#N/A,#N/A,FALSE,"Tabl. A1 b";#N/A,#N/A,FALSE,"Tabl. A2";#N/A,#N/A,FALSE,"Tabl. A2-1";#N/A,#N/A,FALSE,"Tabl. A2-2"}</definedName>
    <definedName name="def" localSheetId="17" hidden="1">{#N/A,#N/A,FALSE,"Tabl. A1";#N/A,#N/A,FALSE,"Tabl. A1 b";#N/A,#N/A,FALSE,"Tabl. A2";#N/A,#N/A,FALSE,"Tabl. A2-1";#N/A,#N/A,FALSE,"Tabl. A2-2"}</definedName>
    <definedName name="def" localSheetId="19" hidden="1">{#N/A,#N/A,FALSE,"Tabl. A1";#N/A,#N/A,FALSE,"Tabl. A1 b";#N/A,#N/A,FALSE,"Tabl. A2";#N/A,#N/A,FALSE,"Tabl. A2-1";#N/A,#N/A,FALSE,"Tabl. A2-2"}</definedName>
    <definedName name="def" localSheetId="18" hidden="1">{#N/A,#N/A,FALSE,"Tabl. A1";#N/A,#N/A,FALSE,"Tabl. A1 b";#N/A,#N/A,FALSE,"Tabl. A2";#N/A,#N/A,FALSE,"Tabl. A2-1";#N/A,#N/A,FALSE,"Tabl. A2-2"}</definedName>
    <definedName name="def" localSheetId="7" hidden="1">{#N/A,#N/A,FALSE,"Tabl. A1";#N/A,#N/A,FALSE,"Tabl. A1 b";#N/A,#N/A,FALSE,"Tabl. A2";#N/A,#N/A,FALSE,"Tabl. A2-1";#N/A,#N/A,FALSE,"Tabl. A2-2"}</definedName>
    <definedName name="def" localSheetId="8" hidden="1">{#N/A,#N/A,FALSE,"Tabl. A1";#N/A,#N/A,FALSE,"Tabl. A1 b";#N/A,#N/A,FALSE,"Tabl. A2";#N/A,#N/A,FALSE,"Tabl. A2-1";#N/A,#N/A,FALSE,"Tabl. A2-2"}</definedName>
    <definedName name="def" localSheetId="10" hidden="1">{#N/A,#N/A,FALSE,"Tabl. A1";#N/A,#N/A,FALSE,"Tabl. A1 b";#N/A,#N/A,FALSE,"Tabl. A2";#N/A,#N/A,FALSE,"Tabl. A2-1";#N/A,#N/A,FALSE,"Tabl. A2-2"}</definedName>
    <definedName name="def" localSheetId="9" hidden="1">{#N/A,#N/A,FALSE,"Tabl. A1";#N/A,#N/A,FALSE,"Tabl. A1 b";#N/A,#N/A,FALSE,"Tabl. A2";#N/A,#N/A,FALSE,"Tabl. A2-1";#N/A,#N/A,FALSE,"Tabl. A2-2"}</definedName>
    <definedName name="def" localSheetId="23" hidden="1">{#N/A,#N/A,FALSE,"Tabl. A1";#N/A,#N/A,FALSE,"Tabl. A1 b";#N/A,#N/A,FALSE,"Tabl. A2";#N/A,#N/A,FALSE,"Tabl. A2-1";#N/A,#N/A,FALSE,"Tabl. A2-2"}</definedName>
    <definedName name="def" localSheetId="12" hidden="1">{#N/A,#N/A,FALSE,"Tabl. A1";#N/A,#N/A,FALSE,"Tabl. A1 b";#N/A,#N/A,FALSE,"Tabl. A2";#N/A,#N/A,FALSE,"Tabl. A2-1";#N/A,#N/A,FALSE,"Tabl. A2-2"}</definedName>
    <definedName name="def" localSheetId="13" hidden="1">{#N/A,#N/A,FALSE,"Tabl. A1";#N/A,#N/A,FALSE,"Tabl. A1 b";#N/A,#N/A,FALSE,"Tabl. A2";#N/A,#N/A,FALSE,"Tabl. A2-1";#N/A,#N/A,FALSE,"Tabl. A2-2"}</definedName>
    <definedName name="def" localSheetId="14" hidden="1">{#N/A,#N/A,FALSE,"Tabl. A1";#N/A,#N/A,FALSE,"Tabl. A1 b";#N/A,#N/A,FALSE,"Tabl. A2";#N/A,#N/A,FALSE,"Tabl. A2-1";#N/A,#N/A,FALSE,"Tabl. A2-2"}</definedName>
    <definedName name="def" localSheetId="15" hidden="1">{#N/A,#N/A,FALSE,"Tabl. A1";#N/A,#N/A,FALSE,"Tabl. A1 b";#N/A,#N/A,FALSE,"Tabl. A2";#N/A,#N/A,FALSE,"Tabl. A2-1";#N/A,#N/A,FALSE,"Tabl. A2-2"}</definedName>
    <definedName name="def" localSheetId="3" hidden="1">{#N/A,#N/A,FALSE,"Tabl. A1";#N/A,#N/A,FALSE,"Tabl. A1 b";#N/A,#N/A,FALSE,"Tabl. A2";#N/A,#N/A,FALSE,"Tabl. A2-1";#N/A,#N/A,FALSE,"Tabl. A2-2"}</definedName>
    <definedName name="def" localSheetId="4" hidden="1">{#N/A,#N/A,FALSE,"Tabl. A1";#N/A,#N/A,FALSE,"Tabl. A1 b";#N/A,#N/A,FALSE,"Tabl. A2";#N/A,#N/A,FALSE,"Tabl. A2-1";#N/A,#N/A,FALSE,"Tabl. A2-2"}</definedName>
    <definedName name="def" localSheetId="5" hidden="1">{#N/A,#N/A,FALSE,"Tabl. A1";#N/A,#N/A,FALSE,"Tabl. A1 b";#N/A,#N/A,FALSE,"Tabl. A2";#N/A,#N/A,FALSE,"Tabl. A2-1";#N/A,#N/A,FALSE,"Tabl. A2-2"}</definedName>
    <definedName name="def" localSheetId="6" hidden="1">{#N/A,#N/A,FALSE,"Tabl. A1";#N/A,#N/A,FALSE,"Tabl. A1 b";#N/A,#N/A,FALSE,"Tabl. A2";#N/A,#N/A,FALSE,"Tabl. A2-1";#N/A,#N/A,FALSE,"Tabl. A2-2"}</definedName>
    <definedName name="def" hidden="1">{#N/A,#N/A,FALSE,"Tabl. A1";#N/A,#N/A,FALSE,"Tabl. A1 b";#N/A,#N/A,FALSE,"Tabl. A2";#N/A,#N/A,FALSE,"Tabl. A2-1";#N/A,#N/A,FALSE,"Tabl. A2-2"}</definedName>
    <definedName name="Development" localSheetId="22">#REF!</definedName>
    <definedName name="df" localSheetId="20" hidden="1">{#N/A,#N/A,FALSE,"A";#N/A,#N/A,FALSE,"B"}</definedName>
    <definedName name="df" localSheetId="21" hidden="1">{#N/A,#N/A,FALSE,"A";#N/A,#N/A,FALSE,"B"}</definedName>
    <definedName name="df" localSheetId="22" hidden="1">{#N/A,#N/A,FALSE,"A";#N/A,#N/A,FALSE,"B"}</definedName>
    <definedName name="df" localSheetId="16" hidden="1">{#N/A,#N/A,FALSE,"A";#N/A,#N/A,FALSE,"B"}</definedName>
    <definedName name="df" localSheetId="17" hidden="1">{#N/A,#N/A,FALSE,"A";#N/A,#N/A,FALSE,"B"}</definedName>
    <definedName name="df" localSheetId="19" hidden="1">{#N/A,#N/A,FALSE,"A";#N/A,#N/A,FALSE,"B"}</definedName>
    <definedName name="df" localSheetId="18" hidden="1">{#N/A,#N/A,FALSE,"A";#N/A,#N/A,FALSE,"B"}</definedName>
    <definedName name="df" localSheetId="7" hidden="1">{#N/A,#N/A,FALSE,"A";#N/A,#N/A,FALSE,"B"}</definedName>
    <definedName name="df" localSheetId="8" hidden="1">{#N/A,#N/A,FALSE,"A";#N/A,#N/A,FALSE,"B"}</definedName>
    <definedName name="df" localSheetId="10" hidden="1">{#N/A,#N/A,FALSE,"A";#N/A,#N/A,FALSE,"B"}</definedName>
    <definedName name="df" localSheetId="9" hidden="1">{#N/A,#N/A,FALSE,"A";#N/A,#N/A,FALSE,"B"}</definedName>
    <definedName name="df" localSheetId="23" hidden="1">{#N/A,#N/A,FALSE,"A";#N/A,#N/A,FALSE,"B"}</definedName>
    <definedName name="df" localSheetId="12" hidden="1">{#N/A,#N/A,FALSE,"A";#N/A,#N/A,FALSE,"B"}</definedName>
    <definedName name="df" localSheetId="13" hidden="1">{#N/A,#N/A,FALSE,"A";#N/A,#N/A,FALSE,"B"}</definedName>
    <definedName name="df" localSheetId="14" hidden="1">{#N/A,#N/A,FALSE,"A";#N/A,#N/A,FALSE,"B"}</definedName>
    <definedName name="df" localSheetId="15" hidden="1">{#N/A,#N/A,FALSE,"A";#N/A,#N/A,FALSE,"B"}</definedName>
    <definedName name="df" localSheetId="3" hidden="1">{#N/A,#N/A,FALSE,"A";#N/A,#N/A,FALSE,"B"}</definedName>
    <definedName name="df" localSheetId="4" hidden="1">{#N/A,#N/A,FALSE,"A";#N/A,#N/A,FALSE,"B"}</definedName>
    <definedName name="df" localSheetId="5" hidden="1">{#N/A,#N/A,FALSE,"A";#N/A,#N/A,FALSE,"B"}</definedName>
    <definedName name="df" localSheetId="6" hidden="1">{#N/A,#N/A,FALSE,"A";#N/A,#N/A,FALSE,"B"}</definedName>
    <definedName name="df" hidden="1">{#N/A,#N/A,FALSE,"A";#N/A,#N/A,FALSE,"B"}</definedName>
    <definedName name="dfdf" localSheetId="20" hidden="1">{#N/A,#N/A,FALSE,"A";#N/A,#N/A,FALSE,"B"}</definedName>
    <definedName name="dfdf" localSheetId="21" hidden="1">{#N/A,#N/A,FALSE,"A";#N/A,#N/A,FALSE,"B"}</definedName>
    <definedName name="dfdf" localSheetId="22" hidden="1">{#N/A,#N/A,FALSE,"A";#N/A,#N/A,FALSE,"B"}</definedName>
    <definedName name="dfdf" localSheetId="16" hidden="1">{#N/A,#N/A,FALSE,"A";#N/A,#N/A,FALSE,"B"}</definedName>
    <definedName name="dfdf" localSheetId="17" hidden="1">{#N/A,#N/A,FALSE,"A";#N/A,#N/A,FALSE,"B"}</definedName>
    <definedName name="dfdf" localSheetId="19" hidden="1">{#N/A,#N/A,FALSE,"A";#N/A,#N/A,FALSE,"B"}</definedName>
    <definedName name="dfdf" localSheetId="18" hidden="1">{#N/A,#N/A,FALSE,"A";#N/A,#N/A,FALSE,"B"}</definedName>
    <definedName name="dfdf" localSheetId="7" hidden="1">{#N/A,#N/A,FALSE,"A";#N/A,#N/A,FALSE,"B"}</definedName>
    <definedName name="dfdf" localSheetId="8" hidden="1">{#N/A,#N/A,FALSE,"A";#N/A,#N/A,FALSE,"B"}</definedName>
    <definedName name="dfdf" localSheetId="10" hidden="1">{#N/A,#N/A,FALSE,"A";#N/A,#N/A,FALSE,"B"}</definedName>
    <definedName name="dfdf" localSheetId="9" hidden="1">{#N/A,#N/A,FALSE,"A";#N/A,#N/A,FALSE,"B"}</definedName>
    <definedName name="dfdf" localSheetId="23" hidden="1">{#N/A,#N/A,FALSE,"A";#N/A,#N/A,FALSE,"B"}</definedName>
    <definedName name="dfdf" localSheetId="12" hidden="1">{#N/A,#N/A,FALSE,"A";#N/A,#N/A,FALSE,"B"}</definedName>
    <definedName name="dfdf" localSheetId="13" hidden="1">{#N/A,#N/A,FALSE,"A";#N/A,#N/A,FALSE,"B"}</definedName>
    <definedName name="dfdf" localSheetId="14" hidden="1">{#N/A,#N/A,FALSE,"A";#N/A,#N/A,FALSE,"B"}</definedName>
    <definedName name="dfdf" localSheetId="15" hidden="1">{#N/A,#N/A,FALSE,"A";#N/A,#N/A,FALSE,"B"}</definedName>
    <definedName name="dfdf" localSheetId="3" hidden="1">{#N/A,#N/A,FALSE,"A";#N/A,#N/A,FALSE,"B"}</definedName>
    <definedName name="dfdf" localSheetId="4" hidden="1">{#N/A,#N/A,FALSE,"A";#N/A,#N/A,FALSE,"B"}</definedName>
    <definedName name="dfdf" localSheetId="5" hidden="1">{#N/A,#N/A,FALSE,"A";#N/A,#N/A,FALSE,"B"}</definedName>
    <definedName name="dfdf" localSheetId="6" hidden="1">{#N/A,#N/A,FALSE,"A";#N/A,#N/A,FALSE,"B"}</definedName>
    <definedName name="dfdf" hidden="1">{#N/A,#N/A,FALSE,"A";#N/A,#N/A,FALSE,"B"}</definedName>
    <definedName name="dfdfg" localSheetId="20" hidden="1">{"'РП (2)'!$A$5:$S$150"}</definedName>
    <definedName name="dfdfg" localSheetId="21" hidden="1">{"'РП (2)'!$A$5:$S$150"}</definedName>
    <definedName name="dfdfg" localSheetId="22" hidden="1">{"'РП (2)'!$A$5:$S$150"}</definedName>
    <definedName name="dfdfg" localSheetId="16" hidden="1">{"'РП (2)'!$A$5:$S$150"}</definedName>
    <definedName name="dfdfg" localSheetId="17" hidden="1">{"'РП (2)'!$A$5:$S$150"}</definedName>
    <definedName name="dfdfg" localSheetId="19" hidden="1">{"'РП (2)'!$A$5:$S$150"}</definedName>
    <definedName name="dfdfg" localSheetId="18" hidden="1">{"'РП (2)'!$A$5:$S$150"}</definedName>
    <definedName name="dfdfg" localSheetId="7" hidden="1">{"'РП (2)'!$A$5:$S$150"}</definedName>
    <definedName name="dfdfg" localSheetId="8" hidden="1">{"'РП (2)'!$A$5:$S$150"}</definedName>
    <definedName name="dfdfg" localSheetId="10" hidden="1">{"'РП (2)'!$A$5:$S$150"}</definedName>
    <definedName name="dfdfg" localSheetId="9" hidden="1">{"'РП (2)'!$A$5:$S$150"}</definedName>
    <definedName name="dfdfg" localSheetId="23" hidden="1">{"'РП (2)'!$A$5:$S$150"}</definedName>
    <definedName name="dfdfg" localSheetId="12" hidden="1">{"'РП (2)'!$A$5:$S$150"}</definedName>
    <definedName name="dfdfg" localSheetId="13" hidden="1">{"'РП (2)'!$A$5:$S$150"}</definedName>
    <definedName name="dfdfg" localSheetId="14" hidden="1">{"'РП (2)'!$A$5:$S$150"}</definedName>
    <definedName name="dfdfg" localSheetId="15" hidden="1">{"'РП (2)'!$A$5:$S$150"}</definedName>
    <definedName name="dfdfg" localSheetId="3" hidden="1">{"'РП (2)'!$A$5:$S$150"}</definedName>
    <definedName name="dfdfg" localSheetId="4" hidden="1">{"'РП (2)'!$A$5:$S$150"}</definedName>
    <definedName name="dfdfg" localSheetId="5" hidden="1">{"'РП (2)'!$A$5:$S$150"}</definedName>
    <definedName name="dfdfg" localSheetId="6" hidden="1">{"'РП (2)'!$A$5:$S$150"}</definedName>
    <definedName name="dfdfg" hidden="1">{"'РП (2)'!$A$5:$S$150"}</definedName>
    <definedName name="dfds" localSheetId="20" hidden="1">{#N/A,#N/A,FALSE,"A";#N/A,#N/A,FALSE,"B"}</definedName>
    <definedName name="dfds" localSheetId="21" hidden="1">{#N/A,#N/A,FALSE,"A";#N/A,#N/A,FALSE,"B"}</definedName>
    <definedName name="dfds" localSheetId="22" hidden="1">{#N/A,#N/A,FALSE,"A";#N/A,#N/A,FALSE,"B"}</definedName>
    <definedName name="dfds" localSheetId="16" hidden="1">{#N/A,#N/A,FALSE,"A";#N/A,#N/A,FALSE,"B"}</definedName>
    <definedName name="dfds" localSheetId="17" hidden="1">{#N/A,#N/A,FALSE,"A";#N/A,#N/A,FALSE,"B"}</definedName>
    <definedName name="dfds" localSheetId="19" hidden="1">{#N/A,#N/A,FALSE,"A";#N/A,#N/A,FALSE,"B"}</definedName>
    <definedName name="dfds" localSheetId="18" hidden="1">{#N/A,#N/A,FALSE,"A";#N/A,#N/A,FALSE,"B"}</definedName>
    <definedName name="dfds" localSheetId="7" hidden="1">{#N/A,#N/A,FALSE,"A";#N/A,#N/A,FALSE,"B"}</definedName>
    <definedName name="dfds" localSheetId="8" hidden="1">{#N/A,#N/A,FALSE,"A";#N/A,#N/A,FALSE,"B"}</definedName>
    <definedName name="dfds" localSheetId="10" hidden="1">{#N/A,#N/A,FALSE,"A";#N/A,#N/A,FALSE,"B"}</definedName>
    <definedName name="dfds" localSheetId="9" hidden="1">{#N/A,#N/A,FALSE,"A";#N/A,#N/A,FALSE,"B"}</definedName>
    <definedName name="dfds" localSheetId="23" hidden="1">{#N/A,#N/A,FALSE,"A";#N/A,#N/A,FALSE,"B"}</definedName>
    <definedName name="dfds" localSheetId="12" hidden="1">{#N/A,#N/A,FALSE,"A";#N/A,#N/A,FALSE,"B"}</definedName>
    <definedName name="dfds" localSheetId="13" hidden="1">{#N/A,#N/A,FALSE,"A";#N/A,#N/A,FALSE,"B"}</definedName>
    <definedName name="dfds" localSheetId="14" hidden="1">{#N/A,#N/A,FALSE,"A";#N/A,#N/A,FALSE,"B"}</definedName>
    <definedName name="dfds" localSheetId="15" hidden="1">{#N/A,#N/A,FALSE,"A";#N/A,#N/A,FALSE,"B"}</definedName>
    <definedName name="dfds" localSheetId="3" hidden="1">{#N/A,#N/A,FALSE,"A";#N/A,#N/A,FALSE,"B"}</definedName>
    <definedName name="dfds" localSheetId="4" hidden="1">{#N/A,#N/A,FALSE,"A";#N/A,#N/A,FALSE,"B"}</definedName>
    <definedName name="dfds" localSheetId="5" hidden="1">{#N/A,#N/A,FALSE,"A";#N/A,#N/A,FALSE,"B"}</definedName>
    <definedName name="dfds" localSheetId="6" hidden="1">{#N/A,#N/A,FALSE,"A";#N/A,#N/A,FALSE,"B"}</definedName>
    <definedName name="dfds" hidden="1">{#N/A,#N/A,FALSE,"A";#N/A,#N/A,FALSE,"B"}</definedName>
    <definedName name="dfdsg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fdsgd" hidden="1">{#N/A,#N/A,FALSE,"A";#N/A,#N/A,FALSE,"B-TOT";#N/A,#N/A,FALSE,"Declaration1";#N/A,#N/A,FALSE,"Spravka1";#N/A,#N/A,FALSE,"A (2)";#N/A,#N/A,FALSE,"B-TOT (2)";#N/A,#N/A,FALSE,"Declaration1 (2)";#N/A,#N/A,FALSE,"Spravka1 (2)"}</definedName>
    <definedName name="dfgdf" localSheetId="20" hidden="1">{"'РП (2)'!$A$5:$S$150"}</definedName>
    <definedName name="dfgdf" localSheetId="21" hidden="1">{"'РП (2)'!$A$5:$S$150"}</definedName>
    <definedName name="dfgdf" localSheetId="22" hidden="1">{"'РП (2)'!$A$5:$S$150"}</definedName>
    <definedName name="dfgdf" localSheetId="16" hidden="1">{"'РП (2)'!$A$5:$S$150"}</definedName>
    <definedName name="dfgdf" localSheetId="17" hidden="1">{"'РП (2)'!$A$5:$S$150"}</definedName>
    <definedName name="dfgdf" localSheetId="19" hidden="1">{"'РП (2)'!$A$5:$S$150"}</definedName>
    <definedName name="dfgdf" localSheetId="18" hidden="1">{"'РП (2)'!$A$5:$S$150"}</definedName>
    <definedName name="dfgdf" localSheetId="7" hidden="1">{"'РП (2)'!$A$5:$S$150"}</definedName>
    <definedName name="dfgdf" localSheetId="8" hidden="1">{"'РП (2)'!$A$5:$S$150"}</definedName>
    <definedName name="dfgdf" localSheetId="10" hidden="1">{"'РП (2)'!$A$5:$S$150"}</definedName>
    <definedName name="dfgdf" localSheetId="9" hidden="1">{"'РП (2)'!$A$5:$S$150"}</definedName>
    <definedName name="dfgdf" localSheetId="23" hidden="1">{"'РП (2)'!$A$5:$S$150"}</definedName>
    <definedName name="dfgdf" localSheetId="12" hidden="1">{"'РП (2)'!$A$5:$S$150"}</definedName>
    <definedName name="dfgdf" localSheetId="13" hidden="1">{"'РП (2)'!$A$5:$S$150"}</definedName>
    <definedName name="dfgdf" localSheetId="14" hidden="1">{"'РП (2)'!$A$5:$S$150"}</definedName>
    <definedName name="dfgdf" localSheetId="15" hidden="1">{"'РП (2)'!$A$5:$S$150"}</definedName>
    <definedName name="dfgdf" localSheetId="3" hidden="1">{"'РП (2)'!$A$5:$S$150"}</definedName>
    <definedName name="dfgdf" localSheetId="4" hidden="1">{"'РП (2)'!$A$5:$S$150"}</definedName>
    <definedName name="dfgdf" localSheetId="5" hidden="1">{"'РП (2)'!$A$5:$S$150"}</definedName>
    <definedName name="dfgdf" localSheetId="6" hidden="1">{"'РП (2)'!$A$5:$S$150"}</definedName>
    <definedName name="dfgdf" hidden="1">{"'РП (2)'!$A$5:$S$150"}</definedName>
    <definedName name="dfhfgh" localSheetId="20" hidden="1">{#N/A,#N/A,FALSE,"A";#N/A,#N/A,FALSE,"B"}</definedName>
    <definedName name="dfhfgh" localSheetId="21" hidden="1">{#N/A,#N/A,FALSE,"A";#N/A,#N/A,FALSE,"B"}</definedName>
    <definedName name="dfhfgh" localSheetId="22" hidden="1">{#N/A,#N/A,FALSE,"A";#N/A,#N/A,FALSE,"B"}</definedName>
    <definedName name="dfhfgh" localSheetId="16" hidden="1">{#N/A,#N/A,FALSE,"A";#N/A,#N/A,FALSE,"B"}</definedName>
    <definedName name="dfhfgh" localSheetId="17" hidden="1">{#N/A,#N/A,FALSE,"A";#N/A,#N/A,FALSE,"B"}</definedName>
    <definedName name="dfhfgh" localSheetId="19" hidden="1">{#N/A,#N/A,FALSE,"A";#N/A,#N/A,FALSE,"B"}</definedName>
    <definedName name="dfhfgh" localSheetId="18" hidden="1">{#N/A,#N/A,FALSE,"A";#N/A,#N/A,FALSE,"B"}</definedName>
    <definedName name="dfhfgh" localSheetId="7" hidden="1">{#N/A,#N/A,FALSE,"A";#N/A,#N/A,FALSE,"B"}</definedName>
    <definedName name="dfhfgh" localSheetId="8" hidden="1">{#N/A,#N/A,FALSE,"A";#N/A,#N/A,FALSE,"B"}</definedName>
    <definedName name="dfhfgh" localSheetId="10" hidden="1">{#N/A,#N/A,FALSE,"A";#N/A,#N/A,FALSE,"B"}</definedName>
    <definedName name="dfhfgh" localSheetId="9" hidden="1">{#N/A,#N/A,FALSE,"A";#N/A,#N/A,FALSE,"B"}</definedName>
    <definedName name="dfhfgh" localSheetId="23" hidden="1">{#N/A,#N/A,FALSE,"A";#N/A,#N/A,FALSE,"B"}</definedName>
    <definedName name="dfhfgh" localSheetId="12" hidden="1">{#N/A,#N/A,FALSE,"A";#N/A,#N/A,FALSE,"B"}</definedName>
    <definedName name="dfhfgh" localSheetId="13" hidden="1">{#N/A,#N/A,FALSE,"A";#N/A,#N/A,FALSE,"B"}</definedName>
    <definedName name="dfhfgh" localSheetId="14" hidden="1">{#N/A,#N/A,FALSE,"A";#N/A,#N/A,FALSE,"B"}</definedName>
    <definedName name="dfhfgh" localSheetId="15" hidden="1">{#N/A,#N/A,FALSE,"A";#N/A,#N/A,FALSE,"B"}</definedName>
    <definedName name="dfhfgh" localSheetId="3" hidden="1">{#N/A,#N/A,FALSE,"A";#N/A,#N/A,FALSE,"B"}</definedName>
    <definedName name="dfhfgh" localSheetId="4" hidden="1">{#N/A,#N/A,FALSE,"A";#N/A,#N/A,FALSE,"B"}</definedName>
    <definedName name="dfhfgh" localSheetId="5" hidden="1">{#N/A,#N/A,FALSE,"A";#N/A,#N/A,FALSE,"B"}</definedName>
    <definedName name="dfhfgh" localSheetId="6" hidden="1">{#N/A,#N/A,FALSE,"A";#N/A,#N/A,FALSE,"B"}</definedName>
    <definedName name="dfhfgh" hidden="1">{#N/A,#N/A,FALSE,"A";#N/A,#N/A,FALSE,"B"}</definedName>
    <definedName name="DFSESFES" localSheetId="20" hidden="1">{#N/A,#N/A,FALSE,"A";#N/A,#N/A,FALSE,"B"}</definedName>
    <definedName name="DFSESFES" localSheetId="21" hidden="1">{#N/A,#N/A,FALSE,"A";#N/A,#N/A,FALSE,"B"}</definedName>
    <definedName name="DFSESFES" localSheetId="22" hidden="1">{#N/A,#N/A,FALSE,"A";#N/A,#N/A,FALSE,"B"}</definedName>
    <definedName name="DFSESFES" localSheetId="16" hidden="1">{#N/A,#N/A,FALSE,"A";#N/A,#N/A,FALSE,"B"}</definedName>
    <definedName name="DFSESFES" localSheetId="17" hidden="1">{#N/A,#N/A,FALSE,"A";#N/A,#N/A,FALSE,"B"}</definedName>
    <definedName name="DFSESFES" localSheetId="19" hidden="1">{#N/A,#N/A,FALSE,"A";#N/A,#N/A,FALSE,"B"}</definedName>
    <definedName name="DFSESFES" localSheetId="18" hidden="1">{#N/A,#N/A,FALSE,"A";#N/A,#N/A,FALSE,"B"}</definedName>
    <definedName name="DFSESFES" localSheetId="7" hidden="1">{#N/A,#N/A,FALSE,"A";#N/A,#N/A,FALSE,"B"}</definedName>
    <definedName name="DFSESFES" localSheetId="8" hidden="1">{#N/A,#N/A,FALSE,"A";#N/A,#N/A,FALSE,"B"}</definedName>
    <definedName name="DFSESFES" localSheetId="10" hidden="1">{#N/A,#N/A,FALSE,"A";#N/A,#N/A,FALSE,"B"}</definedName>
    <definedName name="DFSESFES" localSheetId="9" hidden="1">{#N/A,#N/A,FALSE,"A";#N/A,#N/A,FALSE,"B"}</definedName>
    <definedName name="DFSESFES" localSheetId="23" hidden="1">{#N/A,#N/A,FALSE,"A";#N/A,#N/A,FALSE,"B"}</definedName>
    <definedName name="DFSESFES" localSheetId="12" hidden="1">{#N/A,#N/A,FALSE,"A";#N/A,#N/A,FALSE,"B"}</definedName>
    <definedName name="DFSESFES" localSheetId="13" hidden="1">{#N/A,#N/A,FALSE,"A";#N/A,#N/A,FALSE,"B"}</definedName>
    <definedName name="DFSESFES" localSheetId="14" hidden="1">{#N/A,#N/A,FALSE,"A";#N/A,#N/A,FALSE,"B"}</definedName>
    <definedName name="DFSESFES" localSheetId="15" hidden="1">{#N/A,#N/A,FALSE,"A";#N/A,#N/A,FALSE,"B"}</definedName>
    <definedName name="DFSESFES" localSheetId="3" hidden="1">{#N/A,#N/A,FALSE,"A";#N/A,#N/A,FALSE,"B"}</definedName>
    <definedName name="DFSESFES" localSheetId="4" hidden="1">{#N/A,#N/A,FALSE,"A";#N/A,#N/A,FALSE,"B"}</definedName>
    <definedName name="DFSESFES" localSheetId="5" hidden="1">{#N/A,#N/A,FALSE,"A";#N/A,#N/A,FALSE,"B"}</definedName>
    <definedName name="DFSESFES" localSheetId="6" hidden="1">{#N/A,#N/A,FALSE,"A";#N/A,#N/A,FALSE,"B"}</definedName>
    <definedName name="DFSESFES" hidden="1">{#N/A,#N/A,FALSE,"A";#N/A,#N/A,FALSE,"B"}</definedName>
    <definedName name="dfv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dfvfdv" localSheetId="20" hidden="1">{#N/A,#N/A,FALSE,"A";#N/A,#N/A,FALSE,"B"}</definedName>
    <definedName name="dfvfdv" localSheetId="21" hidden="1">{#N/A,#N/A,FALSE,"A";#N/A,#N/A,FALSE,"B"}</definedName>
    <definedName name="dfvfdv" localSheetId="22" hidden="1">{#N/A,#N/A,FALSE,"A";#N/A,#N/A,FALSE,"B"}</definedName>
    <definedName name="dfvfdv" localSheetId="16" hidden="1">{#N/A,#N/A,FALSE,"A";#N/A,#N/A,FALSE,"B"}</definedName>
    <definedName name="dfvfdv" localSheetId="17" hidden="1">{#N/A,#N/A,FALSE,"A";#N/A,#N/A,FALSE,"B"}</definedName>
    <definedName name="dfvfdv" localSheetId="19" hidden="1">{#N/A,#N/A,FALSE,"A";#N/A,#N/A,FALSE,"B"}</definedName>
    <definedName name="dfvfdv" localSheetId="18" hidden="1">{#N/A,#N/A,FALSE,"A";#N/A,#N/A,FALSE,"B"}</definedName>
    <definedName name="dfvfdv" localSheetId="7" hidden="1">{#N/A,#N/A,FALSE,"A";#N/A,#N/A,FALSE,"B"}</definedName>
    <definedName name="dfvfdv" localSheetId="8" hidden="1">{#N/A,#N/A,FALSE,"A";#N/A,#N/A,FALSE,"B"}</definedName>
    <definedName name="dfvfdv" localSheetId="10" hidden="1">{#N/A,#N/A,FALSE,"A";#N/A,#N/A,FALSE,"B"}</definedName>
    <definedName name="dfvfdv" localSheetId="9" hidden="1">{#N/A,#N/A,FALSE,"A";#N/A,#N/A,FALSE,"B"}</definedName>
    <definedName name="dfvfdv" localSheetId="23" hidden="1">{#N/A,#N/A,FALSE,"A";#N/A,#N/A,FALSE,"B"}</definedName>
    <definedName name="dfvfdv" localSheetId="12" hidden="1">{#N/A,#N/A,FALSE,"A";#N/A,#N/A,FALSE,"B"}</definedName>
    <definedName name="dfvfdv" localSheetId="13" hidden="1">{#N/A,#N/A,FALSE,"A";#N/A,#N/A,FALSE,"B"}</definedName>
    <definedName name="dfvfdv" localSheetId="14" hidden="1">{#N/A,#N/A,FALSE,"A";#N/A,#N/A,FALSE,"B"}</definedName>
    <definedName name="dfvfdv" localSheetId="15" hidden="1">{#N/A,#N/A,FALSE,"A";#N/A,#N/A,FALSE,"B"}</definedName>
    <definedName name="dfvfdv" localSheetId="3" hidden="1">{#N/A,#N/A,FALSE,"A";#N/A,#N/A,FALSE,"B"}</definedName>
    <definedName name="dfvfdv" localSheetId="4" hidden="1">{#N/A,#N/A,FALSE,"A";#N/A,#N/A,FALSE,"B"}</definedName>
    <definedName name="dfvfdv" localSheetId="5" hidden="1">{#N/A,#N/A,FALSE,"A";#N/A,#N/A,FALSE,"B"}</definedName>
    <definedName name="dfvfdv" localSheetId="6" hidden="1">{#N/A,#N/A,FALSE,"A";#N/A,#N/A,FALSE,"B"}</definedName>
    <definedName name="dfvfdv" hidden="1">{#N/A,#N/A,FALSE,"A";#N/A,#N/A,FALSE,"B"}</definedName>
    <definedName name="d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g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g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gd" hidden="1">{#N/A,#N/A,FALSE,"A";#N/A,#N/A,FALSE,"B-TOT";#N/A,#N/A,FALSE,"Declaration1";#N/A,#N/A,FALSE,"Spravka1";#N/A,#N/A,FALSE,"A (2)";#N/A,#N/A,FALSE,"B-TOT (2)";#N/A,#N/A,FALSE,"Declaration1 (2)";#N/A,#N/A,FALSE,"Spravka1 (2)"}</definedName>
    <definedName name="dgdfs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fs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dgdr" localSheetId="20" hidden="1">{#N/A,#N/A,FALSE,"A";#N/A,#N/A,FALSE,"B"}</definedName>
    <definedName name="dgdr" localSheetId="21" hidden="1">{#N/A,#N/A,FALSE,"A";#N/A,#N/A,FALSE,"B"}</definedName>
    <definedName name="dgdr" localSheetId="22" hidden="1">{#N/A,#N/A,FALSE,"A";#N/A,#N/A,FALSE,"B"}</definedName>
    <definedName name="dgdr" localSheetId="16" hidden="1">{#N/A,#N/A,FALSE,"A";#N/A,#N/A,FALSE,"B"}</definedName>
    <definedName name="dgdr" localSheetId="17" hidden="1">{#N/A,#N/A,FALSE,"A";#N/A,#N/A,FALSE,"B"}</definedName>
    <definedName name="dgdr" localSheetId="19" hidden="1">{#N/A,#N/A,FALSE,"A";#N/A,#N/A,FALSE,"B"}</definedName>
    <definedName name="dgdr" localSheetId="18" hidden="1">{#N/A,#N/A,FALSE,"A";#N/A,#N/A,FALSE,"B"}</definedName>
    <definedName name="dgdr" localSheetId="7" hidden="1">{#N/A,#N/A,FALSE,"A";#N/A,#N/A,FALSE,"B"}</definedName>
    <definedName name="dgdr" localSheetId="8" hidden="1">{#N/A,#N/A,FALSE,"A";#N/A,#N/A,FALSE,"B"}</definedName>
    <definedName name="dgdr" localSheetId="10" hidden="1">{#N/A,#N/A,FALSE,"A";#N/A,#N/A,FALSE,"B"}</definedName>
    <definedName name="dgdr" localSheetId="9" hidden="1">{#N/A,#N/A,FALSE,"A";#N/A,#N/A,FALSE,"B"}</definedName>
    <definedName name="dgdr" localSheetId="23" hidden="1">{#N/A,#N/A,FALSE,"A";#N/A,#N/A,FALSE,"B"}</definedName>
    <definedName name="dgdr" localSheetId="12" hidden="1">{#N/A,#N/A,FALSE,"A";#N/A,#N/A,FALSE,"B"}</definedName>
    <definedName name="dgdr" localSheetId="13" hidden="1">{#N/A,#N/A,FALSE,"A";#N/A,#N/A,FALSE,"B"}</definedName>
    <definedName name="dgdr" localSheetId="14" hidden="1">{#N/A,#N/A,FALSE,"A";#N/A,#N/A,FALSE,"B"}</definedName>
    <definedName name="dgdr" localSheetId="15" hidden="1">{#N/A,#N/A,FALSE,"A";#N/A,#N/A,FALSE,"B"}</definedName>
    <definedName name="dgdr" localSheetId="3" hidden="1">{#N/A,#N/A,FALSE,"A";#N/A,#N/A,FALSE,"B"}</definedName>
    <definedName name="dgdr" localSheetId="4" hidden="1">{#N/A,#N/A,FALSE,"A";#N/A,#N/A,FALSE,"B"}</definedName>
    <definedName name="dgdr" localSheetId="5" hidden="1">{#N/A,#N/A,FALSE,"A";#N/A,#N/A,FALSE,"B"}</definedName>
    <definedName name="dgdr" localSheetId="6" hidden="1">{#N/A,#N/A,FALSE,"A";#N/A,#N/A,FALSE,"B"}</definedName>
    <definedName name="dgdr" hidden="1">{#N/A,#N/A,FALSE,"A";#N/A,#N/A,FALSE,"B"}</definedName>
    <definedName name="dge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ge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ger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gfdsg" hidden="1">{#N/A,#N/A,FALSE,"A";#N/A,#N/A,FALSE,"B-TOT";#N/A,#N/A,FALSE,"Declaration1";#N/A,#N/A,FALSE,"Spravka1";#N/A,#N/A,FALSE,"A (2)";#N/A,#N/A,FALSE,"B-TOT (2)";#N/A,#N/A,FALSE,"Declaration1 (2)";#N/A,#N/A,FALSE,"Spravka1 (2)"}</definedName>
    <definedName name="dhdghtr" localSheetId="20" hidden="1">{#N/A,#N/A,FALSE,"A";#N/A,#N/A,FALSE,"B"}</definedName>
    <definedName name="dhdghtr" localSheetId="21" hidden="1">{#N/A,#N/A,FALSE,"A";#N/A,#N/A,FALSE,"B"}</definedName>
    <definedName name="dhdghtr" localSheetId="22" hidden="1">{#N/A,#N/A,FALSE,"A";#N/A,#N/A,FALSE,"B"}</definedName>
    <definedName name="dhdghtr" localSheetId="16" hidden="1">{#N/A,#N/A,FALSE,"A";#N/A,#N/A,FALSE,"B"}</definedName>
    <definedName name="dhdghtr" localSheetId="17" hidden="1">{#N/A,#N/A,FALSE,"A";#N/A,#N/A,FALSE,"B"}</definedName>
    <definedName name="dhdghtr" localSheetId="19" hidden="1">{#N/A,#N/A,FALSE,"A";#N/A,#N/A,FALSE,"B"}</definedName>
    <definedName name="dhdghtr" localSheetId="18" hidden="1">{#N/A,#N/A,FALSE,"A";#N/A,#N/A,FALSE,"B"}</definedName>
    <definedName name="dhdghtr" localSheetId="7" hidden="1">{#N/A,#N/A,FALSE,"A";#N/A,#N/A,FALSE,"B"}</definedName>
    <definedName name="dhdghtr" localSheetId="8" hidden="1">{#N/A,#N/A,FALSE,"A";#N/A,#N/A,FALSE,"B"}</definedName>
    <definedName name="dhdghtr" localSheetId="10" hidden="1">{#N/A,#N/A,FALSE,"A";#N/A,#N/A,FALSE,"B"}</definedName>
    <definedName name="dhdghtr" localSheetId="9" hidden="1">{#N/A,#N/A,FALSE,"A";#N/A,#N/A,FALSE,"B"}</definedName>
    <definedName name="dhdghtr" localSheetId="23" hidden="1">{#N/A,#N/A,FALSE,"A";#N/A,#N/A,FALSE,"B"}</definedName>
    <definedName name="dhdghtr" localSheetId="12" hidden="1">{#N/A,#N/A,FALSE,"A";#N/A,#N/A,FALSE,"B"}</definedName>
    <definedName name="dhdghtr" localSheetId="13" hidden="1">{#N/A,#N/A,FALSE,"A";#N/A,#N/A,FALSE,"B"}</definedName>
    <definedName name="dhdghtr" localSheetId="14" hidden="1">{#N/A,#N/A,FALSE,"A";#N/A,#N/A,FALSE,"B"}</definedName>
    <definedName name="dhdghtr" localSheetId="15" hidden="1">{#N/A,#N/A,FALSE,"A";#N/A,#N/A,FALSE,"B"}</definedName>
    <definedName name="dhdghtr" localSheetId="3" hidden="1">{#N/A,#N/A,FALSE,"A";#N/A,#N/A,FALSE,"B"}</definedName>
    <definedName name="dhdghtr" localSheetId="4" hidden="1">{#N/A,#N/A,FALSE,"A";#N/A,#N/A,FALSE,"B"}</definedName>
    <definedName name="dhdghtr" localSheetId="5" hidden="1">{#N/A,#N/A,FALSE,"A";#N/A,#N/A,FALSE,"B"}</definedName>
    <definedName name="dhdghtr" localSheetId="6" hidden="1">{#N/A,#N/A,FALSE,"A";#N/A,#N/A,FALSE,"B"}</definedName>
    <definedName name="dhdghtr" hidden="1">{#N/A,#N/A,FALSE,"A";#N/A,#N/A,FALSE,"B"}</definedName>
    <definedName name="dimac" localSheetId="20" hidden="1">{#N/A,#N/A,FALSE,"Tabl. D1";#N/A,#N/A,FALSE,"Tabl. D1 b";#N/A,#N/A,FALSE,"Tabl. D2";#N/A,#N/A,FALSE,"Tabl. D2 b";#N/A,#N/A,FALSE,"Tabl. D3";#N/A,#N/A,FALSE,"Tabl. D4";#N/A,#N/A,FALSE,"Tabl. D5"}</definedName>
    <definedName name="dimac" localSheetId="21" hidden="1">{#N/A,#N/A,FALSE,"Tabl. D1";#N/A,#N/A,FALSE,"Tabl. D1 b";#N/A,#N/A,FALSE,"Tabl. D2";#N/A,#N/A,FALSE,"Tabl. D2 b";#N/A,#N/A,FALSE,"Tabl. D3";#N/A,#N/A,FALSE,"Tabl. D4";#N/A,#N/A,FALSE,"Tabl. D5"}</definedName>
    <definedName name="dimac" localSheetId="22" hidden="1">{#N/A,#N/A,FALSE,"Tabl. D1";#N/A,#N/A,FALSE,"Tabl. D1 b";#N/A,#N/A,FALSE,"Tabl. D2";#N/A,#N/A,FALSE,"Tabl. D2 b";#N/A,#N/A,FALSE,"Tabl. D3";#N/A,#N/A,FALSE,"Tabl. D4";#N/A,#N/A,FALSE,"Tabl. D5"}</definedName>
    <definedName name="dimac" localSheetId="16" hidden="1">{#N/A,#N/A,FALSE,"Tabl. D1";#N/A,#N/A,FALSE,"Tabl. D1 b";#N/A,#N/A,FALSE,"Tabl. D2";#N/A,#N/A,FALSE,"Tabl. D2 b";#N/A,#N/A,FALSE,"Tabl. D3";#N/A,#N/A,FALSE,"Tabl. D4";#N/A,#N/A,FALSE,"Tabl. D5"}</definedName>
    <definedName name="dimac" localSheetId="17" hidden="1">{#N/A,#N/A,FALSE,"Tabl. D1";#N/A,#N/A,FALSE,"Tabl. D1 b";#N/A,#N/A,FALSE,"Tabl. D2";#N/A,#N/A,FALSE,"Tabl. D2 b";#N/A,#N/A,FALSE,"Tabl. D3";#N/A,#N/A,FALSE,"Tabl. D4";#N/A,#N/A,FALSE,"Tabl. D5"}</definedName>
    <definedName name="dimac" localSheetId="19" hidden="1">{#N/A,#N/A,FALSE,"Tabl. D1";#N/A,#N/A,FALSE,"Tabl. D1 b";#N/A,#N/A,FALSE,"Tabl. D2";#N/A,#N/A,FALSE,"Tabl. D2 b";#N/A,#N/A,FALSE,"Tabl. D3";#N/A,#N/A,FALSE,"Tabl. D4";#N/A,#N/A,FALSE,"Tabl. D5"}</definedName>
    <definedName name="dimac" localSheetId="18" hidden="1">{#N/A,#N/A,FALSE,"Tabl. D1";#N/A,#N/A,FALSE,"Tabl. D1 b";#N/A,#N/A,FALSE,"Tabl. D2";#N/A,#N/A,FALSE,"Tabl. D2 b";#N/A,#N/A,FALSE,"Tabl. D3";#N/A,#N/A,FALSE,"Tabl. D4";#N/A,#N/A,FALSE,"Tabl. D5"}</definedName>
    <definedName name="dimac" localSheetId="7" hidden="1">{#N/A,#N/A,FALSE,"Tabl. D1";#N/A,#N/A,FALSE,"Tabl. D1 b";#N/A,#N/A,FALSE,"Tabl. D2";#N/A,#N/A,FALSE,"Tabl. D2 b";#N/A,#N/A,FALSE,"Tabl. D3";#N/A,#N/A,FALSE,"Tabl. D4";#N/A,#N/A,FALSE,"Tabl. D5"}</definedName>
    <definedName name="dimac" localSheetId="8" hidden="1">{#N/A,#N/A,FALSE,"Tabl. D1";#N/A,#N/A,FALSE,"Tabl. D1 b";#N/A,#N/A,FALSE,"Tabl. D2";#N/A,#N/A,FALSE,"Tabl. D2 b";#N/A,#N/A,FALSE,"Tabl. D3";#N/A,#N/A,FALSE,"Tabl. D4";#N/A,#N/A,FALSE,"Tabl. D5"}</definedName>
    <definedName name="dimac" localSheetId="10" hidden="1">{#N/A,#N/A,FALSE,"Tabl. D1";#N/A,#N/A,FALSE,"Tabl. D1 b";#N/A,#N/A,FALSE,"Tabl. D2";#N/A,#N/A,FALSE,"Tabl. D2 b";#N/A,#N/A,FALSE,"Tabl. D3";#N/A,#N/A,FALSE,"Tabl. D4";#N/A,#N/A,FALSE,"Tabl. D5"}</definedName>
    <definedName name="dimac" localSheetId="9" hidden="1">{#N/A,#N/A,FALSE,"Tabl. D1";#N/A,#N/A,FALSE,"Tabl. D1 b";#N/A,#N/A,FALSE,"Tabl. D2";#N/A,#N/A,FALSE,"Tabl. D2 b";#N/A,#N/A,FALSE,"Tabl. D3";#N/A,#N/A,FALSE,"Tabl. D4";#N/A,#N/A,FALSE,"Tabl. D5"}</definedName>
    <definedName name="dimac" localSheetId="23" hidden="1">{#N/A,#N/A,FALSE,"Tabl. D1";#N/A,#N/A,FALSE,"Tabl. D1 b";#N/A,#N/A,FALSE,"Tabl. D2";#N/A,#N/A,FALSE,"Tabl. D2 b";#N/A,#N/A,FALSE,"Tabl. D3";#N/A,#N/A,FALSE,"Tabl. D4";#N/A,#N/A,FALSE,"Tabl. D5"}</definedName>
    <definedName name="dimac" localSheetId="12" hidden="1">{#N/A,#N/A,FALSE,"Tabl. D1";#N/A,#N/A,FALSE,"Tabl. D1 b";#N/A,#N/A,FALSE,"Tabl. D2";#N/A,#N/A,FALSE,"Tabl. D2 b";#N/A,#N/A,FALSE,"Tabl. D3";#N/A,#N/A,FALSE,"Tabl. D4";#N/A,#N/A,FALSE,"Tabl. D5"}</definedName>
    <definedName name="dimac" localSheetId="13" hidden="1">{#N/A,#N/A,FALSE,"Tabl. D1";#N/A,#N/A,FALSE,"Tabl. D1 b";#N/A,#N/A,FALSE,"Tabl. D2";#N/A,#N/A,FALSE,"Tabl. D2 b";#N/A,#N/A,FALSE,"Tabl. D3";#N/A,#N/A,FALSE,"Tabl. D4";#N/A,#N/A,FALSE,"Tabl. D5"}</definedName>
    <definedName name="dimac" localSheetId="14" hidden="1">{#N/A,#N/A,FALSE,"Tabl. D1";#N/A,#N/A,FALSE,"Tabl. D1 b";#N/A,#N/A,FALSE,"Tabl. D2";#N/A,#N/A,FALSE,"Tabl. D2 b";#N/A,#N/A,FALSE,"Tabl. D3";#N/A,#N/A,FALSE,"Tabl. D4";#N/A,#N/A,FALSE,"Tabl. D5"}</definedName>
    <definedName name="dimac" localSheetId="15" hidden="1">{#N/A,#N/A,FALSE,"Tabl. D1";#N/A,#N/A,FALSE,"Tabl. D1 b";#N/A,#N/A,FALSE,"Tabl. D2";#N/A,#N/A,FALSE,"Tabl. D2 b";#N/A,#N/A,FALSE,"Tabl. D3";#N/A,#N/A,FALSE,"Tabl. D4";#N/A,#N/A,FALSE,"Tabl. D5"}</definedName>
    <definedName name="dimac" localSheetId="3" hidden="1">{#N/A,#N/A,FALSE,"Tabl. D1";#N/A,#N/A,FALSE,"Tabl. D1 b";#N/A,#N/A,FALSE,"Tabl. D2";#N/A,#N/A,FALSE,"Tabl. D2 b";#N/A,#N/A,FALSE,"Tabl. D3";#N/A,#N/A,FALSE,"Tabl. D4";#N/A,#N/A,FALSE,"Tabl. D5"}</definedName>
    <definedName name="dimac" localSheetId="4" hidden="1">{#N/A,#N/A,FALSE,"Tabl. D1";#N/A,#N/A,FALSE,"Tabl. D1 b";#N/A,#N/A,FALSE,"Tabl. D2";#N/A,#N/A,FALSE,"Tabl. D2 b";#N/A,#N/A,FALSE,"Tabl. D3";#N/A,#N/A,FALSE,"Tabl. D4";#N/A,#N/A,FALSE,"Tabl. D5"}</definedName>
    <definedName name="dimac" localSheetId="5" hidden="1">{#N/A,#N/A,FALSE,"Tabl. D1";#N/A,#N/A,FALSE,"Tabl. D1 b";#N/A,#N/A,FALSE,"Tabl. D2";#N/A,#N/A,FALSE,"Tabl. D2 b";#N/A,#N/A,FALSE,"Tabl. D3";#N/A,#N/A,FALSE,"Tabl. D4";#N/A,#N/A,FALSE,"Tabl. D5"}</definedName>
    <definedName name="dimac" localSheetId="6" hidden="1">{#N/A,#N/A,FALSE,"Tabl. D1";#N/A,#N/A,FALSE,"Tabl. D1 b";#N/A,#N/A,FALSE,"Tabl. D2";#N/A,#N/A,FALSE,"Tabl. D2 b";#N/A,#N/A,FALSE,"Tabl. D3";#N/A,#N/A,FALSE,"Tabl. D4";#N/A,#N/A,FALSE,"Tabl. D5"}</definedName>
    <definedName name="dimac" hidden="1">{#N/A,#N/A,FALSE,"Tabl. D1";#N/A,#N/A,FALSE,"Tabl. D1 b";#N/A,#N/A,FALSE,"Tabl. D2";#N/A,#N/A,FALSE,"Tabl. D2 b";#N/A,#N/A,FALSE,"Tabl. D3";#N/A,#N/A,FALSE,"Tabl. D4";#N/A,#N/A,FALSE,"Tabl. D5"}</definedName>
    <definedName name="DISCIPLINE_CODE" localSheetId="22">#REF!</definedName>
    <definedName name="ds" localSheetId="20" hidden="1">{#N/A,#N/A,FALSE,"A";#N/A,#N/A,FALSE,"B"}</definedName>
    <definedName name="ds" localSheetId="21" hidden="1">{#N/A,#N/A,FALSE,"A";#N/A,#N/A,FALSE,"B"}</definedName>
    <definedName name="ds" localSheetId="22" hidden="1">{#N/A,#N/A,FALSE,"A";#N/A,#N/A,FALSE,"B"}</definedName>
    <definedName name="ds" localSheetId="16" hidden="1">{#N/A,#N/A,FALSE,"A";#N/A,#N/A,FALSE,"B"}</definedName>
    <definedName name="ds" localSheetId="17" hidden="1">{#N/A,#N/A,FALSE,"A";#N/A,#N/A,FALSE,"B"}</definedName>
    <definedName name="ds" localSheetId="19" hidden="1">{#N/A,#N/A,FALSE,"A";#N/A,#N/A,FALSE,"B"}</definedName>
    <definedName name="ds" localSheetId="18" hidden="1">{#N/A,#N/A,FALSE,"A";#N/A,#N/A,FALSE,"B"}</definedName>
    <definedName name="ds" localSheetId="7" hidden="1">{#N/A,#N/A,FALSE,"A";#N/A,#N/A,FALSE,"B"}</definedName>
    <definedName name="ds" localSheetId="8" hidden="1">{#N/A,#N/A,FALSE,"A";#N/A,#N/A,FALSE,"B"}</definedName>
    <definedName name="ds" localSheetId="10" hidden="1">{#N/A,#N/A,FALSE,"A";#N/A,#N/A,FALSE,"B"}</definedName>
    <definedName name="ds" localSheetId="9" hidden="1">{#N/A,#N/A,FALSE,"A";#N/A,#N/A,FALSE,"B"}</definedName>
    <definedName name="ds" localSheetId="23" hidden="1">{#N/A,#N/A,FALSE,"A";#N/A,#N/A,FALSE,"B"}</definedName>
    <definedName name="ds" localSheetId="12" hidden="1">{#N/A,#N/A,FALSE,"A";#N/A,#N/A,FALSE,"B"}</definedName>
    <definedName name="ds" localSheetId="13" hidden="1">{#N/A,#N/A,FALSE,"A";#N/A,#N/A,FALSE,"B"}</definedName>
    <definedName name="ds" localSheetId="14" hidden="1">{#N/A,#N/A,FALSE,"A";#N/A,#N/A,FALSE,"B"}</definedName>
    <definedName name="ds" localSheetId="15" hidden="1">{#N/A,#N/A,FALSE,"A";#N/A,#N/A,FALSE,"B"}</definedName>
    <definedName name="ds" localSheetId="3" hidden="1">{#N/A,#N/A,FALSE,"A";#N/A,#N/A,FALSE,"B"}</definedName>
    <definedName name="ds" localSheetId="4" hidden="1">{#N/A,#N/A,FALSE,"A";#N/A,#N/A,FALSE,"B"}</definedName>
    <definedName name="ds" localSheetId="5" hidden="1">{#N/A,#N/A,FALSE,"A";#N/A,#N/A,FALSE,"B"}</definedName>
    <definedName name="ds" localSheetId="6" hidden="1">{#N/A,#N/A,FALSE,"A";#N/A,#N/A,FALSE,"B"}</definedName>
    <definedName name="ds" hidden="1">{#N/A,#N/A,FALSE,"A";#N/A,#N/A,FALSE,"B"}</definedName>
    <definedName name="DSCR" localSheetId="22">#REF!</definedName>
    <definedName name="dsd" localSheetId="20" hidden="1">{#N/A,#N/A,FALSE,"A";#N/A,#N/A,FALSE,"B"}</definedName>
    <definedName name="dsd" localSheetId="21" hidden="1">{#N/A,#N/A,FALSE,"A";#N/A,#N/A,FALSE,"B"}</definedName>
    <definedName name="dsd" localSheetId="22" hidden="1">{#N/A,#N/A,FALSE,"A";#N/A,#N/A,FALSE,"B"}</definedName>
    <definedName name="dsd" localSheetId="16" hidden="1">{#N/A,#N/A,FALSE,"A";#N/A,#N/A,FALSE,"B"}</definedName>
    <definedName name="dsd" localSheetId="17" hidden="1">{#N/A,#N/A,FALSE,"A";#N/A,#N/A,FALSE,"B"}</definedName>
    <definedName name="dsd" localSheetId="19" hidden="1">{#N/A,#N/A,FALSE,"A";#N/A,#N/A,FALSE,"B"}</definedName>
    <definedName name="dsd" localSheetId="18" hidden="1">{#N/A,#N/A,FALSE,"A";#N/A,#N/A,FALSE,"B"}</definedName>
    <definedName name="dsd" localSheetId="7" hidden="1">{#N/A,#N/A,FALSE,"A";#N/A,#N/A,FALSE,"B"}</definedName>
    <definedName name="dsd" localSheetId="8" hidden="1">{#N/A,#N/A,FALSE,"A";#N/A,#N/A,FALSE,"B"}</definedName>
    <definedName name="dsd" localSheetId="10" hidden="1">{#N/A,#N/A,FALSE,"A";#N/A,#N/A,FALSE,"B"}</definedName>
    <definedName name="dsd" localSheetId="9" hidden="1">{#N/A,#N/A,FALSE,"A";#N/A,#N/A,FALSE,"B"}</definedName>
    <definedName name="dsd" localSheetId="23" hidden="1">{#N/A,#N/A,FALSE,"A";#N/A,#N/A,FALSE,"B"}</definedName>
    <definedName name="dsd" localSheetId="12" hidden="1">{#N/A,#N/A,FALSE,"A";#N/A,#N/A,FALSE,"B"}</definedName>
    <definedName name="dsd" localSheetId="13" hidden="1">{#N/A,#N/A,FALSE,"A";#N/A,#N/A,FALSE,"B"}</definedName>
    <definedName name="dsd" localSheetId="14" hidden="1">{#N/A,#N/A,FALSE,"A";#N/A,#N/A,FALSE,"B"}</definedName>
    <definedName name="dsd" localSheetId="15" hidden="1">{#N/A,#N/A,FALSE,"A";#N/A,#N/A,FALSE,"B"}</definedName>
    <definedName name="dsd" localSheetId="3" hidden="1">{#N/A,#N/A,FALSE,"A";#N/A,#N/A,FALSE,"B"}</definedName>
    <definedName name="dsd" localSheetId="4" hidden="1">{#N/A,#N/A,FALSE,"A";#N/A,#N/A,FALSE,"B"}</definedName>
    <definedName name="dsd" localSheetId="5" hidden="1">{#N/A,#N/A,FALSE,"A";#N/A,#N/A,FALSE,"B"}</definedName>
    <definedName name="dsd" localSheetId="6" hidden="1">{#N/A,#N/A,FALSE,"A";#N/A,#N/A,FALSE,"B"}</definedName>
    <definedName name="dsd" hidden="1">{#N/A,#N/A,FALSE,"A";#N/A,#N/A,FALSE,"B"}</definedName>
    <definedName name="dsf" localSheetId="20" hidden="1">{#N/A,#N/A,FALSE,"A";#N/A,#N/A,FALSE,"B"}</definedName>
    <definedName name="dsf" localSheetId="21" hidden="1">{#N/A,#N/A,FALSE,"A";#N/A,#N/A,FALSE,"B"}</definedName>
    <definedName name="dsf" localSheetId="22" hidden="1">{#N/A,#N/A,FALSE,"A";#N/A,#N/A,FALSE,"B"}</definedName>
    <definedName name="dsf" localSheetId="16" hidden="1">{#N/A,#N/A,FALSE,"A";#N/A,#N/A,FALSE,"B"}</definedName>
    <definedName name="dsf" localSheetId="17" hidden="1">{#N/A,#N/A,FALSE,"A";#N/A,#N/A,FALSE,"B"}</definedName>
    <definedName name="dsf" localSheetId="19" hidden="1">{#N/A,#N/A,FALSE,"A";#N/A,#N/A,FALSE,"B"}</definedName>
    <definedName name="dsf" localSheetId="18" hidden="1">{#N/A,#N/A,FALSE,"A";#N/A,#N/A,FALSE,"B"}</definedName>
    <definedName name="dsf" localSheetId="7" hidden="1">{#N/A,#N/A,FALSE,"A";#N/A,#N/A,FALSE,"B"}</definedName>
    <definedName name="dsf" localSheetId="8" hidden="1">{#N/A,#N/A,FALSE,"A";#N/A,#N/A,FALSE,"B"}</definedName>
    <definedName name="dsf" localSheetId="10" hidden="1">{#N/A,#N/A,FALSE,"A";#N/A,#N/A,FALSE,"B"}</definedName>
    <definedName name="dsf" localSheetId="9" hidden="1">{#N/A,#N/A,FALSE,"A";#N/A,#N/A,FALSE,"B"}</definedName>
    <definedName name="dsf" localSheetId="23" hidden="1">{#N/A,#N/A,FALSE,"A";#N/A,#N/A,FALSE,"B"}</definedName>
    <definedName name="dsf" localSheetId="12" hidden="1">{#N/A,#N/A,FALSE,"A";#N/A,#N/A,FALSE,"B"}</definedName>
    <definedName name="dsf" localSheetId="13" hidden="1">{#N/A,#N/A,FALSE,"A";#N/A,#N/A,FALSE,"B"}</definedName>
    <definedName name="dsf" localSheetId="14" hidden="1">{#N/A,#N/A,FALSE,"A";#N/A,#N/A,FALSE,"B"}</definedName>
    <definedName name="dsf" localSheetId="15" hidden="1">{#N/A,#N/A,FALSE,"A";#N/A,#N/A,FALSE,"B"}</definedName>
    <definedName name="dsf" localSheetId="3" hidden="1">{#N/A,#N/A,FALSE,"A";#N/A,#N/A,FALSE,"B"}</definedName>
    <definedName name="dsf" localSheetId="4" hidden="1">{#N/A,#N/A,FALSE,"A";#N/A,#N/A,FALSE,"B"}</definedName>
    <definedName name="dsf" localSheetId="5" hidden="1">{#N/A,#N/A,FALSE,"A";#N/A,#N/A,FALSE,"B"}</definedName>
    <definedName name="dsf" localSheetId="6" hidden="1">{#N/A,#N/A,FALSE,"A";#N/A,#N/A,FALSE,"B"}</definedName>
    <definedName name="dsf" hidden="1">{#N/A,#N/A,FALSE,"A";#N/A,#N/A,FALSE,"B"}</definedName>
    <definedName name="dsfd" hidden="1">3</definedName>
    <definedName name="dsfds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dsfdsf" hidden="1">{#N/A,#N/A,FALSE,"A";#N/A,#N/A,FALSE,"B-TOT";#N/A,#N/A,FALSE,"Declaration1";#N/A,#N/A,FALSE,"Spravka1";#N/A,#N/A,FALSE,"A (2)";#N/A,#N/A,FALSE,"B-TOT (2)";#N/A,#N/A,FALSE,"Declaration1 (2)";#N/A,#N/A,FALSE,"Spravka1 (2)"}</definedName>
    <definedName name="dsfsf" localSheetId="20" hidden="1">{#N/A,#N/A,FALSE,"A";#N/A,#N/A,FALSE,"B"}</definedName>
    <definedName name="dsfsf" localSheetId="21" hidden="1">{#N/A,#N/A,FALSE,"A";#N/A,#N/A,FALSE,"B"}</definedName>
    <definedName name="dsfsf" localSheetId="22" hidden="1">{#N/A,#N/A,FALSE,"A";#N/A,#N/A,FALSE,"B"}</definedName>
    <definedName name="dsfsf" localSheetId="16" hidden="1">{#N/A,#N/A,FALSE,"A";#N/A,#N/A,FALSE,"B"}</definedName>
    <definedName name="dsfsf" localSheetId="17" hidden="1">{#N/A,#N/A,FALSE,"A";#N/A,#N/A,FALSE,"B"}</definedName>
    <definedName name="dsfsf" localSheetId="19" hidden="1">{#N/A,#N/A,FALSE,"A";#N/A,#N/A,FALSE,"B"}</definedName>
    <definedName name="dsfsf" localSheetId="18" hidden="1">{#N/A,#N/A,FALSE,"A";#N/A,#N/A,FALSE,"B"}</definedName>
    <definedName name="dsfsf" localSheetId="7" hidden="1">{#N/A,#N/A,FALSE,"A";#N/A,#N/A,FALSE,"B"}</definedName>
    <definedName name="dsfsf" localSheetId="8" hidden="1">{#N/A,#N/A,FALSE,"A";#N/A,#N/A,FALSE,"B"}</definedName>
    <definedName name="dsfsf" localSheetId="10" hidden="1">{#N/A,#N/A,FALSE,"A";#N/A,#N/A,FALSE,"B"}</definedName>
    <definedName name="dsfsf" localSheetId="9" hidden="1">{#N/A,#N/A,FALSE,"A";#N/A,#N/A,FALSE,"B"}</definedName>
    <definedName name="dsfsf" localSheetId="23" hidden="1">{#N/A,#N/A,FALSE,"A";#N/A,#N/A,FALSE,"B"}</definedName>
    <definedName name="dsfsf" localSheetId="12" hidden="1">{#N/A,#N/A,FALSE,"A";#N/A,#N/A,FALSE,"B"}</definedName>
    <definedName name="dsfsf" localSheetId="13" hidden="1">{#N/A,#N/A,FALSE,"A";#N/A,#N/A,FALSE,"B"}</definedName>
    <definedName name="dsfsf" localSheetId="14" hidden="1">{#N/A,#N/A,FALSE,"A";#N/A,#N/A,FALSE,"B"}</definedName>
    <definedName name="dsfsf" localSheetId="15" hidden="1">{#N/A,#N/A,FALSE,"A";#N/A,#N/A,FALSE,"B"}</definedName>
    <definedName name="dsfsf" localSheetId="3" hidden="1">{#N/A,#N/A,FALSE,"A";#N/A,#N/A,FALSE,"B"}</definedName>
    <definedName name="dsfsf" localSheetId="4" hidden="1">{#N/A,#N/A,FALSE,"A";#N/A,#N/A,FALSE,"B"}</definedName>
    <definedName name="dsfsf" localSheetId="5" hidden="1">{#N/A,#N/A,FALSE,"A";#N/A,#N/A,FALSE,"B"}</definedName>
    <definedName name="dsfsf" localSheetId="6" hidden="1">{#N/A,#N/A,FALSE,"A";#N/A,#N/A,FALSE,"B"}</definedName>
    <definedName name="dsfsf" hidden="1">{#N/A,#N/A,FALSE,"A";#N/A,#N/A,FALSE,"B"}</definedName>
    <definedName name="dsgdfbvnvbn" localSheetId="20" hidden="1">{#N/A,#N/A,FALSE,"A";#N/A,#N/A,FALSE,"B"}</definedName>
    <definedName name="dsgdfbvnvbn" localSheetId="21" hidden="1">{#N/A,#N/A,FALSE,"A";#N/A,#N/A,FALSE,"B"}</definedName>
    <definedName name="dsgdfbvnvbn" localSheetId="22" hidden="1">{#N/A,#N/A,FALSE,"A";#N/A,#N/A,FALSE,"B"}</definedName>
    <definedName name="dsgdfbvnvbn" localSheetId="16" hidden="1">{#N/A,#N/A,FALSE,"A";#N/A,#N/A,FALSE,"B"}</definedName>
    <definedName name="dsgdfbvnvbn" localSheetId="17" hidden="1">{#N/A,#N/A,FALSE,"A";#N/A,#N/A,FALSE,"B"}</definedName>
    <definedName name="dsgdfbvnvbn" localSheetId="19" hidden="1">{#N/A,#N/A,FALSE,"A";#N/A,#N/A,FALSE,"B"}</definedName>
    <definedName name="dsgdfbvnvbn" localSheetId="18" hidden="1">{#N/A,#N/A,FALSE,"A";#N/A,#N/A,FALSE,"B"}</definedName>
    <definedName name="dsgdfbvnvbn" localSheetId="7" hidden="1">{#N/A,#N/A,FALSE,"A";#N/A,#N/A,FALSE,"B"}</definedName>
    <definedName name="dsgdfbvnvbn" localSheetId="8" hidden="1">{#N/A,#N/A,FALSE,"A";#N/A,#N/A,FALSE,"B"}</definedName>
    <definedName name="dsgdfbvnvbn" localSheetId="10" hidden="1">{#N/A,#N/A,FALSE,"A";#N/A,#N/A,FALSE,"B"}</definedName>
    <definedName name="dsgdfbvnvbn" localSheetId="9" hidden="1">{#N/A,#N/A,FALSE,"A";#N/A,#N/A,FALSE,"B"}</definedName>
    <definedName name="dsgdfbvnvbn" localSheetId="23" hidden="1">{#N/A,#N/A,FALSE,"A";#N/A,#N/A,FALSE,"B"}</definedName>
    <definedName name="dsgdfbvnvbn" localSheetId="12" hidden="1">{#N/A,#N/A,FALSE,"A";#N/A,#N/A,FALSE,"B"}</definedName>
    <definedName name="dsgdfbvnvbn" localSheetId="13" hidden="1">{#N/A,#N/A,FALSE,"A";#N/A,#N/A,FALSE,"B"}</definedName>
    <definedName name="dsgdfbvnvbn" localSheetId="14" hidden="1">{#N/A,#N/A,FALSE,"A";#N/A,#N/A,FALSE,"B"}</definedName>
    <definedName name="dsgdfbvnvbn" localSheetId="15" hidden="1">{#N/A,#N/A,FALSE,"A";#N/A,#N/A,FALSE,"B"}</definedName>
    <definedName name="dsgdfbvnvbn" localSheetId="3" hidden="1">{#N/A,#N/A,FALSE,"A";#N/A,#N/A,FALSE,"B"}</definedName>
    <definedName name="dsgdfbvnvbn" localSheetId="4" hidden="1">{#N/A,#N/A,FALSE,"A";#N/A,#N/A,FALSE,"B"}</definedName>
    <definedName name="dsgdfbvnvbn" localSheetId="5" hidden="1">{#N/A,#N/A,FALSE,"A";#N/A,#N/A,FALSE,"B"}</definedName>
    <definedName name="dsgdfbvnvbn" localSheetId="6" hidden="1">{#N/A,#N/A,FALSE,"A";#N/A,#N/A,FALSE,"B"}</definedName>
    <definedName name="dsgdfbvnvbn" hidden="1">{#N/A,#N/A,FALSE,"A";#N/A,#N/A,FALSE,"B"}</definedName>
    <definedName name="dsht" localSheetId="20" hidden="1">{#N/A,#N/A,FALSE,"A";#N/A,#N/A,FALSE,"B"}</definedName>
    <definedName name="dsht" localSheetId="21" hidden="1">{#N/A,#N/A,FALSE,"A";#N/A,#N/A,FALSE,"B"}</definedName>
    <definedName name="dsht" localSheetId="22" hidden="1">{#N/A,#N/A,FALSE,"A";#N/A,#N/A,FALSE,"B"}</definedName>
    <definedName name="dsht" localSheetId="16" hidden="1">{#N/A,#N/A,FALSE,"A";#N/A,#N/A,FALSE,"B"}</definedName>
    <definedName name="dsht" localSheetId="17" hidden="1">{#N/A,#N/A,FALSE,"A";#N/A,#N/A,FALSE,"B"}</definedName>
    <definedName name="dsht" localSheetId="19" hidden="1">{#N/A,#N/A,FALSE,"A";#N/A,#N/A,FALSE,"B"}</definedName>
    <definedName name="dsht" localSheetId="18" hidden="1">{#N/A,#N/A,FALSE,"A";#N/A,#N/A,FALSE,"B"}</definedName>
    <definedName name="dsht" localSheetId="7" hidden="1">{#N/A,#N/A,FALSE,"A";#N/A,#N/A,FALSE,"B"}</definedName>
    <definedName name="dsht" localSheetId="8" hidden="1">{#N/A,#N/A,FALSE,"A";#N/A,#N/A,FALSE,"B"}</definedName>
    <definedName name="dsht" localSheetId="10" hidden="1">{#N/A,#N/A,FALSE,"A";#N/A,#N/A,FALSE,"B"}</definedName>
    <definedName name="dsht" localSheetId="9" hidden="1">{#N/A,#N/A,FALSE,"A";#N/A,#N/A,FALSE,"B"}</definedName>
    <definedName name="dsht" localSheetId="23" hidden="1">{#N/A,#N/A,FALSE,"A";#N/A,#N/A,FALSE,"B"}</definedName>
    <definedName name="dsht" localSheetId="12" hidden="1">{#N/A,#N/A,FALSE,"A";#N/A,#N/A,FALSE,"B"}</definedName>
    <definedName name="dsht" localSheetId="13" hidden="1">{#N/A,#N/A,FALSE,"A";#N/A,#N/A,FALSE,"B"}</definedName>
    <definedName name="dsht" localSheetId="14" hidden="1">{#N/A,#N/A,FALSE,"A";#N/A,#N/A,FALSE,"B"}</definedName>
    <definedName name="dsht" localSheetId="15" hidden="1">{#N/A,#N/A,FALSE,"A";#N/A,#N/A,FALSE,"B"}</definedName>
    <definedName name="dsht" localSheetId="3" hidden="1">{#N/A,#N/A,FALSE,"A";#N/A,#N/A,FALSE,"B"}</definedName>
    <definedName name="dsht" localSheetId="4" hidden="1">{#N/A,#N/A,FALSE,"A";#N/A,#N/A,FALSE,"B"}</definedName>
    <definedName name="dsht" localSheetId="5" hidden="1">{#N/A,#N/A,FALSE,"A";#N/A,#N/A,FALSE,"B"}</definedName>
    <definedName name="dsht" localSheetId="6" hidden="1">{#N/A,#N/A,FALSE,"A";#N/A,#N/A,FALSE,"B"}</definedName>
    <definedName name="dsht" hidden="1">{#N/A,#N/A,FALSE,"A";#N/A,#N/A,FALSE,"B"}</definedName>
    <definedName name="dshtret" localSheetId="20" hidden="1">{#N/A,#N/A,FALSE,"A";#N/A,#N/A,FALSE,"B"}</definedName>
    <definedName name="dshtret" localSheetId="21" hidden="1">{#N/A,#N/A,FALSE,"A";#N/A,#N/A,FALSE,"B"}</definedName>
    <definedName name="dshtret" localSheetId="22" hidden="1">{#N/A,#N/A,FALSE,"A";#N/A,#N/A,FALSE,"B"}</definedName>
    <definedName name="dshtret" localSheetId="16" hidden="1">{#N/A,#N/A,FALSE,"A";#N/A,#N/A,FALSE,"B"}</definedName>
    <definedName name="dshtret" localSheetId="17" hidden="1">{#N/A,#N/A,FALSE,"A";#N/A,#N/A,FALSE,"B"}</definedName>
    <definedName name="dshtret" localSheetId="19" hidden="1">{#N/A,#N/A,FALSE,"A";#N/A,#N/A,FALSE,"B"}</definedName>
    <definedName name="dshtret" localSheetId="18" hidden="1">{#N/A,#N/A,FALSE,"A";#N/A,#N/A,FALSE,"B"}</definedName>
    <definedName name="dshtret" localSheetId="7" hidden="1">{#N/A,#N/A,FALSE,"A";#N/A,#N/A,FALSE,"B"}</definedName>
    <definedName name="dshtret" localSheetId="8" hidden="1">{#N/A,#N/A,FALSE,"A";#N/A,#N/A,FALSE,"B"}</definedName>
    <definedName name="dshtret" localSheetId="10" hidden="1">{#N/A,#N/A,FALSE,"A";#N/A,#N/A,FALSE,"B"}</definedName>
    <definedName name="dshtret" localSheetId="9" hidden="1">{#N/A,#N/A,FALSE,"A";#N/A,#N/A,FALSE,"B"}</definedName>
    <definedName name="dshtret" localSheetId="23" hidden="1">{#N/A,#N/A,FALSE,"A";#N/A,#N/A,FALSE,"B"}</definedName>
    <definedName name="dshtret" localSheetId="12" hidden="1">{#N/A,#N/A,FALSE,"A";#N/A,#N/A,FALSE,"B"}</definedName>
    <definedName name="dshtret" localSheetId="13" hidden="1">{#N/A,#N/A,FALSE,"A";#N/A,#N/A,FALSE,"B"}</definedName>
    <definedName name="dshtret" localSheetId="14" hidden="1">{#N/A,#N/A,FALSE,"A";#N/A,#N/A,FALSE,"B"}</definedName>
    <definedName name="dshtret" localSheetId="15" hidden="1">{#N/A,#N/A,FALSE,"A";#N/A,#N/A,FALSE,"B"}</definedName>
    <definedName name="dshtret" localSheetId="3" hidden="1">{#N/A,#N/A,FALSE,"A";#N/A,#N/A,FALSE,"B"}</definedName>
    <definedName name="dshtret" localSheetId="4" hidden="1">{#N/A,#N/A,FALSE,"A";#N/A,#N/A,FALSE,"B"}</definedName>
    <definedName name="dshtret" localSheetId="5" hidden="1">{#N/A,#N/A,FALSE,"A";#N/A,#N/A,FALSE,"B"}</definedName>
    <definedName name="dshtret" localSheetId="6" hidden="1">{#N/A,#N/A,FALSE,"A";#N/A,#N/A,FALSE,"B"}</definedName>
    <definedName name="dshtret" hidden="1">{#N/A,#N/A,FALSE,"A";#N/A,#N/A,FALSE,"B"}</definedName>
    <definedName name="DSRAFundingIn" localSheetId="22">#REF!</definedName>
    <definedName name="e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dd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dd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dds" hidden="1">{#N/A,#N/A,FALSE,"A";#N/A,#N/A,FALSE,"B-TOT";#N/A,#N/A,FALSE,"Declaration1";#N/A,#N/A,FALSE,"Spravka1";#N/A,#N/A,FALSE,"A (2)";#N/A,#N/A,FALSE,"B-TOT (2)";#N/A,#N/A,FALSE,"Declaration1 (2)";#N/A,#N/A,FALSE,"Spravka1 (2)"}</definedName>
    <definedName name="edew" localSheetId="20" hidden="1">{#N/A,#N/A,FALSE,"A";#N/A,#N/A,FALSE,"B"}</definedName>
    <definedName name="edew" localSheetId="21" hidden="1">{#N/A,#N/A,FALSE,"A";#N/A,#N/A,FALSE,"B"}</definedName>
    <definedName name="edew" localSheetId="22" hidden="1">{#N/A,#N/A,FALSE,"A";#N/A,#N/A,FALSE,"B"}</definedName>
    <definedName name="edew" localSheetId="16" hidden="1">{#N/A,#N/A,FALSE,"A";#N/A,#N/A,FALSE,"B"}</definedName>
    <definedName name="edew" localSheetId="17" hidden="1">{#N/A,#N/A,FALSE,"A";#N/A,#N/A,FALSE,"B"}</definedName>
    <definedName name="edew" localSheetId="19" hidden="1">{#N/A,#N/A,FALSE,"A";#N/A,#N/A,FALSE,"B"}</definedName>
    <definedName name="edew" localSheetId="18" hidden="1">{#N/A,#N/A,FALSE,"A";#N/A,#N/A,FALSE,"B"}</definedName>
    <definedName name="edew" localSheetId="7" hidden="1">{#N/A,#N/A,FALSE,"A";#N/A,#N/A,FALSE,"B"}</definedName>
    <definedName name="edew" localSheetId="8" hidden="1">{#N/A,#N/A,FALSE,"A";#N/A,#N/A,FALSE,"B"}</definedName>
    <definedName name="edew" localSheetId="10" hidden="1">{#N/A,#N/A,FALSE,"A";#N/A,#N/A,FALSE,"B"}</definedName>
    <definedName name="edew" localSheetId="9" hidden="1">{#N/A,#N/A,FALSE,"A";#N/A,#N/A,FALSE,"B"}</definedName>
    <definedName name="edew" localSheetId="23" hidden="1">{#N/A,#N/A,FALSE,"A";#N/A,#N/A,FALSE,"B"}</definedName>
    <definedName name="edew" localSheetId="12" hidden="1">{#N/A,#N/A,FALSE,"A";#N/A,#N/A,FALSE,"B"}</definedName>
    <definedName name="edew" localSheetId="13" hidden="1">{#N/A,#N/A,FALSE,"A";#N/A,#N/A,FALSE,"B"}</definedName>
    <definedName name="edew" localSheetId="14" hidden="1">{#N/A,#N/A,FALSE,"A";#N/A,#N/A,FALSE,"B"}</definedName>
    <definedName name="edew" localSheetId="15" hidden="1">{#N/A,#N/A,FALSE,"A";#N/A,#N/A,FALSE,"B"}</definedName>
    <definedName name="edew" localSheetId="3" hidden="1">{#N/A,#N/A,FALSE,"A";#N/A,#N/A,FALSE,"B"}</definedName>
    <definedName name="edew" localSheetId="4" hidden="1">{#N/A,#N/A,FALSE,"A";#N/A,#N/A,FALSE,"B"}</definedName>
    <definedName name="edew" localSheetId="5" hidden="1">{#N/A,#N/A,FALSE,"A";#N/A,#N/A,FALSE,"B"}</definedName>
    <definedName name="edew" localSheetId="6" hidden="1">{#N/A,#N/A,FALSE,"A";#N/A,#N/A,FALSE,"B"}</definedName>
    <definedName name="edew" hidden="1">{#N/A,#N/A,FALSE,"A";#N/A,#N/A,FALSE,"B"}</definedName>
    <definedName name="e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e" hidden="1">{#N/A,#N/A,FALSE,"A";#N/A,#N/A,FALSE,"B-TOT";#N/A,#N/A,FALSE,"Declaration1";#N/A,#N/A,FALSE,"Spravka1";#N/A,#N/A,FALSE,"A (2)";#N/A,#N/A,FALSE,"B-TOT (2)";#N/A,#N/A,FALSE,"Declaration1 (2)";#N/A,#N/A,FALSE,"Spravka1 (2)"}</definedName>
    <definedName name="EEE" localSheetId="20" hidden="1">{#N/A,#N/A,FALSE,"Tabl. H1";#N/A,#N/A,FALSE,"Tabl. H2"}</definedName>
    <definedName name="EEE" localSheetId="21" hidden="1">{#N/A,#N/A,FALSE,"Tabl. H1";#N/A,#N/A,FALSE,"Tabl. H2"}</definedName>
    <definedName name="EEE" localSheetId="22" hidden="1">{#N/A,#N/A,FALSE,"Tabl. H1";#N/A,#N/A,FALSE,"Tabl. H2"}</definedName>
    <definedName name="EEE" localSheetId="16" hidden="1">{#N/A,#N/A,FALSE,"Tabl. H1";#N/A,#N/A,FALSE,"Tabl. H2"}</definedName>
    <definedName name="EEE" localSheetId="17" hidden="1">{#N/A,#N/A,FALSE,"Tabl. H1";#N/A,#N/A,FALSE,"Tabl. H2"}</definedName>
    <definedName name="EEE" localSheetId="19" hidden="1">{#N/A,#N/A,FALSE,"Tabl. H1";#N/A,#N/A,FALSE,"Tabl. H2"}</definedName>
    <definedName name="EEE" localSheetId="18" hidden="1">{#N/A,#N/A,FALSE,"Tabl. H1";#N/A,#N/A,FALSE,"Tabl. H2"}</definedName>
    <definedName name="EEE" localSheetId="7" hidden="1">{#N/A,#N/A,FALSE,"Tabl. H1";#N/A,#N/A,FALSE,"Tabl. H2"}</definedName>
    <definedName name="EEE" localSheetId="8" hidden="1">{#N/A,#N/A,FALSE,"Tabl. H1";#N/A,#N/A,FALSE,"Tabl. H2"}</definedName>
    <definedName name="EEE" localSheetId="10" hidden="1">{#N/A,#N/A,FALSE,"Tabl. H1";#N/A,#N/A,FALSE,"Tabl. H2"}</definedName>
    <definedName name="EEE" localSheetId="9" hidden="1">{#N/A,#N/A,FALSE,"Tabl. H1";#N/A,#N/A,FALSE,"Tabl. H2"}</definedName>
    <definedName name="EEE" localSheetId="23" hidden="1">{#N/A,#N/A,FALSE,"Tabl. H1";#N/A,#N/A,FALSE,"Tabl. H2"}</definedName>
    <definedName name="EEE" localSheetId="12" hidden="1">{#N/A,#N/A,FALSE,"Tabl. H1";#N/A,#N/A,FALSE,"Tabl. H2"}</definedName>
    <definedName name="EEE" localSheetId="13" hidden="1">{#N/A,#N/A,FALSE,"Tabl. H1";#N/A,#N/A,FALSE,"Tabl. H2"}</definedName>
    <definedName name="EEE" localSheetId="14" hidden="1">{#N/A,#N/A,FALSE,"Tabl. H1";#N/A,#N/A,FALSE,"Tabl. H2"}</definedName>
    <definedName name="EEE" localSheetId="15" hidden="1">{#N/A,#N/A,FALSE,"Tabl. H1";#N/A,#N/A,FALSE,"Tabl. H2"}</definedName>
    <definedName name="EEE" localSheetId="3" hidden="1">{#N/A,#N/A,FALSE,"Tabl. H1";#N/A,#N/A,FALSE,"Tabl. H2"}</definedName>
    <definedName name="EEE" localSheetId="4" hidden="1">{#N/A,#N/A,FALSE,"Tabl. H1";#N/A,#N/A,FALSE,"Tabl. H2"}</definedName>
    <definedName name="EEE" localSheetId="5" hidden="1">{#N/A,#N/A,FALSE,"Tabl. H1";#N/A,#N/A,FALSE,"Tabl. H2"}</definedName>
    <definedName name="EEE" localSheetId="6" hidden="1">{#N/A,#N/A,FALSE,"Tabl. H1";#N/A,#N/A,FALSE,"Tabl. H2"}</definedName>
    <definedName name="EEE" hidden="1">{#N/A,#N/A,FALSE,"Tabl. H1";#N/A,#N/A,FALSE,"Tabl. H2"}</definedName>
    <definedName name="eertry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rtry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euyte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f" localSheetId="20" hidden="1">{#N/A,#N/A,FALSE,"A";#N/A,#N/A,FALSE,"B"}</definedName>
    <definedName name="ef" localSheetId="21" hidden="1">{#N/A,#N/A,FALSE,"A";#N/A,#N/A,FALSE,"B"}</definedName>
    <definedName name="ef" localSheetId="22" hidden="1">{#N/A,#N/A,FALSE,"A";#N/A,#N/A,FALSE,"B"}</definedName>
    <definedName name="ef" localSheetId="16" hidden="1">{#N/A,#N/A,FALSE,"A";#N/A,#N/A,FALSE,"B"}</definedName>
    <definedName name="ef" localSheetId="17" hidden="1">{#N/A,#N/A,FALSE,"A";#N/A,#N/A,FALSE,"B"}</definedName>
    <definedName name="ef" localSheetId="19" hidden="1">{#N/A,#N/A,FALSE,"A";#N/A,#N/A,FALSE,"B"}</definedName>
    <definedName name="ef" localSheetId="18" hidden="1">{#N/A,#N/A,FALSE,"A";#N/A,#N/A,FALSE,"B"}</definedName>
    <definedName name="ef" localSheetId="7" hidden="1">{#N/A,#N/A,FALSE,"A";#N/A,#N/A,FALSE,"B"}</definedName>
    <definedName name="ef" localSheetId="8" hidden="1">{#N/A,#N/A,FALSE,"A";#N/A,#N/A,FALSE,"B"}</definedName>
    <definedName name="ef" localSheetId="10" hidden="1">{#N/A,#N/A,FALSE,"A";#N/A,#N/A,FALSE,"B"}</definedName>
    <definedName name="ef" localSheetId="9" hidden="1">{#N/A,#N/A,FALSE,"A";#N/A,#N/A,FALSE,"B"}</definedName>
    <definedName name="ef" localSheetId="23" hidden="1">{#N/A,#N/A,FALSE,"A";#N/A,#N/A,FALSE,"B"}</definedName>
    <definedName name="ef" localSheetId="12" hidden="1">{#N/A,#N/A,FALSE,"A";#N/A,#N/A,FALSE,"B"}</definedName>
    <definedName name="ef" localSheetId="13" hidden="1">{#N/A,#N/A,FALSE,"A";#N/A,#N/A,FALSE,"B"}</definedName>
    <definedName name="ef" localSheetId="14" hidden="1">{#N/A,#N/A,FALSE,"A";#N/A,#N/A,FALSE,"B"}</definedName>
    <definedName name="ef" localSheetId="15" hidden="1">{#N/A,#N/A,FALSE,"A";#N/A,#N/A,FALSE,"B"}</definedName>
    <definedName name="ef" localSheetId="3" hidden="1">{#N/A,#N/A,FALSE,"A";#N/A,#N/A,FALSE,"B"}</definedName>
    <definedName name="ef" localSheetId="4" hidden="1">{#N/A,#N/A,FALSE,"A";#N/A,#N/A,FALSE,"B"}</definedName>
    <definedName name="ef" localSheetId="5" hidden="1">{#N/A,#N/A,FALSE,"A";#N/A,#N/A,FALSE,"B"}</definedName>
    <definedName name="ef" localSheetId="6" hidden="1">{#N/A,#N/A,FALSE,"A";#N/A,#N/A,FALSE,"B"}</definedName>
    <definedName name="ef" hidden="1">{#N/A,#N/A,FALSE,"A";#N/A,#N/A,FALSE,"B"}</definedName>
    <definedName name="efe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fe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fef" hidden="1">{#N/A,#N/A,FALSE,"A";#N/A,#N/A,FALSE,"B-TOT";#N/A,#N/A,FALSE,"Declaration1";#N/A,#N/A,FALSE,"Spravka1";#N/A,#N/A,FALSE,"A (2)";#N/A,#N/A,FALSE,"B-TOT (2)";#N/A,#N/A,FALSE,"Declaration1 (2)";#N/A,#N/A,FALSE,"Spravka1 (2)"}</definedName>
    <definedName name="efefw4" localSheetId="20" hidden="1">{#N/A,#N/A,FALSE,"A";#N/A,#N/A,FALSE,"B"}</definedName>
    <definedName name="efefw4" localSheetId="21" hidden="1">{#N/A,#N/A,FALSE,"A";#N/A,#N/A,FALSE,"B"}</definedName>
    <definedName name="efefw4" localSheetId="22" hidden="1">{#N/A,#N/A,FALSE,"A";#N/A,#N/A,FALSE,"B"}</definedName>
    <definedName name="efefw4" localSheetId="16" hidden="1">{#N/A,#N/A,FALSE,"A";#N/A,#N/A,FALSE,"B"}</definedName>
    <definedName name="efefw4" localSheetId="17" hidden="1">{#N/A,#N/A,FALSE,"A";#N/A,#N/A,FALSE,"B"}</definedName>
    <definedName name="efefw4" localSheetId="19" hidden="1">{#N/A,#N/A,FALSE,"A";#N/A,#N/A,FALSE,"B"}</definedName>
    <definedName name="efefw4" localSheetId="18" hidden="1">{#N/A,#N/A,FALSE,"A";#N/A,#N/A,FALSE,"B"}</definedName>
    <definedName name="efefw4" localSheetId="7" hidden="1">{#N/A,#N/A,FALSE,"A";#N/A,#N/A,FALSE,"B"}</definedName>
    <definedName name="efefw4" localSheetId="8" hidden="1">{#N/A,#N/A,FALSE,"A";#N/A,#N/A,FALSE,"B"}</definedName>
    <definedName name="efefw4" localSheetId="10" hidden="1">{#N/A,#N/A,FALSE,"A";#N/A,#N/A,FALSE,"B"}</definedName>
    <definedName name="efefw4" localSheetId="9" hidden="1">{#N/A,#N/A,FALSE,"A";#N/A,#N/A,FALSE,"B"}</definedName>
    <definedName name="efefw4" localSheetId="23" hidden="1">{#N/A,#N/A,FALSE,"A";#N/A,#N/A,FALSE,"B"}</definedName>
    <definedName name="efefw4" localSheetId="12" hidden="1">{#N/A,#N/A,FALSE,"A";#N/A,#N/A,FALSE,"B"}</definedName>
    <definedName name="efefw4" localSheetId="13" hidden="1">{#N/A,#N/A,FALSE,"A";#N/A,#N/A,FALSE,"B"}</definedName>
    <definedName name="efefw4" localSheetId="14" hidden="1">{#N/A,#N/A,FALSE,"A";#N/A,#N/A,FALSE,"B"}</definedName>
    <definedName name="efefw4" localSheetId="15" hidden="1">{#N/A,#N/A,FALSE,"A";#N/A,#N/A,FALSE,"B"}</definedName>
    <definedName name="efefw4" localSheetId="3" hidden="1">{#N/A,#N/A,FALSE,"A";#N/A,#N/A,FALSE,"B"}</definedName>
    <definedName name="efefw4" localSheetId="4" hidden="1">{#N/A,#N/A,FALSE,"A";#N/A,#N/A,FALSE,"B"}</definedName>
    <definedName name="efefw4" localSheetId="5" hidden="1">{#N/A,#N/A,FALSE,"A";#N/A,#N/A,FALSE,"B"}</definedName>
    <definedName name="efefw4" localSheetId="6" hidden="1">{#N/A,#N/A,FALSE,"A";#N/A,#N/A,FALSE,"B"}</definedName>
    <definedName name="efefw4" hidden="1">{#N/A,#N/A,FALSE,"A";#N/A,#N/A,FALSE,"B"}</definedName>
    <definedName name="efgrewf" localSheetId="20" hidden="1">{#N/A,#N/A,FALSE,"A";#N/A,#N/A,FALSE,"B"}</definedName>
    <definedName name="efgrewf" localSheetId="21" hidden="1">{#N/A,#N/A,FALSE,"A";#N/A,#N/A,FALSE,"B"}</definedName>
    <definedName name="efgrewf" localSheetId="22" hidden="1">{#N/A,#N/A,FALSE,"A";#N/A,#N/A,FALSE,"B"}</definedName>
    <definedName name="efgrewf" localSheetId="16" hidden="1">{#N/A,#N/A,FALSE,"A";#N/A,#N/A,FALSE,"B"}</definedName>
    <definedName name="efgrewf" localSheetId="17" hidden="1">{#N/A,#N/A,FALSE,"A";#N/A,#N/A,FALSE,"B"}</definedName>
    <definedName name="efgrewf" localSheetId="19" hidden="1">{#N/A,#N/A,FALSE,"A";#N/A,#N/A,FALSE,"B"}</definedName>
    <definedName name="efgrewf" localSheetId="18" hidden="1">{#N/A,#N/A,FALSE,"A";#N/A,#N/A,FALSE,"B"}</definedName>
    <definedName name="efgrewf" localSheetId="7" hidden="1">{#N/A,#N/A,FALSE,"A";#N/A,#N/A,FALSE,"B"}</definedName>
    <definedName name="efgrewf" localSheetId="8" hidden="1">{#N/A,#N/A,FALSE,"A";#N/A,#N/A,FALSE,"B"}</definedName>
    <definedName name="efgrewf" localSheetId="10" hidden="1">{#N/A,#N/A,FALSE,"A";#N/A,#N/A,FALSE,"B"}</definedName>
    <definedName name="efgrewf" localSheetId="9" hidden="1">{#N/A,#N/A,FALSE,"A";#N/A,#N/A,FALSE,"B"}</definedName>
    <definedName name="efgrewf" localSheetId="23" hidden="1">{#N/A,#N/A,FALSE,"A";#N/A,#N/A,FALSE,"B"}</definedName>
    <definedName name="efgrewf" localSheetId="12" hidden="1">{#N/A,#N/A,FALSE,"A";#N/A,#N/A,FALSE,"B"}</definedName>
    <definedName name="efgrewf" localSheetId="13" hidden="1">{#N/A,#N/A,FALSE,"A";#N/A,#N/A,FALSE,"B"}</definedName>
    <definedName name="efgrewf" localSheetId="14" hidden="1">{#N/A,#N/A,FALSE,"A";#N/A,#N/A,FALSE,"B"}</definedName>
    <definedName name="efgrewf" localSheetId="15" hidden="1">{#N/A,#N/A,FALSE,"A";#N/A,#N/A,FALSE,"B"}</definedName>
    <definedName name="efgrewf" localSheetId="3" hidden="1">{#N/A,#N/A,FALSE,"A";#N/A,#N/A,FALSE,"B"}</definedName>
    <definedName name="efgrewf" localSheetId="4" hidden="1">{#N/A,#N/A,FALSE,"A";#N/A,#N/A,FALSE,"B"}</definedName>
    <definedName name="efgrewf" localSheetId="5" hidden="1">{#N/A,#N/A,FALSE,"A";#N/A,#N/A,FALSE,"B"}</definedName>
    <definedName name="efgrewf" localSheetId="6" hidden="1">{#N/A,#N/A,FALSE,"A";#N/A,#N/A,FALSE,"B"}</definedName>
    <definedName name="efgrewf" hidden="1">{#N/A,#N/A,FALSE,"A";#N/A,#N/A,FALSE,"B"}</definedName>
    <definedName name="eg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g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ge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gthyt" hidden="1">{#N/A,#N/A,FALSE,"A";#N/A,#N/A,FALSE,"B-TOT";#N/A,#N/A,FALSE,"Declaration1";#N/A,#N/A,FALSE,"Spravka1";#N/A,#N/A,FALSE,"A (2)";#N/A,#N/A,FALSE,"B-TOT (2)";#N/A,#N/A,FALSE,"Declaration1 (2)";#N/A,#N/A,FALSE,"Spravka1 (2)"}</definedName>
    <definedName name="ehrtaergw" localSheetId="20" hidden="1">{#N/A,#N/A,FALSE,"A";#N/A,#N/A,FALSE,"B"}</definedName>
    <definedName name="ehrtaergw" localSheetId="21" hidden="1">{#N/A,#N/A,FALSE,"A";#N/A,#N/A,FALSE,"B"}</definedName>
    <definedName name="ehrtaergw" localSheetId="22" hidden="1">{#N/A,#N/A,FALSE,"A";#N/A,#N/A,FALSE,"B"}</definedName>
    <definedName name="ehrtaergw" localSheetId="16" hidden="1">{#N/A,#N/A,FALSE,"A";#N/A,#N/A,FALSE,"B"}</definedName>
    <definedName name="ehrtaergw" localSheetId="17" hidden="1">{#N/A,#N/A,FALSE,"A";#N/A,#N/A,FALSE,"B"}</definedName>
    <definedName name="ehrtaergw" localSheetId="19" hidden="1">{#N/A,#N/A,FALSE,"A";#N/A,#N/A,FALSE,"B"}</definedName>
    <definedName name="ehrtaergw" localSheetId="18" hidden="1">{#N/A,#N/A,FALSE,"A";#N/A,#N/A,FALSE,"B"}</definedName>
    <definedName name="ehrtaergw" localSheetId="7" hidden="1">{#N/A,#N/A,FALSE,"A";#N/A,#N/A,FALSE,"B"}</definedName>
    <definedName name="ehrtaergw" localSheetId="8" hidden="1">{#N/A,#N/A,FALSE,"A";#N/A,#N/A,FALSE,"B"}</definedName>
    <definedName name="ehrtaergw" localSheetId="10" hidden="1">{#N/A,#N/A,FALSE,"A";#N/A,#N/A,FALSE,"B"}</definedName>
    <definedName name="ehrtaergw" localSheetId="9" hidden="1">{#N/A,#N/A,FALSE,"A";#N/A,#N/A,FALSE,"B"}</definedName>
    <definedName name="ehrtaergw" localSheetId="23" hidden="1">{#N/A,#N/A,FALSE,"A";#N/A,#N/A,FALSE,"B"}</definedName>
    <definedName name="ehrtaergw" localSheetId="12" hidden="1">{#N/A,#N/A,FALSE,"A";#N/A,#N/A,FALSE,"B"}</definedName>
    <definedName name="ehrtaergw" localSheetId="13" hidden="1">{#N/A,#N/A,FALSE,"A";#N/A,#N/A,FALSE,"B"}</definedName>
    <definedName name="ehrtaergw" localSheetId="14" hidden="1">{#N/A,#N/A,FALSE,"A";#N/A,#N/A,FALSE,"B"}</definedName>
    <definedName name="ehrtaergw" localSheetId="15" hidden="1">{#N/A,#N/A,FALSE,"A";#N/A,#N/A,FALSE,"B"}</definedName>
    <definedName name="ehrtaergw" localSheetId="3" hidden="1">{#N/A,#N/A,FALSE,"A";#N/A,#N/A,FALSE,"B"}</definedName>
    <definedName name="ehrtaergw" localSheetId="4" hidden="1">{#N/A,#N/A,FALSE,"A";#N/A,#N/A,FALSE,"B"}</definedName>
    <definedName name="ehrtaergw" localSheetId="5" hidden="1">{#N/A,#N/A,FALSE,"A";#N/A,#N/A,FALSE,"B"}</definedName>
    <definedName name="ehrtaergw" localSheetId="6" hidden="1">{#N/A,#N/A,FALSE,"A";#N/A,#N/A,FALSE,"B"}</definedName>
    <definedName name="ehrtaergw" hidden="1">{#N/A,#N/A,FALSE,"A";#N/A,#N/A,FALSE,"B"}</definedName>
    <definedName name="End_Bal" localSheetId="19">#REF!</definedName>
    <definedName name="End_Bal" localSheetId="8">#REF!</definedName>
    <definedName name="End_Bal" localSheetId="10">#REF!</definedName>
    <definedName name="End_Bal" localSheetId="9">#REF!</definedName>
    <definedName name="End_Bal" localSheetId="15">#REF!</definedName>
    <definedName name="End_Bal" localSheetId="6">#REF!</definedName>
    <definedName name="End_Bal">#REF!</definedName>
    <definedName name="EndOfFinancialYear" localSheetId="22">#REF!</definedName>
    <definedName name="eqwrer" localSheetId="20" hidden="1">{#N/A,#N/A,FALSE,"A";#N/A,#N/A,FALSE,"B"}</definedName>
    <definedName name="eqwrer" localSheetId="21" hidden="1">{#N/A,#N/A,FALSE,"A";#N/A,#N/A,FALSE,"B"}</definedName>
    <definedName name="eqwrer" localSheetId="22" hidden="1">{#N/A,#N/A,FALSE,"A";#N/A,#N/A,FALSE,"B"}</definedName>
    <definedName name="eqwrer" localSheetId="16" hidden="1">{#N/A,#N/A,FALSE,"A";#N/A,#N/A,FALSE,"B"}</definedName>
    <definedName name="eqwrer" localSheetId="17" hidden="1">{#N/A,#N/A,FALSE,"A";#N/A,#N/A,FALSE,"B"}</definedName>
    <definedName name="eqwrer" localSheetId="19" hidden="1">{#N/A,#N/A,FALSE,"A";#N/A,#N/A,FALSE,"B"}</definedName>
    <definedName name="eqwrer" localSheetId="18" hidden="1">{#N/A,#N/A,FALSE,"A";#N/A,#N/A,FALSE,"B"}</definedName>
    <definedName name="eqwrer" localSheetId="7" hidden="1">{#N/A,#N/A,FALSE,"A";#N/A,#N/A,FALSE,"B"}</definedName>
    <definedName name="eqwrer" localSheetId="8" hidden="1">{#N/A,#N/A,FALSE,"A";#N/A,#N/A,FALSE,"B"}</definedName>
    <definedName name="eqwrer" localSheetId="10" hidden="1">{#N/A,#N/A,FALSE,"A";#N/A,#N/A,FALSE,"B"}</definedName>
    <definedName name="eqwrer" localSheetId="9" hidden="1">{#N/A,#N/A,FALSE,"A";#N/A,#N/A,FALSE,"B"}</definedName>
    <definedName name="eqwrer" localSheetId="23" hidden="1">{#N/A,#N/A,FALSE,"A";#N/A,#N/A,FALSE,"B"}</definedName>
    <definedName name="eqwrer" localSheetId="12" hidden="1">{#N/A,#N/A,FALSE,"A";#N/A,#N/A,FALSE,"B"}</definedName>
    <definedName name="eqwrer" localSheetId="13" hidden="1">{#N/A,#N/A,FALSE,"A";#N/A,#N/A,FALSE,"B"}</definedName>
    <definedName name="eqwrer" localSheetId="14" hidden="1">{#N/A,#N/A,FALSE,"A";#N/A,#N/A,FALSE,"B"}</definedName>
    <definedName name="eqwrer" localSheetId="15" hidden="1">{#N/A,#N/A,FALSE,"A";#N/A,#N/A,FALSE,"B"}</definedName>
    <definedName name="eqwrer" localSheetId="3" hidden="1">{#N/A,#N/A,FALSE,"A";#N/A,#N/A,FALSE,"B"}</definedName>
    <definedName name="eqwrer" localSheetId="4" hidden="1">{#N/A,#N/A,FALSE,"A";#N/A,#N/A,FALSE,"B"}</definedName>
    <definedName name="eqwrer" localSheetId="5" hidden="1">{#N/A,#N/A,FALSE,"A";#N/A,#N/A,FALSE,"B"}</definedName>
    <definedName name="eqwrer" localSheetId="6" hidden="1">{#N/A,#N/A,FALSE,"A";#N/A,#N/A,FALSE,"B"}</definedName>
    <definedName name="eqwrer" hidden="1">{#N/A,#N/A,FALSE,"A";#N/A,#N/A,FALSE,"B"}</definedName>
    <definedName name="er" localSheetId="20" hidden="1">{#N/A,#N/A,FALSE,"A";#N/A,#N/A,FALSE,"B"}</definedName>
    <definedName name="er" localSheetId="21" hidden="1">{#N/A,#N/A,FALSE,"A";#N/A,#N/A,FALSE,"B"}</definedName>
    <definedName name="er" localSheetId="22" hidden="1">{#N/A,#N/A,FALSE,"A";#N/A,#N/A,FALSE,"B"}</definedName>
    <definedName name="er" localSheetId="16" hidden="1">{#N/A,#N/A,FALSE,"A";#N/A,#N/A,FALSE,"B"}</definedName>
    <definedName name="er" localSheetId="17" hidden="1">{#N/A,#N/A,FALSE,"A";#N/A,#N/A,FALSE,"B"}</definedName>
    <definedName name="er" localSheetId="19" hidden="1">{#N/A,#N/A,FALSE,"A";#N/A,#N/A,FALSE,"B"}</definedName>
    <definedName name="er" localSheetId="18" hidden="1">{#N/A,#N/A,FALSE,"A";#N/A,#N/A,FALSE,"B"}</definedName>
    <definedName name="er" localSheetId="7" hidden="1">{#N/A,#N/A,FALSE,"A";#N/A,#N/A,FALSE,"B"}</definedName>
    <definedName name="er" localSheetId="8" hidden="1">{#N/A,#N/A,FALSE,"A";#N/A,#N/A,FALSE,"B"}</definedName>
    <definedName name="er" localSheetId="10" hidden="1">{#N/A,#N/A,FALSE,"A";#N/A,#N/A,FALSE,"B"}</definedName>
    <definedName name="er" localSheetId="9" hidden="1">{#N/A,#N/A,FALSE,"A";#N/A,#N/A,FALSE,"B"}</definedName>
    <definedName name="er" localSheetId="23" hidden="1">{#N/A,#N/A,FALSE,"A";#N/A,#N/A,FALSE,"B"}</definedName>
    <definedName name="er" localSheetId="12" hidden="1">{#N/A,#N/A,FALSE,"A";#N/A,#N/A,FALSE,"B"}</definedName>
    <definedName name="er" localSheetId="13" hidden="1">{#N/A,#N/A,FALSE,"A";#N/A,#N/A,FALSE,"B"}</definedName>
    <definedName name="er" localSheetId="14" hidden="1">{#N/A,#N/A,FALSE,"A";#N/A,#N/A,FALSE,"B"}</definedName>
    <definedName name="er" localSheetId="15" hidden="1">{#N/A,#N/A,FALSE,"A";#N/A,#N/A,FALSE,"B"}</definedName>
    <definedName name="er" localSheetId="3" hidden="1">{#N/A,#N/A,FALSE,"A";#N/A,#N/A,FALSE,"B"}</definedName>
    <definedName name="er" localSheetId="4" hidden="1">{#N/A,#N/A,FALSE,"A";#N/A,#N/A,FALSE,"B"}</definedName>
    <definedName name="er" localSheetId="5" hidden="1">{#N/A,#N/A,FALSE,"A";#N/A,#N/A,FALSE,"B"}</definedName>
    <definedName name="er" localSheetId="6" hidden="1">{#N/A,#N/A,FALSE,"A";#N/A,#N/A,FALSE,"B"}</definedName>
    <definedName name="er" hidden="1">{#N/A,#N/A,FALSE,"A";#N/A,#N/A,FALSE,"B"}</definedName>
    <definedName name="erg" localSheetId="20" hidden="1">{#N/A,#N/A,FALSE,"A";#N/A,#N/A,FALSE,"B"}</definedName>
    <definedName name="erg" localSheetId="21" hidden="1">{#N/A,#N/A,FALSE,"A";#N/A,#N/A,FALSE,"B"}</definedName>
    <definedName name="erg" localSheetId="22" hidden="1">{#N/A,#N/A,FALSE,"A";#N/A,#N/A,FALSE,"B"}</definedName>
    <definedName name="erg" localSheetId="16" hidden="1">{#N/A,#N/A,FALSE,"A";#N/A,#N/A,FALSE,"B"}</definedName>
    <definedName name="erg" localSheetId="17" hidden="1">{#N/A,#N/A,FALSE,"A";#N/A,#N/A,FALSE,"B"}</definedName>
    <definedName name="erg" localSheetId="19" hidden="1">{#N/A,#N/A,FALSE,"A";#N/A,#N/A,FALSE,"B"}</definedName>
    <definedName name="erg" localSheetId="18" hidden="1">{#N/A,#N/A,FALSE,"A";#N/A,#N/A,FALSE,"B"}</definedName>
    <definedName name="erg" localSheetId="7" hidden="1">{#N/A,#N/A,FALSE,"A";#N/A,#N/A,FALSE,"B"}</definedName>
    <definedName name="erg" localSheetId="8" hidden="1">{#N/A,#N/A,FALSE,"A";#N/A,#N/A,FALSE,"B"}</definedName>
    <definedName name="erg" localSheetId="10" hidden="1">{#N/A,#N/A,FALSE,"A";#N/A,#N/A,FALSE,"B"}</definedName>
    <definedName name="erg" localSheetId="9" hidden="1">{#N/A,#N/A,FALSE,"A";#N/A,#N/A,FALSE,"B"}</definedName>
    <definedName name="erg" localSheetId="23" hidden="1">{#N/A,#N/A,FALSE,"A";#N/A,#N/A,FALSE,"B"}</definedName>
    <definedName name="erg" localSheetId="12" hidden="1">{#N/A,#N/A,FALSE,"A";#N/A,#N/A,FALSE,"B"}</definedName>
    <definedName name="erg" localSheetId="13" hidden="1">{#N/A,#N/A,FALSE,"A";#N/A,#N/A,FALSE,"B"}</definedName>
    <definedName name="erg" localSheetId="14" hidden="1">{#N/A,#N/A,FALSE,"A";#N/A,#N/A,FALSE,"B"}</definedName>
    <definedName name="erg" localSheetId="15" hidden="1">{#N/A,#N/A,FALSE,"A";#N/A,#N/A,FALSE,"B"}</definedName>
    <definedName name="erg" localSheetId="3" hidden="1">{#N/A,#N/A,FALSE,"A";#N/A,#N/A,FALSE,"B"}</definedName>
    <definedName name="erg" localSheetId="4" hidden="1">{#N/A,#N/A,FALSE,"A";#N/A,#N/A,FALSE,"B"}</definedName>
    <definedName name="erg" localSheetId="5" hidden="1">{#N/A,#N/A,FALSE,"A";#N/A,#N/A,FALSE,"B"}</definedName>
    <definedName name="erg" localSheetId="6" hidden="1">{#N/A,#N/A,FALSE,"A";#N/A,#N/A,FALSE,"B"}</definedName>
    <definedName name="erg" hidden="1">{#N/A,#N/A,FALSE,"A";#N/A,#N/A,FALSE,"B"}</definedName>
    <definedName name="ergf" localSheetId="20" hidden="1">{#N/A,#N/A,FALSE,"A";#N/A,#N/A,FALSE,"B"}</definedName>
    <definedName name="ergf" localSheetId="21" hidden="1">{#N/A,#N/A,FALSE,"A";#N/A,#N/A,FALSE,"B"}</definedName>
    <definedName name="ergf" localSheetId="22" hidden="1">{#N/A,#N/A,FALSE,"A";#N/A,#N/A,FALSE,"B"}</definedName>
    <definedName name="ergf" localSheetId="16" hidden="1">{#N/A,#N/A,FALSE,"A";#N/A,#N/A,FALSE,"B"}</definedName>
    <definedName name="ergf" localSheetId="17" hidden="1">{#N/A,#N/A,FALSE,"A";#N/A,#N/A,FALSE,"B"}</definedName>
    <definedName name="ergf" localSheetId="19" hidden="1">{#N/A,#N/A,FALSE,"A";#N/A,#N/A,FALSE,"B"}</definedName>
    <definedName name="ergf" localSheetId="18" hidden="1">{#N/A,#N/A,FALSE,"A";#N/A,#N/A,FALSE,"B"}</definedName>
    <definedName name="ergf" localSheetId="7" hidden="1">{#N/A,#N/A,FALSE,"A";#N/A,#N/A,FALSE,"B"}</definedName>
    <definedName name="ergf" localSheetId="8" hidden="1">{#N/A,#N/A,FALSE,"A";#N/A,#N/A,FALSE,"B"}</definedName>
    <definedName name="ergf" localSheetId="10" hidden="1">{#N/A,#N/A,FALSE,"A";#N/A,#N/A,FALSE,"B"}</definedName>
    <definedName name="ergf" localSheetId="9" hidden="1">{#N/A,#N/A,FALSE,"A";#N/A,#N/A,FALSE,"B"}</definedName>
    <definedName name="ergf" localSheetId="23" hidden="1">{#N/A,#N/A,FALSE,"A";#N/A,#N/A,FALSE,"B"}</definedName>
    <definedName name="ergf" localSheetId="12" hidden="1">{#N/A,#N/A,FALSE,"A";#N/A,#N/A,FALSE,"B"}</definedName>
    <definedName name="ergf" localSheetId="13" hidden="1">{#N/A,#N/A,FALSE,"A";#N/A,#N/A,FALSE,"B"}</definedName>
    <definedName name="ergf" localSheetId="14" hidden="1">{#N/A,#N/A,FALSE,"A";#N/A,#N/A,FALSE,"B"}</definedName>
    <definedName name="ergf" localSheetId="15" hidden="1">{#N/A,#N/A,FALSE,"A";#N/A,#N/A,FALSE,"B"}</definedName>
    <definedName name="ergf" localSheetId="3" hidden="1">{#N/A,#N/A,FALSE,"A";#N/A,#N/A,FALSE,"B"}</definedName>
    <definedName name="ergf" localSheetId="4" hidden="1">{#N/A,#N/A,FALSE,"A";#N/A,#N/A,FALSE,"B"}</definedName>
    <definedName name="ergf" localSheetId="5" hidden="1">{#N/A,#N/A,FALSE,"A";#N/A,#N/A,FALSE,"B"}</definedName>
    <definedName name="ergf" localSheetId="6" hidden="1">{#N/A,#N/A,FALSE,"A";#N/A,#N/A,FALSE,"B"}</definedName>
    <definedName name="ergf" hidden="1">{#N/A,#N/A,FALSE,"A";#N/A,#N/A,FALSE,"B"}</definedName>
    <definedName name="erghtgf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rghtgfc" hidden="1">{#N/A,#N/A,FALSE,"A";#N/A,#N/A,FALSE,"B-TOT";#N/A,#N/A,FALSE,"Declaration1";#N/A,#N/A,FALSE,"Spravka1";#N/A,#N/A,FALSE,"A (2)";#N/A,#N/A,FALSE,"B-TOT (2)";#N/A,#N/A,FALSE,"Declaration1 (2)";#N/A,#N/A,FALSE,"Spravka1 (2)"}</definedName>
    <definedName name="ergr" localSheetId="20" hidden="1">{#N/A,#N/A,FALSE,"A";#N/A,#N/A,FALSE,"B"}</definedName>
    <definedName name="ergr" localSheetId="21" hidden="1">{#N/A,#N/A,FALSE,"A";#N/A,#N/A,FALSE,"B"}</definedName>
    <definedName name="ergr" localSheetId="22" hidden="1">{#N/A,#N/A,FALSE,"A";#N/A,#N/A,FALSE,"B"}</definedName>
    <definedName name="ergr" localSheetId="16" hidden="1">{#N/A,#N/A,FALSE,"A";#N/A,#N/A,FALSE,"B"}</definedName>
    <definedName name="ergr" localSheetId="17" hidden="1">{#N/A,#N/A,FALSE,"A";#N/A,#N/A,FALSE,"B"}</definedName>
    <definedName name="ergr" localSheetId="19" hidden="1">{#N/A,#N/A,FALSE,"A";#N/A,#N/A,FALSE,"B"}</definedName>
    <definedName name="ergr" localSheetId="18" hidden="1">{#N/A,#N/A,FALSE,"A";#N/A,#N/A,FALSE,"B"}</definedName>
    <definedName name="ergr" localSheetId="7" hidden="1">{#N/A,#N/A,FALSE,"A";#N/A,#N/A,FALSE,"B"}</definedName>
    <definedName name="ergr" localSheetId="8" hidden="1">{#N/A,#N/A,FALSE,"A";#N/A,#N/A,FALSE,"B"}</definedName>
    <definedName name="ergr" localSheetId="10" hidden="1">{#N/A,#N/A,FALSE,"A";#N/A,#N/A,FALSE,"B"}</definedName>
    <definedName name="ergr" localSheetId="9" hidden="1">{#N/A,#N/A,FALSE,"A";#N/A,#N/A,FALSE,"B"}</definedName>
    <definedName name="ergr" localSheetId="23" hidden="1">{#N/A,#N/A,FALSE,"A";#N/A,#N/A,FALSE,"B"}</definedName>
    <definedName name="ergr" localSheetId="12" hidden="1">{#N/A,#N/A,FALSE,"A";#N/A,#N/A,FALSE,"B"}</definedName>
    <definedName name="ergr" localSheetId="13" hidden="1">{#N/A,#N/A,FALSE,"A";#N/A,#N/A,FALSE,"B"}</definedName>
    <definedName name="ergr" localSheetId="14" hidden="1">{#N/A,#N/A,FALSE,"A";#N/A,#N/A,FALSE,"B"}</definedName>
    <definedName name="ergr" localSheetId="15" hidden="1">{#N/A,#N/A,FALSE,"A";#N/A,#N/A,FALSE,"B"}</definedName>
    <definedName name="ergr" localSheetId="3" hidden="1">{#N/A,#N/A,FALSE,"A";#N/A,#N/A,FALSE,"B"}</definedName>
    <definedName name="ergr" localSheetId="4" hidden="1">{#N/A,#N/A,FALSE,"A";#N/A,#N/A,FALSE,"B"}</definedName>
    <definedName name="ergr" localSheetId="5" hidden="1">{#N/A,#N/A,FALSE,"A";#N/A,#N/A,FALSE,"B"}</definedName>
    <definedName name="ergr" localSheetId="6" hidden="1">{#N/A,#N/A,FALSE,"A";#N/A,#N/A,FALSE,"B"}</definedName>
    <definedName name="ergr" hidden="1">{#N/A,#N/A,FALSE,"A";#N/A,#N/A,FALSE,"B"}</definedName>
    <definedName name="ert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ertherh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rtherhe" hidden="1">{#N/A,#N/A,FALSE,"A";#N/A,#N/A,FALSE,"B-TOT";#N/A,#N/A,FALSE,"Declaration1";#N/A,#N/A,FALSE,"Spravka1";#N/A,#N/A,FALSE,"A (2)";#N/A,#N/A,FALSE,"B-TOT (2)";#N/A,#N/A,FALSE,"Declaration1 (2)";#N/A,#N/A,FALSE,"Spravka1 (2)"}</definedName>
    <definedName name="ertre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re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ty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ruyne" localSheetId="20" hidden="1">{#N/A,#N/A,FALSE,"A";#N/A,#N/A,FALSE,"B"}</definedName>
    <definedName name="eruyne" localSheetId="21" hidden="1">{#N/A,#N/A,FALSE,"A";#N/A,#N/A,FALSE,"B"}</definedName>
    <definedName name="eruyne" localSheetId="22" hidden="1">{#N/A,#N/A,FALSE,"A";#N/A,#N/A,FALSE,"B"}</definedName>
    <definedName name="eruyne" localSheetId="16" hidden="1">{#N/A,#N/A,FALSE,"A";#N/A,#N/A,FALSE,"B"}</definedName>
    <definedName name="eruyne" localSheetId="17" hidden="1">{#N/A,#N/A,FALSE,"A";#N/A,#N/A,FALSE,"B"}</definedName>
    <definedName name="eruyne" localSheetId="19" hidden="1">{#N/A,#N/A,FALSE,"A";#N/A,#N/A,FALSE,"B"}</definedName>
    <definedName name="eruyne" localSheetId="18" hidden="1">{#N/A,#N/A,FALSE,"A";#N/A,#N/A,FALSE,"B"}</definedName>
    <definedName name="eruyne" localSheetId="7" hidden="1">{#N/A,#N/A,FALSE,"A";#N/A,#N/A,FALSE,"B"}</definedName>
    <definedName name="eruyne" localSheetId="8" hidden="1">{#N/A,#N/A,FALSE,"A";#N/A,#N/A,FALSE,"B"}</definedName>
    <definedName name="eruyne" localSheetId="10" hidden="1">{#N/A,#N/A,FALSE,"A";#N/A,#N/A,FALSE,"B"}</definedName>
    <definedName name="eruyne" localSheetId="9" hidden="1">{#N/A,#N/A,FALSE,"A";#N/A,#N/A,FALSE,"B"}</definedName>
    <definedName name="eruyne" localSheetId="23" hidden="1">{#N/A,#N/A,FALSE,"A";#N/A,#N/A,FALSE,"B"}</definedName>
    <definedName name="eruyne" localSheetId="12" hidden="1">{#N/A,#N/A,FALSE,"A";#N/A,#N/A,FALSE,"B"}</definedName>
    <definedName name="eruyne" localSheetId="13" hidden="1">{#N/A,#N/A,FALSE,"A";#N/A,#N/A,FALSE,"B"}</definedName>
    <definedName name="eruyne" localSheetId="14" hidden="1">{#N/A,#N/A,FALSE,"A";#N/A,#N/A,FALSE,"B"}</definedName>
    <definedName name="eruyne" localSheetId="15" hidden="1">{#N/A,#N/A,FALSE,"A";#N/A,#N/A,FALSE,"B"}</definedName>
    <definedName name="eruyne" localSheetId="3" hidden="1">{#N/A,#N/A,FALSE,"A";#N/A,#N/A,FALSE,"B"}</definedName>
    <definedName name="eruyne" localSheetId="4" hidden="1">{#N/A,#N/A,FALSE,"A";#N/A,#N/A,FALSE,"B"}</definedName>
    <definedName name="eruyne" localSheetId="5" hidden="1">{#N/A,#N/A,FALSE,"A";#N/A,#N/A,FALSE,"B"}</definedName>
    <definedName name="eruyne" localSheetId="6" hidden="1">{#N/A,#N/A,FALSE,"A";#N/A,#N/A,FALSE,"B"}</definedName>
    <definedName name="eruyne" hidden="1">{#N/A,#N/A,FALSE,"A";#N/A,#N/A,FALSE,"B"}</definedName>
    <definedName name="ethfhg" localSheetId="20" hidden="1">{#N/A,#N/A,FALSE,"A";#N/A,#N/A,FALSE,"B"}</definedName>
    <definedName name="ethfhg" localSheetId="21" hidden="1">{#N/A,#N/A,FALSE,"A";#N/A,#N/A,FALSE,"B"}</definedName>
    <definedName name="ethfhg" localSheetId="22" hidden="1">{#N/A,#N/A,FALSE,"A";#N/A,#N/A,FALSE,"B"}</definedName>
    <definedName name="ethfhg" localSheetId="16" hidden="1">{#N/A,#N/A,FALSE,"A";#N/A,#N/A,FALSE,"B"}</definedName>
    <definedName name="ethfhg" localSheetId="17" hidden="1">{#N/A,#N/A,FALSE,"A";#N/A,#N/A,FALSE,"B"}</definedName>
    <definedName name="ethfhg" localSheetId="19" hidden="1">{#N/A,#N/A,FALSE,"A";#N/A,#N/A,FALSE,"B"}</definedName>
    <definedName name="ethfhg" localSheetId="18" hidden="1">{#N/A,#N/A,FALSE,"A";#N/A,#N/A,FALSE,"B"}</definedName>
    <definedName name="ethfhg" localSheetId="7" hidden="1">{#N/A,#N/A,FALSE,"A";#N/A,#N/A,FALSE,"B"}</definedName>
    <definedName name="ethfhg" localSheetId="8" hidden="1">{#N/A,#N/A,FALSE,"A";#N/A,#N/A,FALSE,"B"}</definedName>
    <definedName name="ethfhg" localSheetId="10" hidden="1">{#N/A,#N/A,FALSE,"A";#N/A,#N/A,FALSE,"B"}</definedName>
    <definedName name="ethfhg" localSheetId="9" hidden="1">{#N/A,#N/A,FALSE,"A";#N/A,#N/A,FALSE,"B"}</definedName>
    <definedName name="ethfhg" localSheetId="23" hidden="1">{#N/A,#N/A,FALSE,"A";#N/A,#N/A,FALSE,"B"}</definedName>
    <definedName name="ethfhg" localSheetId="12" hidden="1">{#N/A,#N/A,FALSE,"A";#N/A,#N/A,FALSE,"B"}</definedName>
    <definedName name="ethfhg" localSheetId="13" hidden="1">{#N/A,#N/A,FALSE,"A";#N/A,#N/A,FALSE,"B"}</definedName>
    <definedName name="ethfhg" localSheetId="14" hidden="1">{#N/A,#N/A,FALSE,"A";#N/A,#N/A,FALSE,"B"}</definedName>
    <definedName name="ethfhg" localSheetId="15" hidden="1">{#N/A,#N/A,FALSE,"A";#N/A,#N/A,FALSE,"B"}</definedName>
    <definedName name="ethfhg" localSheetId="3" hidden="1">{#N/A,#N/A,FALSE,"A";#N/A,#N/A,FALSE,"B"}</definedName>
    <definedName name="ethfhg" localSheetId="4" hidden="1">{#N/A,#N/A,FALSE,"A";#N/A,#N/A,FALSE,"B"}</definedName>
    <definedName name="ethfhg" localSheetId="5" hidden="1">{#N/A,#N/A,FALSE,"A";#N/A,#N/A,FALSE,"B"}</definedName>
    <definedName name="ethfhg" localSheetId="6" hidden="1">{#N/A,#N/A,FALSE,"A";#N/A,#N/A,FALSE,"B"}</definedName>
    <definedName name="ethfhg" hidden="1">{#N/A,#N/A,FALSE,"A";#N/A,#N/A,FALSE,"B"}</definedName>
    <definedName name="etr" localSheetId="20" hidden="1">{#N/A,#N/A,FALSE,"A";#N/A,#N/A,FALSE,"B"}</definedName>
    <definedName name="etr" localSheetId="21" hidden="1">{#N/A,#N/A,FALSE,"A";#N/A,#N/A,FALSE,"B"}</definedName>
    <definedName name="etr" localSheetId="22" hidden="1">{#N/A,#N/A,FALSE,"A";#N/A,#N/A,FALSE,"B"}</definedName>
    <definedName name="etr" localSheetId="16" hidden="1">{#N/A,#N/A,FALSE,"A";#N/A,#N/A,FALSE,"B"}</definedName>
    <definedName name="etr" localSheetId="17" hidden="1">{#N/A,#N/A,FALSE,"A";#N/A,#N/A,FALSE,"B"}</definedName>
    <definedName name="etr" localSheetId="19" hidden="1">{#N/A,#N/A,FALSE,"A";#N/A,#N/A,FALSE,"B"}</definedName>
    <definedName name="etr" localSheetId="18" hidden="1">{#N/A,#N/A,FALSE,"A";#N/A,#N/A,FALSE,"B"}</definedName>
    <definedName name="etr" localSheetId="7" hidden="1">{#N/A,#N/A,FALSE,"A";#N/A,#N/A,FALSE,"B"}</definedName>
    <definedName name="etr" localSheetId="8" hidden="1">{#N/A,#N/A,FALSE,"A";#N/A,#N/A,FALSE,"B"}</definedName>
    <definedName name="etr" localSheetId="10" hidden="1">{#N/A,#N/A,FALSE,"A";#N/A,#N/A,FALSE,"B"}</definedName>
    <definedName name="etr" localSheetId="9" hidden="1">{#N/A,#N/A,FALSE,"A";#N/A,#N/A,FALSE,"B"}</definedName>
    <definedName name="etr" localSheetId="23" hidden="1">{#N/A,#N/A,FALSE,"A";#N/A,#N/A,FALSE,"B"}</definedName>
    <definedName name="etr" localSheetId="12" hidden="1">{#N/A,#N/A,FALSE,"A";#N/A,#N/A,FALSE,"B"}</definedName>
    <definedName name="etr" localSheetId="13" hidden="1">{#N/A,#N/A,FALSE,"A";#N/A,#N/A,FALSE,"B"}</definedName>
    <definedName name="etr" localSheetId="14" hidden="1">{#N/A,#N/A,FALSE,"A";#N/A,#N/A,FALSE,"B"}</definedName>
    <definedName name="etr" localSheetId="15" hidden="1">{#N/A,#N/A,FALSE,"A";#N/A,#N/A,FALSE,"B"}</definedName>
    <definedName name="etr" localSheetId="3" hidden="1">{#N/A,#N/A,FALSE,"A";#N/A,#N/A,FALSE,"B"}</definedName>
    <definedName name="etr" localSheetId="4" hidden="1">{#N/A,#N/A,FALSE,"A";#N/A,#N/A,FALSE,"B"}</definedName>
    <definedName name="etr" localSheetId="5" hidden="1">{#N/A,#N/A,FALSE,"A";#N/A,#N/A,FALSE,"B"}</definedName>
    <definedName name="etr" localSheetId="6" hidden="1">{#N/A,#N/A,FALSE,"A";#N/A,#N/A,FALSE,"B"}</definedName>
    <definedName name="etr" hidden="1">{#N/A,#N/A,FALSE,"A";#N/A,#N/A,FALSE,"B"}</definedName>
    <definedName name="etry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try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vdfv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vdfv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vdfv" hidden="1">{#N/A,#N/A,FALSE,"A";#N/A,#N/A,FALSE,"B-TOT";#N/A,#N/A,FALSE,"Declaration1";#N/A,#N/A,FALSE,"Spravka1";#N/A,#N/A,FALSE,"A (2)";#N/A,#N/A,FALSE,"B-TOT (2)";#N/A,#N/A,FALSE,"Declaration1 (2)";#N/A,#N/A,FALSE,"Spravka1 (2)"}</definedName>
    <definedName name="ew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wfdew" localSheetId="20" hidden="1">{#N/A,#N/A,FALSE,"A";#N/A,#N/A,FALSE,"B"}</definedName>
    <definedName name="ewfdew" localSheetId="21" hidden="1">{#N/A,#N/A,FALSE,"A";#N/A,#N/A,FALSE,"B"}</definedName>
    <definedName name="ewfdew" localSheetId="22" hidden="1">{#N/A,#N/A,FALSE,"A";#N/A,#N/A,FALSE,"B"}</definedName>
    <definedName name="ewfdew" localSheetId="16" hidden="1">{#N/A,#N/A,FALSE,"A";#N/A,#N/A,FALSE,"B"}</definedName>
    <definedName name="ewfdew" localSheetId="17" hidden="1">{#N/A,#N/A,FALSE,"A";#N/A,#N/A,FALSE,"B"}</definedName>
    <definedName name="ewfdew" localSheetId="19" hidden="1">{#N/A,#N/A,FALSE,"A";#N/A,#N/A,FALSE,"B"}</definedName>
    <definedName name="ewfdew" localSheetId="18" hidden="1">{#N/A,#N/A,FALSE,"A";#N/A,#N/A,FALSE,"B"}</definedName>
    <definedName name="ewfdew" localSheetId="7" hidden="1">{#N/A,#N/A,FALSE,"A";#N/A,#N/A,FALSE,"B"}</definedName>
    <definedName name="ewfdew" localSheetId="8" hidden="1">{#N/A,#N/A,FALSE,"A";#N/A,#N/A,FALSE,"B"}</definedName>
    <definedName name="ewfdew" localSheetId="10" hidden="1">{#N/A,#N/A,FALSE,"A";#N/A,#N/A,FALSE,"B"}</definedName>
    <definedName name="ewfdew" localSheetId="9" hidden="1">{#N/A,#N/A,FALSE,"A";#N/A,#N/A,FALSE,"B"}</definedName>
    <definedName name="ewfdew" localSheetId="23" hidden="1">{#N/A,#N/A,FALSE,"A";#N/A,#N/A,FALSE,"B"}</definedName>
    <definedName name="ewfdew" localSheetId="12" hidden="1">{#N/A,#N/A,FALSE,"A";#N/A,#N/A,FALSE,"B"}</definedName>
    <definedName name="ewfdew" localSheetId="13" hidden="1">{#N/A,#N/A,FALSE,"A";#N/A,#N/A,FALSE,"B"}</definedName>
    <definedName name="ewfdew" localSheetId="14" hidden="1">{#N/A,#N/A,FALSE,"A";#N/A,#N/A,FALSE,"B"}</definedName>
    <definedName name="ewfdew" localSheetId="15" hidden="1">{#N/A,#N/A,FALSE,"A";#N/A,#N/A,FALSE,"B"}</definedName>
    <definedName name="ewfdew" localSheetId="3" hidden="1">{#N/A,#N/A,FALSE,"A";#N/A,#N/A,FALSE,"B"}</definedName>
    <definedName name="ewfdew" localSheetId="4" hidden="1">{#N/A,#N/A,FALSE,"A";#N/A,#N/A,FALSE,"B"}</definedName>
    <definedName name="ewfdew" localSheetId="5" hidden="1">{#N/A,#N/A,FALSE,"A";#N/A,#N/A,FALSE,"B"}</definedName>
    <definedName name="ewfdew" localSheetId="6" hidden="1">{#N/A,#N/A,FALSE,"A";#N/A,#N/A,FALSE,"B"}</definedName>
    <definedName name="ewfdew" hidden="1">{#N/A,#N/A,FALSE,"A";#N/A,#N/A,FALSE,"B"}</definedName>
    <definedName name="ewfr" localSheetId="20" hidden="1">{#N/A,#N/A,FALSE,"A";#N/A,#N/A,FALSE,"B"}</definedName>
    <definedName name="ewfr" localSheetId="21" hidden="1">{#N/A,#N/A,FALSE,"A";#N/A,#N/A,FALSE,"B"}</definedName>
    <definedName name="ewfr" localSheetId="22" hidden="1">{#N/A,#N/A,FALSE,"A";#N/A,#N/A,FALSE,"B"}</definedName>
    <definedName name="ewfr" localSheetId="16" hidden="1">{#N/A,#N/A,FALSE,"A";#N/A,#N/A,FALSE,"B"}</definedName>
    <definedName name="ewfr" localSheetId="17" hidden="1">{#N/A,#N/A,FALSE,"A";#N/A,#N/A,FALSE,"B"}</definedName>
    <definedName name="ewfr" localSheetId="19" hidden="1">{#N/A,#N/A,FALSE,"A";#N/A,#N/A,FALSE,"B"}</definedName>
    <definedName name="ewfr" localSheetId="18" hidden="1">{#N/A,#N/A,FALSE,"A";#N/A,#N/A,FALSE,"B"}</definedName>
    <definedName name="ewfr" localSheetId="7" hidden="1">{#N/A,#N/A,FALSE,"A";#N/A,#N/A,FALSE,"B"}</definedName>
    <definedName name="ewfr" localSheetId="8" hidden="1">{#N/A,#N/A,FALSE,"A";#N/A,#N/A,FALSE,"B"}</definedName>
    <definedName name="ewfr" localSheetId="10" hidden="1">{#N/A,#N/A,FALSE,"A";#N/A,#N/A,FALSE,"B"}</definedName>
    <definedName name="ewfr" localSheetId="9" hidden="1">{#N/A,#N/A,FALSE,"A";#N/A,#N/A,FALSE,"B"}</definedName>
    <definedName name="ewfr" localSheetId="23" hidden="1">{#N/A,#N/A,FALSE,"A";#N/A,#N/A,FALSE,"B"}</definedName>
    <definedName name="ewfr" localSheetId="12" hidden="1">{#N/A,#N/A,FALSE,"A";#N/A,#N/A,FALSE,"B"}</definedName>
    <definedName name="ewfr" localSheetId="13" hidden="1">{#N/A,#N/A,FALSE,"A";#N/A,#N/A,FALSE,"B"}</definedName>
    <definedName name="ewfr" localSheetId="14" hidden="1">{#N/A,#N/A,FALSE,"A";#N/A,#N/A,FALSE,"B"}</definedName>
    <definedName name="ewfr" localSheetId="15" hidden="1">{#N/A,#N/A,FALSE,"A";#N/A,#N/A,FALSE,"B"}</definedName>
    <definedName name="ewfr" localSheetId="3" hidden="1">{#N/A,#N/A,FALSE,"A";#N/A,#N/A,FALSE,"B"}</definedName>
    <definedName name="ewfr" localSheetId="4" hidden="1">{#N/A,#N/A,FALSE,"A";#N/A,#N/A,FALSE,"B"}</definedName>
    <definedName name="ewfr" localSheetId="5" hidden="1">{#N/A,#N/A,FALSE,"A";#N/A,#N/A,FALSE,"B"}</definedName>
    <definedName name="ewfr" localSheetId="6" hidden="1">{#N/A,#N/A,FALSE,"A";#N/A,#N/A,FALSE,"B"}</definedName>
    <definedName name="ewfr" hidden="1">{#N/A,#N/A,FALSE,"A";#N/A,#N/A,FALSE,"B"}</definedName>
    <definedName name="ewre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wre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wref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ewREQFT" hidden="1">{#N/A,#N/A,FALSE,"A";#N/A,#N/A,FALSE,"B-TOT";#N/A,#N/A,FALSE,"Declaration1";#N/A,#N/A,FALSE,"Spravka1";#N/A,#N/A,FALSE,"A (2)";#N/A,#N/A,FALSE,"B-TOT (2)";#N/A,#N/A,FALSE,"Declaration1 (2)";#N/A,#N/A,FALSE,"Spravka1 (2)"}</definedName>
    <definedName name="eyu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eyu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asrtgrgd" localSheetId="20" hidden="1">{#N/A,#N/A,FALSE,"A";#N/A,#N/A,FALSE,"B"}</definedName>
    <definedName name="fasrtgrgd" localSheetId="21" hidden="1">{#N/A,#N/A,FALSE,"A";#N/A,#N/A,FALSE,"B"}</definedName>
    <definedName name="fasrtgrgd" localSheetId="22" hidden="1">{#N/A,#N/A,FALSE,"A";#N/A,#N/A,FALSE,"B"}</definedName>
    <definedName name="fasrtgrgd" localSheetId="16" hidden="1">{#N/A,#N/A,FALSE,"A";#N/A,#N/A,FALSE,"B"}</definedName>
    <definedName name="fasrtgrgd" localSheetId="17" hidden="1">{#N/A,#N/A,FALSE,"A";#N/A,#N/A,FALSE,"B"}</definedName>
    <definedName name="fasrtgrgd" localSheetId="19" hidden="1">{#N/A,#N/A,FALSE,"A";#N/A,#N/A,FALSE,"B"}</definedName>
    <definedName name="fasrtgrgd" localSheetId="18" hidden="1">{#N/A,#N/A,FALSE,"A";#N/A,#N/A,FALSE,"B"}</definedName>
    <definedName name="fasrtgrgd" localSheetId="7" hidden="1">{#N/A,#N/A,FALSE,"A";#N/A,#N/A,FALSE,"B"}</definedName>
    <definedName name="fasrtgrgd" localSheetId="8" hidden="1">{#N/A,#N/A,FALSE,"A";#N/A,#N/A,FALSE,"B"}</definedName>
    <definedName name="fasrtgrgd" localSheetId="10" hidden="1">{#N/A,#N/A,FALSE,"A";#N/A,#N/A,FALSE,"B"}</definedName>
    <definedName name="fasrtgrgd" localSheetId="9" hidden="1">{#N/A,#N/A,FALSE,"A";#N/A,#N/A,FALSE,"B"}</definedName>
    <definedName name="fasrtgrgd" localSheetId="23" hidden="1">{#N/A,#N/A,FALSE,"A";#N/A,#N/A,FALSE,"B"}</definedName>
    <definedName name="fasrtgrgd" localSheetId="12" hidden="1">{#N/A,#N/A,FALSE,"A";#N/A,#N/A,FALSE,"B"}</definedName>
    <definedName name="fasrtgrgd" localSheetId="13" hidden="1">{#N/A,#N/A,FALSE,"A";#N/A,#N/A,FALSE,"B"}</definedName>
    <definedName name="fasrtgrgd" localSheetId="14" hidden="1">{#N/A,#N/A,FALSE,"A";#N/A,#N/A,FALSE,"B"}</definedName>
    <definedName name="fasrtgrgd" localSheetId="15" hidden="1">{#N/A,#N/A,FALSE,"A";#N/A,#N/A,FALSE,"B"}</definedName>
    <definedName name="fasrtgrgd" localSheetId="3" hidden="1">{#N/A,#N/A,FALSE,"A";#N/A,#N/A,FALSE,"B"}</definedName>
    <definedName name="fasrtgrgd" localSheetId="4" hidden="1">{#N/A,#N/A,FALSE,"A";#N/A,#N/A,FALSE,"B"}</definedName>
    <definedName name="fasrtgrgd" localSheetId="5" hidden="1">{#N/A,#N/A,FALSE,"A";#N/A,#N/A,FALSE,"B"}</definedName>
    <definedName name="fasrtgrgd" localSheetId="6" hidden="1">{#N/A,#N/A,FALSE,"A";#N/A,#N/A,FALSE,"B"}</definedName>
    <definedName name="fasrtgrgd" hidden="1">{#N/A,#N/A,FALSE,"A";#N/A,#N/A,FALSE,"B"}</definedName>
    <definedName name="fbvs" localSheetId="20" hidden="1">{#N/A,#N/A,FALSE,"A";#N/A,#N/A,FALSE,"B"}</definedName>
    <definedName name="fbvs" localSheetId="21" hidden="1">{#N/A,#N/A,FALSE,"A";#N/A,#N/A,FALSE,"B"}</definedName>
    <definedName name="fbvs" localSheetId="22" hidden="1">{#N/A,#N/A,FALSE,"A";#N/A,#N/A,FALSE,"B"}</definedName>
    <definedName name="fbvs" localSheetId="16" hidden="1">{#N/A,#N/A,FALSE,"A";#N/A,#N/A,FALSE,"B"}</definedName>
    <definedName name="fbvs" localSheetId="17" hidden="1">{#N/A,#N/A,FALSE,"A";#N/A,#N/A,FALSE,"B"}</definedName>
    <definedName name="fbvs" localSheetId="19" hidden="1">{#N/A,#N/A,FALSE,"A";#N/A,#N/A,FALSE,"B"}</definedName>
    <definedName name="fbvs" localSheetId="18" hidden="1">{#N/A,#N/A,FALSE,"A";#N/A,#N/A,FALSE,"B"}</definedName>
    <definedName name="fbvs" localSheetId="7" hidden="1">{#N/A,#N/A,FALSE,"A";#N/A,#N/A,FALSE,"B"}</definedName>
    <definedName name="fbvs" localSheetId="8" hidden="1">{#N/A,#N/A,FALSE,"A";#N/A,#N/A,FALSE,"B"}</definedName>
    <definedName name="fbvs" localSheetId="10" hidden="1">{#N/A,#N/A,FALSE,"A";#N/A,#N/A,FALSE,"B"}</definedName>
    <definedName name="fbvs" localSheetId="9" hidden="1">{#N/A,#N/A,FALSE,"A";#N/A,#N/A,FALSE,"B"}</definedName>
    <definedName name="fbvs" localSheetId="23" hidden="1">{#N/A,#N/A,FALSE,"A";#N/A,#N/A,FALSE,"B"}</definedName>
    <definedName name="fbvs" localSheetId="12" hidden="1">{#N/A,#N/A,FALSE,"A";#N/A,#N/A,FALSE,"B"}</definedName>
    <definedName name="fbvs" localSheetId="13" hidden="1">{#N/A,#N/A,FALSE,"A";#N/A,#N/A,FALSE,"B"}</definedName>
    <definedName name="fbvs" localSheetId="14" hidden="1">{#N/A,#N/A,FALSE,"A";#N/A,#N/A,FALSE,"B"}</definedName>
    <definedName name="fbvs" localSheetId="15" hidden="1">{#N/A,#N/A,FALSE,"A";#N/A,#N/A,FALSE,"B"}</definedName>
    <definedName name="fbvs" localSheetId="3" hidden="1">{#N/A,#N/A,FALSE,"A";#N/A,#N/A,FALSE,"B"}</definedName>
    <definedName name="fbvs" localSheetId="4" hidden="1">{#N/A,#N/A,FALSE,"A";#N/A,#N/A,FALSE,"B"}</definedName>
    <definedName name="fbvs" localSheetId="5" hidden="1">{#N/A,#N/A,FALSE,"A";#N/A,#N/A,FALSE,"B"}</definedName>
    <definedName name="fbvs" localSheetId="6" hidden="1">{#N/A,#N/A,FALSE,"A";#N/A,#N/A,FALSE,"B"}</definedName>
    <definedName name="fbvs" hidden="1">{#N/A,#N/A,FALSE,"A";#N/A,#N/A,FALSE,"B"}</definedName>
    <definedName name="fdf" localSheetId="20" hidden="1">{#N/A,#N/A,FALSE,"A";#N/A,#N/A,FALSE,"B"}</definedName>
    <definedName name="fdf" localSheetId="21" hidden="1">{#N/A,#N/A,FALSE,"A";#N/A,#N/A,FALSE,"B"}</definedName>
    <definedName name="fdf" localSheetId="22" hidden="1">{#N/A,#N/A,FALSE,"A";#N/A,#N/A,FALSE,"B"}</definedName>
    <definedName name="fdf" localSheetId="16" hidden="1">{#N/A,#N/A,FALSE,"A";#N/A,#N/A,FALSE,"B"}</definedName>
    <definedName name="fdf" localSheetId="17" hidden="1">{#N/A,#N/A,FALSE,"A";#N/A,#N/A,FALSE,"B"}</definedName>
    <definedName name="fdf" localSheetId="19" hidden="1">{#N/A,#N/A,FALSE,"A";#N/A,#N/A,FALSE,"B"}</definedName>
    <definedName name="fdf" localSheetId="18" hidden="1">{#N/A,#N/A,FALSE,"A";#N/A,#N/A,FALSE,"B"}</definedName>
    <definedName name="fdf" localSheetId="7" hidden="1">{#N/A,#N/A,FALSE,"A";#N/A,#N/A,FALSE,"B"}</definedName>
    <definedName name="fdf" localSheetId="8" hidden="1">{#N/A,#N/A,FALSE,"A";#N/A,#N/A,FALSE,"B"}</definedName>
    <definedName name="fdf" localSheetId="10" hidden="1">{#N/A,#N/A,FALSE,"A";#N/A,#N/A,FALSE,"B"}</definedName>
    <definedName name="fdf" localSheetId="9" hidden="1">{#N/A,#N/A,FALSE,"A";#N/A,#N/A,FALSE,"B"}</definedName>
    <definedName name="fdf" localSheetId="23" hidden="1">{#N/A,#N/A,FALSE,"A";#N/A,#N/A,FALSE,"B"}</definedName>
    <definedName name="fdf" localSheetId="12" hidden="1">{#N/A,#N/A,FALSE,"A";#N/A,#N/A,FALSE,"B"}</definedName>
    <definedName name="fdf" localSheetId="13" hidden="1">{#N/A,#N/A,FALSE,"A";#N/A,#N/A,FALSE,"B"}</definedName>
    <definedName name="fdf" localSheetId="14" hidden="1">{#N/A,#N/A,FALSE,"A";#N/A,#N/A,FALSE,"B"}</definedName>
    <definedName name="fdf" localSheetId="15" hidden="1">{#N/A,#N/A,FALSE,"A";#N/A,#N/A,FALSE,"B"}</definedName>
    <definedName name="fdf" localSheetId="3" hidden="1">{#N/A,#N/A,FALSE,"A";#N/A,#N/A,FALSE,"B"}</definedName>
    <definedName name="fdf" localSheetId="4" hidden="1">{#N/A,#N/A,FALSE,"A";#N/A,#N/A,FALSE,"B"}</definedName>
    <definedName name="fdf" localSheetId="5" hidden="1">{#N/A,#N/A,FALSE,"A";#N/A,#N/A,FALSE,"B"}</definedName>
    <definedName name="fdf" localSheetId="6" hidden="1">{#N/A,#N/A,FALSE,"A";#N/A,#N/A,FALSE,"B"}</definedName>
    <definedName name="fdf" hidden="1">{#N/A,#N/A,FALSE,"A";#N/A,#N/A,FALSE,"B"}</definedName>
    <definedName name="fdg" localSheetId="20" hidden="1">{#N/A,#N/A,FALSE,"A";#N/A,#N/A,FALSE,"B"}</definedName>
    <definedName name="fdg" localSheetId="21" hidden="1">{#N/A,#N/A,FALSE,"A";#N/A,#N/A,FALSE,"B"}</definedName>
    <definedName name="fdg" localSheetId="22" hidden="1">{#N/A,#N/A,FALSE,"A";#N/A,#N/A,FALSE,"B"}</definedName>
    <definedName name="fdg" localSheetId="16" hidden="1">{#N/A,#N/A,FALSE,"A";#N/A,#N/A,FALSE,"B"}</definedName>
    <definedName name="fdg" localSheetId="17" hidden="1">{#N/A,#N/A,FALSE,"A";#N/A,#N/A,FALSE,"B"}</definedName>
    <definedName name="fdg" localSheetId="19" hidden="1">{#N/A,#N/A,FALSE,"A";#N/A,#N/A,FALSE,"B"}</definedName>
    <definedName name="fdg" localSheetId="18" hidden="1">{#N/A,#N/A,FALSE,"A";#N/A,#N/A,FALSE,"B"}</definedName>
    <definedName name="fdg" localSheetId="7" hidden="1">{#N/A,#N/A,FALSE,"A";#N/A,#N/A,FALSE,"B"}</definedName>
    <definedName name="fdg" localSheetId="8" hidden="1">{#N/A,#N/A,FALSE,"A";#N/A,#N/A,FALSE,"B"}</definedName>
    <definedName name="fdg" localSheetId="10" hidden="1">{#N/A,#N/A,FALSE,"A";#N/A,#N/A,FALSE,"B"}</definedName>
    <definedName name="fdg" localSheetId="9" hidden="1">{#N/A,#N/A,FALSE,"A";#N/A,#N/A,FALSE,"B"}</definedName>
    <definedName name="fdg" localSheetId="23" hidden="1">{#N/A,#N/A,FALSE,"A";#N/A,#N/A,FALSE,"B"}</definedName>
    <definedName name="fdg" localSheetId="12" hidden="1">{#N/A,#N/A,FALSE,"A";#N/A,#N/A,FALSE,"B"}</definedName>
    <definedName name="fdg" localSheetId="13" hidden="1">{#N/A,#N/A,FALSE,"A";#N/A,#N/A,FALSE,"B"}</definedName>
    <definedName name="fdg" localSheetId="14" hidden="1">{#N/A,#N/A,FALSE,"A";#N/A,#N/A,FALSE,"B"}</definedName>
    <definedName name="fdg" localSheetId="15" hidden="1">{#N/A,#N/A,FALSE,"A";#N/A,#N/A,FALSE,"B"}</definedName>
    <definedName name="fdg" localSheetId="3" hidden="1">{#N/A,#N/A,FALSE,"A";#N/A,#N/A,FALSE,"B"}</definedName>
    <definedName name="fdg" localSheetId="4" hidden="1">{#N/A,#N/A,FALSE,"A";#N/A,#N/A,FALSE,"B"}</definedName>
    <definedName name="fdg" localSheetId="5" hidden="1">{#N/A,#N/A,FALSE,"A";#N/A,#N/A,FALSE,"B"}</definedName>
    <definedName name="fdg" localSheetId="6" hidden="1">{#N/A,#N/A,FALSE,"A";#N/A,#N/A,FALSE,"B"}</definedName>
    <definedName name="fdg" hidden="1">{#N/A,#N/A,FALSE,"A";#N/A,#N/A,FALSE,"B"}</definedName>
    <definedName name="fdgdgfd" localSheetId="20" hidden="1">{#N/A,#N/A,FALSE,"A";#N/A,#N/A,FALSE,"B"}</definedName>
    <definedName name="fdgdgfd" localSheetId="21" hidden="1">{#N/A,#N/A,FALSE,"A";#N/A,#N/A,FALSE,"B"}</definedName>
    <definedName name="fdgdgfd" localSheetId="22" hidden="1">{#N/A,#N/A,FALSE,"A";#N/A,#N/A,FALSE,"B"}</definedName>
    <definedName name="fdgdgfd" localSheetId="16" hidden="1">{#N/A,#N/A,FALSE,"A";#N/A,#N/A,FALSE,"B"}</definedName>
    <definedName name="fdgdgfd" localSheetId="17" hidden="1">{#N/A,#N/A,FALSE,"A";#N/A,#N/A,FALSE,"B"}</definedName>
    <definedName name="fdgdgfd" localSheetId="19" hidden="1">{#N/A,#N/A,FALSE,"A";#N/A,#N/A,FALSE,"B"}</definedName>
    <definedName name="fdgdgfd" localSheetId="18" hidden="1">{#N/A,#N/A,FALSE,"A";#N/A,#N/A,FALSE,"B"}</definedName>
    <definedName name="fdgdgfd" localSheetId="7" hidden="1">{#N/A,#N/A,FALSE,"A";#N/A,#N/A,FALSE,"B"}</definedName>
    <definedName name="fdgdgfd" localSheetId="8" hidden="1">{#N/A,#N/A,FALSE,"A";#N/A,#N/A,FALSE,"B"}</definedName>
    <definedName name="fdgdgfd" localSheetId="10" hidden="1">{#N/A,#N/A,FALSE,"A";#N/A,#N/A,FALSE,"B"}</definedName>
    <definedName name="fdgdgfd" localSheetId="9" hidden="1">{#N/A,#N/A,FALSE,"A";#N/A,#N/A,FALSE,"B"}</definedName>
    <definedName name="fdgdgfd" localSheetId="23" hidden="1">{#N/A,#N/A,FALSE,"A";#N/A,#N/A,FALSE,"B"}</definedName>
    <definedName name="fdgdgfd" localSheetId="12" hidden="1">{#N/A,#N/A,FALSE,"A";#N/A,#N/A,FALSE,"B"}</definedName>
    <definedName name="fdgdgfd" localSheetId="13" hidden="1">{#N/A,#N/A,FALSE,"A";#N/A,#N/A,FALSE,"B"}</definedName>
    <definedName name="fdgdgfd" localSheetId="14" hidden="1">{#N/A,#N/A,FALSE,"A";#N/A,#N/A,FALSE,"B"}</definedName>
    <definedName name="fdgdgfd" localSheetId="15" hidden="1">{#N/A,#N/A,FALSE,"A";#N/A,#N/A,FALSE,"B"}</definedName>
    <definedName name="fdgdgfd" localSheetId="3" hidden="1">{#N/A,#N/A,FALSE,"A";#N/A,#N/A,FALSE,"B"}</definedName>
    <definedName name="fdgdgfd" localSheetId="4" hidden="1">{#N/A,#N/A,FALSE,"A";#N/A,#N/A,FALSE,"B"}</definedName>
    <definedName name="fdgdgfd" localSheetId="5" hidden="1">{#N/A,#N/A,FALSE,"A";#N/A,#N/A,FALSE,"B"}</definedName>
    <definedName name="fdgdgfd" localSheetId="6" hidden="1">{#N/A,#N/A,FALSE,"A";#N/A,#N/A,FALSE,"B"}</definedName>
    <definedName name="fdgdgfd" hidden="1">{#N/A,#N/A,FALSE,"A";#N/A,#N/A,FALSE,"B"}</definedName>
    <definedName name="fdg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dg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dgr" hidden="1">{#N/A,#N/A,FALSE,"A";#N/A,#N/A,FALSE,"B-TOT";#N/A,#N/A,FALSE,"Declaration1";#N/A,#N/A,FALSE,"Spravka1";#N/A,#N/A,FALSE,"A (2)";#N/A,#N/A,FALSE,"B-TOT (2)";#N/A,#N/A,FALSE,"Declaration1 (2)";#N/A,#N/A,FALSE,"Spravka1 (2)"}</definedName>
    <definedName name="fdgsd" localSheetId="20" hidden="1">{#N/A,#N/A,FALSE,"A";#N/A,#N/A,FALSE,"B"}</definedName>
    <definedName name="fdgsd" localSheetId="21" hidden="1">{#N/A,#N/A,FALSE,"A";#N/A,#N/A,FALSE,"B"}</definedName>
    <definedName name="fdgsd" localSheetId="22" hidden="1">{#N/A,#N/A,FALSE,"A";#N/A,#N/A,FALSE,"B"}</definedName>
    <definedName name="fdgsd" localSheetId="16" hidden="1">{#N/A,#N/A,FALSE,"A";#N/A,#N/A,FALSE,"B"}</definedName>
    <definedName name="fdgsd" localSheetId="17" hidden="1">{#N/A,#N/A,FALSE,"A";#N/A,#N/A,FALSE,"B"}</definedName>
    <definedName name="fdgsd" localSheetId="19" hidden="1">{#N/A,#N/A,FALSE,"A";#N/A,#N/A,FALSE,"B"}</definedName>
    <definedName name="fdgsd" localSheetId="18" hidden="1">{#N/A,#N/A,FALSE,"A";#N/A,#N/A,FALSE,"B"}</definedName>
    <definedName name="fdgsd" localSheetId="7" hidden="1">{#N/A,#N/A,FALSE,"A";#N/A,#N/A,FALSE,"B"}</definedName>
    <definedName name="fdgsd" localSheetId="8" hidden="1">{#N/A,#N/A,FALSE,"A";#N/A,#N/A,FALSE,"B"}</definedName>
    <definedName name="fdgsd" localSheetId="10" hidden="1">{#N/A,#N/A,FALSE,"A";#N/A,#N/A,FALSE,"B"}</definedName>
    <definedName name="fdgsd" localSheetId="9" hidden="1">{#N/A,#N/A,FALSE,"A";#N/A,#N/A,FALSE,"B"}</definedName>
    <definedName name="fdgsd" localSheetId="23" hidden="1">{#N/A,#N/A,FALSE,"A";#N/A,#N/A,FALSE,"B"}</definedName>
    <definedName name="fdgsd" localSheetId="12" hidden="1">{#N/A,#N/A,FALSE,"A";#N/A,#N/A,FALSE,"B"}</definedName>
    <definedName name="fdgsd" localSheetId="13" hidden="1">{#N/A,#N/A,FALSE,"A";#N/A,#N/A,FALSE,"B"}</definedName>
    <definedName name="fdgsd" localSheetId="14" hidden="1">{#N/A,#N/A,FALSE,"A";#N/A,#N/A,FALSE,"B"}</definedName>
    <definedName name="fdgsd" localSheetId="15" hidden="1">{#N/A,#N/A,FALSE,"A";#N/A,#N/A,FALSE,"B"}</definedName>
    <definedName name="fdgsd" localSheetId="3" hidden="1">{#N/A,#N/A,FALSE,"A";#N/A,#N/A,FALSE,"B"}</definedName>
    <definedName name="fdgsd" localSheetId="4" hidden="1">{#N/A,#N/A,FALSE,"A";#N/A,#N/A,FALSE,"B"}</definedName>
    <definedName name="fdgsd" localSheetId="5" hidden="1">{#N/A,#N/A,FALSE,"A";#N/A,#N/A,FALSE,"B"}</definedName>
    <definedName name="fdgsd" localSheetId="6" hidden="1">{#N/A,#N/A,FALSE,"A";#N/A,#N/A,FALSE,"B"}</definedName>
    <definedName name="fdgsd" hidden="1">{#N/A,#N/A,FALSE,"A";#N/A,#N/A,FALSE,"B"}</definedName>
    <definedName name="fds" localSheetId="20" hidden="1">{#N/A,#N/A,FALSE,"A";#N/A,#N/A,FALSE,"B"}</definedName>
    <definedName name="fds" localSheetId="21" hidden="1">{#N/A,#N/A,FALSE,"A";#N/A,#N/A,FALSE,"B"}</definedName>
    <definedName name="fds" localSheetId="22" hidden="1">{#N/A,#N/A,FALSE,"A";#N/A,#N/A,FALSE,"B"}</definedName>
    <definedName name="fds" localSheetId="16" hidden="1">{#N/A,#N/A,FALSE,"A";#N/A,#N/A,FALSE,"B"}</definedName>
    <definedName name="fds" localSheetId="17" hidden="1">{#N/A,#N/A,FALSE,"A";#N/A,#N/A,FALSE,"B"}</definedName>
    <definedName name="fds" localSheetId="19" hidden="1">{#N/A,#N/A,FALSE,"A";#N/A,#N/A,FALSE,"B"}</definedName>
    <definedName name="fds" localSheetId="18" hidden="1">{#N/A,#N/A,FALSE,"A";#N/A,#N/A,FALSE,"B"}</definedName>
    <definedName name="fds" localSheetId="7" hidden="1">{#N/A,#N/A,FALSE,"A";#N/A,#N/A,FALSE,"B"}</definedName>
    <definedName name="fds" localSheetId="8" hidden="1">{#N/A,#N/A,FALSE,"A";#N/A,#N/A,FALSE,"B"}</definedName>
    <definedName name="fds" localSheetId="10" hidden="1">{#N/A,#N/A,FALSE,"A";#N/A,#N/A,FALSE,"B"}</definedName>
    <definedName name="fds" localSheetId="9" hidden="1">{#N/A,#N/A,FALSE,"A";#N/A,#N/A,FALSE,"B"}</definedName>
    <definedName name="fds" localSheetId="23" hidden="1">{#N/A,#N/A,FALSE,"A";#N/A,#N/A,FALSE,"B"}</definedName>
    <definedName name="fds" localSheetId="12" hidden="1">{#N/A,#N/A,FALSE,"A";#N/A,#N/A,FALSE,"B"}</definedName>
    <definedName name="fds" localSheetId="13" hidden="1">{#N/A,#N/A,FALSE,"A";#N/A,#N/A,FALSE,"B"}</definedName>
    <definedName name="fds" localSheetId="14" hidden="1">{#N/A,#N/A,FALSE,"A";#N/A,#N/A,FALSE,"B"}</definedName>
    <definedName name="fds" localSheetId="15" hidden="1">{#N/A,#N/A,FALSE,"A";#N/A,#N/A,FALSE,"B"}</definedName>
    <definedName name="fds" localSheetId="3" hidden="1">{#N/A,#N/A,FALSE,"A";#N/A,#N/A,FALSE,"B"}</definedName>
    <definedName name="fds" localSheetId="4" hidden="1">{#N/A,#N/A,FALSE,"A";#N/A,#N/A,FALSE,"B"}</definedName>
    <definedName name="fds" localSheetId="5" hidden="1">{#N/A,#N/A,FALSE,"A";#N/A,#N/A,FALSE,"B"}</definedName>
    <definedName name="fds" localSheetId="6" hidden="1">{#N/A,#N/A,FALSE,"A";#N/A,#N/A,FALSE,"B"}</definedName>
    <definedName name="fds" hidden="1">{#N/A,#N/A,FALSE,"A";#N/A,#N/A,FALSE,"B"}</definedName>
    <definedName name="fdsfr" localSheetId="20" hidden="1">{#N/A,#N/A,FALSE,"A";#N/A,#N/A,FALSE,"B"}</definedName>
    <definedName name="fdsfr" localSheetId="21" hidden="1">{#N/A,#N/A,FALSE,"A";#N/A,#N/A,FALSE,"B"}</definedName>
    <definedName name="fdsfr" localSheetId="22" hidden="1">{#N/A,#N/A,FALSE,"A";#N/A,#N/A,FALSE,"B"}</definedName>
    <definedName name="fdsfr" localSheetId="16" hidden="1">{#N/A,#N/A,FALSE,"A";#N/A,#N/A,FALSE,"B"}</definedName>
    <definedName name="fdsfr" localSheetId="17" hidden="1">{#N/A,#N/A,FALSE,"A";#N/A,#N/A,FALSE,"B"}</definedName>
    <definedName name="fdsfr" localSheetId="19" hidden="1">{#N/A,#N/A,FALSE,"A";#N/A,#N/A,FALSE,"B"}</definedName>
    <definedName name="fdsfr" localSheetId="18" hidden="1">{#N/A,#N/A,FALSE,"A";#N/A,#N/A,FALSE,"B"}</definedName>
    <definedName name="fdsfr" localSheetId="7" hidden="1">{#N/A,#N/A,FALSE,"A";#N/A,#N/A,FALSE,"B"}</definedName>
    <definedName name="fdsfr" localSheetId="8" hidden="1">{#N/A,#N/A,FALSE,"A";#N/A,#N/A,FALSE,"B"}</definedName>
    <definedName name="fdsfr" localSheetId="10" hidden="1">{#N/A,#N/A,FALSE,"A";#N/A,#N/A,FALSE,"B"}</definedName>
    <definedName name="fdsfr" localSheetId="9" hidden="1">{#N/A,#N/A,FALSE,"A";#N/A,#N/A,FALSE,"B"}</definedName>
    <definedName name="fdsfr" localSheetId="23" hidden="1">{#N/A,#N/A,FALSE,"A";#N/A,#N/A,FALSE,"B"}</definedName>
    <definedName name="fdsfr" localSheetId="12" hidden="1">{#N/A,#N/A,FALSE,"A";#N/A,#N/A,FALSE,"B"}</definedName>
    <definedName name="fdsfr" localSheetId="13" hidden="1">{#N/A,#N/A,FALSE,"A";#N/A,#N/A,FALSE,"B"}</definedName>
    <definedName name="fdsfr" localSheetId="14" hidden="1">{#N/A,#N/A,FALSE,"A";#N/A,#N/A,FALSE,"B"}</definedName>
    <definedName name="fdsfr" localSheetId="15" hidden="1">{#N/A,#N/A,FALSE,"A";#N/A,#N/A,FALSE,"B"}</definedName>
    <definedName name="fdsfr" localSheetId="3" hidden="1">{#N/A,#N/A,FALSE,"A";#N/A,#N/A,FALSE,"B"}</definedName>
    <definedName name="fdsfr" localSheetId="4" hidden="1">{#N/A,#N/A,FALSE,"A";#N/A,#N/A,FALSE,"B"}</definedName>
    <definedName name="fdsfr" localSheetId="5" hidden="1">{#N/A,#N/A,FALSE,"A";#N/A,#N/A,FALSE,"B"}</definedName>
    <definedName name="fdsfr" localSheetId="6" hidden="1">{#N/A,#N/A,FALSE,"A";#N/A,#N/A,FALSE,"B"}</definedName>
    <definedName name="fdsfr" hidden="1">{#N/A,#N/A,FALSE,"A";#N/A,#N/A,FALSE,"B"}</definedName>
    <definedName name="fdsgrt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dsgrtd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dsgsfdc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dsvfdsag" hidden="1">{#N/A,#N/A,FALSE,"A";#N/A,#N/A,FALSE,"B-TOT";#N/A,#N/A,FALSE,"Declaration1";#N/A,#N/A,FALSE,"Spravka1";#N/A,#N/A,FALSE,"A (2)";#N/A,#N/A,FALSE,"B-TOT (2)";#N/A,#N/A,FALSE,"Declaration1 (2)";#N/A,#N/A,FALSE,"Spravka1 (2)"}</definedName>
    <definedName name="FF" localSheetId="20" hidden="1">{#N/A,#N/A,FALSE,"A";#N/A,#N/A,FALSE,"B"}</definedName>
    <definedName name="FF" localSheetId="21" hidden="1">{#N/A,#N/A,FALSE,"A";#N/A,#N/A,FALSE,"B"}</definedName>
    <definedName name="FF" localSheetId="22" hidden="1">{#N/A,#N/A,FALSE,"A";#N/A,#N/A,FALSE,"B"}</definedName>
    <definedName name="FF" localSheetId="16" hidden="1">{#N/A,#N/A,FALSE,"A";#N/A,#N/A,FALSE,"B"}</definedName>
    <definedName name="FF" localSheetId="17" hidden="1">{#N/A,#N/A,FALSE,"A";#N/A,#N/A,FALSE,"B"}</definedName>
    <definedName name="FF" localSheetId="19" hidden="1">{#N/A,#N/A,FALSE,"A";#N/A,#N/A,FALSE,"B"}</definedName>
    <definedName name="FF" localSheetId="18" hidden="1">{#N/A,#N/A,FALSE,"A";#N/A,#N/A,FALSE,"B"}</definedName>
    <definedName name="FF" localSheetId="7" hidden="1">{#N/A,#N/A,FALSE,"A";#N/A,#N/A,FALSE,"B"}</definedName>
    <definedName name="FF" localSheetId="8" hidden="1">{#N/A,#N/A,FALSE,"A";#N/A,#N/A,FALSE,"B"}</definedName>
    <definedName name="FF" localSheetId="10" hidden="1">{#N/A,#N/A,FALSE,"A";#N/A,#N/A,FALSE,"B"}</definedName>
    <definedName name="FF" localSheetId="9" hidden="1">{#N/A,#N/A,FALSE,"A";#N/A,#N/A,FALSE,"B"}</definedName>
    <definedName name="FF" localSheetId="23" hidden="1">{#N/A,#N/A,FALSE,"A";#N/A,#N/A,FALSE,"B"}</definedName>
    <definedName name="FF" localSheetId="12" hidden="1">{#N/A,#N/A,FALSE,"A";#N/A,#N/A,FALSE,"B"}</definedName>
    <definedName name="FF" localSheetId="13" hidden="1">{#N/A,#N/A,FALSE,"A";#N/A,#N/A,FALSE,"B"}</definedName>
    <definedName name="FF" localSheetId="14" hidden="1">{#N/A,#N/A,FALSE,"A";#N/A,#N/A,FALSE,"B"}</definedName>
    <definedName name="FF" localSheetId="15" hidden="1">{#N/A,#N/A,FALSE,"A";#N/A,#N/A,FALSE,"B"}</definedName>
    <definedName name="FF" localSheetId="3" hidden="1">{#N/A,#N/A,FALSE,"A";#N/A,#N/A,FALSE,"B"}</definedName>
    <definedName name="FF" localSheetId="4" hidden="1">{#N/A,#N/A,FALSE,"A";#N/A,#N/A,FALSE,"B"}</definedName>
    <definedName name="FF" localSheetId="5" hidden="1">{#N/A,#N/A,FALSE,"A";#N/A,#N/A,FALSE,"B"}</definedName>
    <definedName name="FF" localSheetId="6" hidden="1">{#N/A,#N/A,FALSE,"A";#N/A,#N/A,FALSE,"B"}</definedName>
    <definedName name="FF" hidden="1">{#N/A,#N/A,FALSE,"A";#N/A,#N/A,FALSE,"B"}</definedName>
    <definedName name="ffd" localSheetId="20" hidden="1">{#N/A,#N/A,FALSE,"A";#N/A,#N/A,FALSE,"B"}</definedName>
    <definedName name="ffd" localSheetId="21" hidden="1">{#N/A,#N/A,FALSE,"A";#N/A,#N/A,FALSE,"B"}</definedName>
    <definedName name="ffd" localSheetId="22" hidden="1">{#N/A,#N/A,FALSE,"A";#N/A,#N/A,FALSE,"B"}</definedName>
    <definedName name="ffd" localSheetId="16" hidden="1">{#N/A,#N/A,FALSE,"A";#N/A,#N/A,FALSE,"B"}</definedName>
    <definedName name="ffd" localSheetId="17" hidden="1">{#N/A,#N/A,FALSE,"A";#N/A,#N/A,FALSE,"B"}</definedName>
    <definedName name="ffd" localSheetId="19" hidden="1">{#N/A,#N/A,FALSE,"A";#N/A,#N/A,FALSE,"B"}</definedName>
    <definedName name="ffd" localSheetId="18" hidden="1">{#N/A,#N/A,FALSE,"A";#N/A,#N/A,FALSE,"B"}</definedName>
    <definedName name="ffd" localSheetId="7" hidden="1">{#N/A,#N/A,FALSE,"A";#N/A,#N/A,FALSE,"B"}</definedName>
    <definedName name="ffd" localSheetId="8" hidden="1">{#N/A,#N/A,FALSE,"A";#N/A,#N/A,FALSE,"B"}</definedName>
    <definedName name="ffd" localSheetId="10" hidden="1">{#N/A,#N/A,FALSE,"A";#N/A,#N/A,FALSE,"B"}</definedName>
    <definedName name="ffd" localSheetId="9" hidden="1">{#N/A,#N/A,FALSE,"A";#N/A,#N/A,FALSE,"B"}</definedName>
    <definedName name="ffd" localSheetId="23" hidden="1">{#N/A,#N/A,FALSE,"A";#N/A,#N/A,FALSE,"B"}</definedName>
    <definedName name="ffd" localSheetId="12" hidden="1">{#N/A,#N/A,FALSE,"A";#N/A,#N/A,FALSE,"B"}</definedName>
    <definedName name="ffd" localSheetId="13" hidden="1">{#N/A,#N/A,FALSE,"A";#N/A,#N/A,FALSE,"B"}</definedName>
    <definedName name="ffd" localSheetId="14" hidden="1">{#N/A,#N/A,FALSE,"A";#N/A,#N/A,FALSE,"B"}</definedName>
    <definedName name="ffd" localSheetId="15" hidden="1">{#N/A,#N/A,FALSE,"A";#N/A,#N/A,FALSE,"B"}</definedName>
    <definedName name="ffd" localSheetId="3" hidden="1">{#N/A,#N/A,FALSE,"A";#N/A,#N/A,FALSE,"B"}</definedName>
    <definedName name="ffd" localSheetId="4" hidden="1">{#N/A,#N/A,FALSE,"A";#N/A,#N/A,FALSE,"B"}</definedName>
    <definedName name="ffd" localSheetId="5" hidden="1">{#N/A,#N/A,FALSE,"A";#N/A,#N/A,FALSE,"B"}</definedName>
    <definedName name="ffd" localSheetId="6" hidden="1">{#N/A,#N/A,FALSE,"A";#N/A,#N/A,FALSE,"B"}</definedName>
    <definedName name="ffd" hidden="1">{#N/A,#N/A,FALSE,"A";#N/A,#N/A,FALSE,"B"}</definedName>
    <definedName name="fffdrdr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ffdrdr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g" localSheetId="20" hidden="1">{#N/A,#N/A,FALSE,"A";#N/A,#N/A,FALSE,"B"}</definedName>
    <definedName name="fg" localSheetId="21" hidden="1">{#N/A,#N/A,FALSE,"A";#N/A,#N/A,FALSE,"B"}</definedName>
    <definedName name="fg" localSheetId="22" hidden="1">{#N/A,#N/A,FALSE,"A";#N/A,#N/A,FALSE,"B"}</definedName>
    <definedName name="fg" localSheetId="16" hidden="1">{#N/A,#N/A,FALSE,"A";#N/A,#N/A,FALSE,"B"}</definedName>
    <definedName name="fg" localSheetId="17" hidden="1">{#N/A,#N/A,FALSE,"A";#N/A,#N/A,FALSE,"B"}</definedName>
    <definedName name="fg" localSheetId="19" hidden="1">{#N/A,#N/A,FALSE,"A";#N/A,#N/A,FALSE,"B"}</definedName>
    <definedName name="fg" localSheetId="18" hidden="1">{#N/A,#N/A,FALSE,"A";#N/A,#N/A,FALSE,"B"}</definedName>
    <definedName name="fg" localSheetId="7" hidden="1">{#N/A,#N/A,FALSE,"A";#N/A,#N/A,FALSE,"B"}</definedName>
    <definedName name="fg" localSheetId="8" hidden="1">{#N/A,#N/A,FALSE,"A";#N/A,#N/A,FALSE,"B"}</definedName>
    <definedName name="fg" localSheetId="10" hidden="1">{#N/A,#N/A,FALSE,"A";#N/A,#N/A,FALSE,"B"}</definedName>
    <definedName name="fg" localSheetId="9" hidden="1">{#N/A,#N/A,FALSE,"A";#N/A,#N/A,FALSE,"B"}</definedName>
    <definedName name="fg" localSheetId="23" hidden="1">{#N/A,#N/A,FALSE,"A";#N/A,#N/A,FALSE,"B"}</definedName>
    <definedName name="fg" localSheetId="12" hidden="1">{#N/A,#N/A,FALSE,"A";#N/A,#N/A,FALSE,"B"}</definedName>
    <definedName name="fg" localSheetId="13" hidden="1">{#N/A,#N/A,FALSE,"A";#N/A,#N/A,FALSE,"B"}</definedName>
    <definedName name="fg" localSheetId="14" hidden="1">{#N/A,#N/A,FALSE,"A";#N/A,#N/A,FALSE,"B"}</definedName>
    <definedName name="fg" localSheetId="15" hidden="1">{#N/A,#N/A,FALSE,"A";#N/A,#N/A,FALSE,"B"}</definedName>
    <definedName name="fg" localSheetId="3" hidden="1">{#N/A,#N/A,FALSE,"A";#N/A,#N/A,FALSE,"B"}</definedName>
    <definedName name="fg" localSheetId="4" hidden="1">{#N/A,#N/A,FALSE,"A";#N/A,#N/A,FALSE,"B"}</definedName>
    <definedName name="fg" localSheetId="5" hidden="1">{#N/A,#N/A,FALSE,"A";#N/A,#N/A,FALSE,"B"}</definedName>
    <definedName name="fg" localSheetId="6" hidden="1">{#N/A,#N/A,FALSE,"A";#N/A,#N/A,FALSE,"B"}</definedName>
    <definedName name="fg" hidden="1">{#N/A,#N/A,FALSE,"A";#N/A,#N/A,FALSE,"B"}</definedName>
    <definedName name="fg1_" localSheetId="20" hidden="1">{#VALUE!,#N/A,FALSE,0;#N/A,#N/A,FALSE,0}</definedName>
    <definedName name="fg1_" localSheetId="21" hidden="1">{#VALUE!,#N/A,FALSE,0;#N/A,#N/A,FALSE,0}</definedName>
    <definedName name="fg1_" localSheetId="22" hidden="1">{#VALUE!,#N/A,FALSE,0;#N/A,#N/A,FALSE,0}</definedName>
    <definedName name="fg1_" localSheetId="16" hidden="1">{#VALUE!,#N/A,FALSE,0;#N/A,#N/A,FALSE,0}</definedName>
    <definedName name="fg1_" localSheetId="17" hidden="1">{#VALUE!,#N/A,FALSE,0;#N/A,#N/A,FALSE,0}</definedName>
    <definedName name="fg1_" localSheetId="19" hidden="1">{#VALUE!,#N/A,FALSE,0;#N/A,#N/A,FALSE,0}</definedName>
    <definedName name="fg1_" localSheetId="18" hidden="1">{#VALUE!,#N/A,FALSE,0;#N/A,#N/A,FALSE,0}</definedName>
    <definedName name="fg1_" localSheetId="7" hidden="1">{#VALUE!,#N/A,FALSE,0;#N/A,#N/A,FALSE,0}</definedName>
    <definedName name="fg1_" localSheetId="8" hidden="1">{#VALUE!,#N/A,FALSE,0;#N/A,#N/A,FALSE,0}</definedName>
    <definedName name="fg1_" localSheetId="10" hidden="1">{#VALUE!,#N/A,FALSE,0;#N/A,#N/A,FALSE,0}</definedName>
    <definedName name="fg1_" localSheetId="9" hidden="1">{#VALUE!,#N/A,FALSE,0;#N/A,#N/A,FALSE,0}</definedName>
    <definedName name="fg1_" localSheetId="23" hidden="1">{#VALUE!,#N/A,FALSE,0;#N/A,#N/A,FALSE,0}</definedName>
    <definedName name="fg1_" localSheetId="12" hidden="1">{#VALUE!,#N/A,FALSE,0;#N/A,#N/A,FALSE,0}</definedName>
    <definedName name="fg1_" localSheetId="13" hidden="1">{#VALUE!,#N/A,FALSE,0;#N/A,#N/A,FALSE,0}</definedName>
    <definedName name="fg1_" localSheetId="14" hidden="1">{#VALUE!,#N/A,FALSE,0;#N/A,#N/A,FALSE,0}</definedName>
    <definedName name="fg1_" localSheetId="15" hidden="1">{#VALUE!,#N/A,FALSE,0;#N/A,#N/A,FALSE,0}</definedName>
    <definedName name="fg1_" localSheetId="3" hidden="1">{#VALUE!,#N/A,FALSE,0;#N/A,#N/A,FALSE,0}</definedName>
    <definedName name="fg1_" localSheetId="4" hidden="1">{#VALUE!,#N/A,FALSE,0;#N/A,#N/A,FALSE,0}</definedName>
    <definedName name="fg1_" localSheetId="5" hidden="1">{#VALUE!,#N/A,FALSE,0;#N/A,#N/A,FALSE,0}</definedName>
    <definedName name="fg1_" localSheetId="6" hidden="1">{#VALUE!,#N/A,FALSE,0;#N/A,#N/A,FALSE,0}</definedName>
    <definedName name="fg1_" hidden="1">{#VALUE!,#N/A,FALSE,0;#N/A,#N/A,FALSE,0}</definedName>
    <definedName name="fgdfv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gdfv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gdfv" hidden="1">{#N/A,#N/A,FALSE,"A";#N/A,#N/A,FALSE,"B-TOT";#N/A,#N/A,FALSE,"Declaration1";#N/A,#N/A,FALSE,"Spravka1";#N/A,#N/A,FALSE,"A (2)";#N/A,#N/A,FALSE,"B-TOT (2)";#N/A,#N/A,FALSE,"Declaration1 (2)";#N/A,#N/A,FALSE,"Spravka1 (2)"}</definedName>
    <definedName name="fgfdshgth" localSheetId="20" hidden="1">{#N/A,#N/A,FALSE,"A";#N/A,#N/A,FALSE,"B"}</definedName>
    <definedName name="fgfdshgth" localSheetId="21" hidden="1">{#N/A,#N/A,FALSE,"A";#N/A,#N/A,FALSE,"B"}</definedName>
    <definedName name="fgfdshgth" localSheetId="22" hidden="1">{#N/A,#N/A,FALSE,"A";#N/A,#N/A,FALSE,"B"}</definedName>
    <definedName name="fgfdshgth" localSheetId="16" hidden="1">{#N/A,#N/A,FALSE,"A";#N/A,#N/A,FALSE,"B"}</definedName>
    <definedName name="fgfdshgth" localSheetId="17" hidden="1">{#N/A,#N/A,FALSE,"A";#N/A,#N/A,FALSE,"B"}</definedName>
    <definedName name="fgfdshgth" localSheetId="19" hidden="1">{#N/A,#N/A,FALSE,"A";#N/A,#N/A,FALSE,"B"}</definedName>
    <definedName name="fgfdshgth" localSheetId="18" hidden="1">{#N/A,#N/A,FALSE,"A";#N/A,#N/A,FALSE,"B"}</definedName>
    <definedName name="fgfdshgth" localSheetId="7" hidden="1">{#N/A,#N/A,FALSE,"A";#N/A,#N/A,FALSE,"B"}</definedName>
    <definedName name="fgfdshgth" localSheetId="8" hidden="1">{#N/A,#N/A,FALSE,"A";#N/A,#N/A,FALSE,"B"}</definedName>
    <definedName name="fgfdshgth" localSheetId="10" hidden="1">{#N/A,#N/A,FALSE,"A";#N/A,#N/A,FALSE,"B"}</definedName>
    <definedName name="fgfdshgth" localSheetId="9" hidden="1">{#N/A,#N/A,FALSE,"A";#N/A,#N/A,FALSE,"B"}</definedName>
    <definedName name="fgfdshgth" localSheetId="23" hidden="1">{#N/A,#N/A,FALSE,"A";#N/A,#N/A,FALSE,"B"}</definedName>
    <definedName name="fgfdshgth" localSheetId="12" hidden="1">{#N/A,#N/A,FALSE,"A";#N/A,#N/A,FALSE,"B"}</definedName>
    <definedName name="fgfdshgth" localSheetId="13" hidden="1">{#N/A,#N/A,FALSE,"A";#N/A,#N/A,FALSE,"B"}</definedName>
    <definedName name="fgfdshgth" localSheetId="14" hidden="1">{#N/A,#N/A,FALSE,"A";#N/A,#N/A,FALSE,"B"}</definedName>
    <definedName name="fgfdshgth" localSheetId="15" hidden="1">{#N/A,#N/A,FALSE,"A";#N/A,#N/A,FALSE,"B"}</definedName>
    <definedName name="fgfdshgth" localSheetId="3" hidden="1">{#N/A,#N/A,FALSE,"A";#N/A,#N/A,FALSE,"B"}</definedName>
    <definedName name="fgfdshgth" localSheetId="4" hidden="1">{#N/A,#N/A,FALSE,"A";#N/A,#N/A,FALSE,"B"}</definedName>
    <definedName name="fgfdshgth" localSheetId="5" hidden="1">{#N/A,#N/A,FALSE,"A";#N/A,#N/A,FALSE,"B"}</definedName>
    <definedName name="fgfdshgth" localSheetId="6" hidden="1">{#N/A,#N/A,FALSE,"A";#N/A,#N/A,FALSE,"B"}</definedName>
    <definedName name="fgfdshgth" hidden="1">{#N/A,#N/A,FALSE,"A";#N/A,#N/A,FALSE,"B"}</definedName>
    <definedName name="fgf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gf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gfg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gfghj" hidden="1">{#N/A,#N/A,FALSE,"A";#N/A,#N/A,FALSE,"B-TOT";#N/A,#N/A,FALSE,"Declaration1";#N/A,#N/A,FALSE,"Spravka1";#N/A,#N/A,FALSE,"A (2)";#N/A,#N/A,FALSE,"B-TOT (2)";#N/A,#N/A,FALSE,"Declaration1 (2)";#N/A,#N/A,FALSE,"Spravka1 (2)"}</definedName>
    <definedName name="fghbdf" localSheetId="20" hidden="1">{#N/A,#N/A,FALSE,"A";#N/A,#N/A,FALSE,"B"}</definedName>
    <definedName name="fghbdf" localSheetId="21" hidden="1">{#N/A,#N/A,FALSE,"A";#N/A,#N/A,FALSE,"B"}</definedName>
    <definedName name="fghbdf" localSheetId="22" hidden="1">{#N/A,#N/A,FALSE,"A";#N/A,#N/A,FALSE,"B"}</definedName>
    <definedName name="fghbdf" localSheetId="16" hidden="1">{#N/A,#N/A,FALSE,"A";#N/A,#N/A,FALSE,"B"}</definedName>
    <definedName name="fghbdf" localSheetId="17" hidden="1">{#N/A,#N/A,FALSE,"A";#N/A,#N/A,FALSE,"B"}</definedName>
    <definedName name="fghbdf" localSheetId="19" hidden="1">{#N/A,#N/A,FALSE,"A";#N/A,#N/A,FALSE,"B"}</definedName>
    <definedName name="fghbdf" localSheetId="18" hidden="1">{#N/A,#N/A,FALSE,"A";#N/A,#N/A,FALSE,"B"}</definedName>
    <definedName name="fghbdf" localSheetId="7" hidden="1">{#N/A,#N/A,FALSE,"A";#N/A,#N/A,FALSE,"B"}</definedName>
    <definedName name="fghbdf" localSheetId="8" hidden="1">{#N/A,#N/A,FALSE,"A";#N/A,#N/A,FALSE,"B"}</definedName>
    <definedName name="fghbdf" localSheetId="10" hidden="1">{#N/A,#N/A,FALSE,"A";#N/A,#N/A,FALSE,"B"}</definedName>
    <definedName name="fghbdf" localSheetId="9" hidden="1">{#N/A,#N/A,FALSE,"A";#N/A,#N/A,FALSE,"B"}</definedName>
    <definedName name="fghbdf" localSheetId="23" hidden="1">{#N/A,#N/A,FALSE,"A";#N/A,#N/A,FALSE,"B"}</definedName>
    <definedName name="fghbdf" localSheetId="12" hidden="1">{#N/A,#N/A,FALSE,"A";#N/A,#N/A,FALSE,"B"}</definedName>
    <definedName name="fghbdf" localSheetId="13" hidden="1">{#N/A,#N/A,FALSE,"A";#N/A,#N/A,FALSE,"B"}</definedName>
    <definedName name="fghbdf" localSheetId="14" hidden="1">{#N/A,#N/A,FALSE,"A";#N/A,#N/A,FALSE,"B"}</definedName>
    <definedName name="fghbdf" localSheetId="15" hidden="1">{#N/A,#N/A,FALSE,"A";#N/A,#N/A,FALSE,"B"}</definedName>
    <definedName name="fghbdf" localSheetId="3" hidden="1">{#N/A,#N/A,FALSE,"A";#N/A,#N/A,FALSE,"B"}</definedName>
    <definedName name="fghbdf" localSheetId="4" hidden="1">{#N/A,#N/A,FALSE,"A";#N/A,#N/A,FALSE,"B"}</definedName>
    <definedName name="fghbdf" localSheetId="5" hidden="1">{#N/A,#N/A,FALSE,"A";#N/A,#N/A,FALSE,"B"}</definedName>
    <definedName name="fghbdf" localSheetId="6" hidden="1">{#N/A,#N/A,FALSE,"A";#N/A,#N/A,FALSE,"B"}</definedName>
    <definedName name="fghbdf" hidden="1">{#N/A,#N/A,FALSE,"A";#N/A,#N/A,FALSE,"B"}</definedName>
    <definedName name="fghf" localSheetId="20" hidden="1">{#N/A,#N/A,FALSE,"A";#N/A,#N/A,FALSE,"B"}</definedName>
    <definedName name="fghf" localSheetId="21" hidden="1">{#N/A,#N/A,FALSE,"A";#N/A,#N/A,FALSE,"B"}</definedName>
    <definedName name="fghf" localSheetId="22" hidden="1">{#N/A,#N/A,FALSE,"A";#N/A,#N/A,FALSE,"B"}</definedName>
    <definedName name="fghf" localSheetId="16" hidden="1">{#N/A,#N/A,FALSE,"A";#N/A,#N/A,FALSE,"B"}</definedName>
    <definedName name="fghf" localSheetId="17" hidden="1">{#N/A,#N/A,FALSE,"A";#N/A,#N/A,FALSE,"B"}</definedName>
    <definedName name="fghf" localSheetId="19" hidden="1">{#N/A,#N/A,FALSE,"A";#N/A,#N/A,FALSE,"B"}</definedName>
    <definedName name="fghf" localSheetId="18" hidden="1">{#N/A,#N/A,FALSE,"A";#N/A,#N/A,FALSE,"B"}</definedName>
    <definedName name="fghf" localSheetId="7" hidden="1">{#N/A,#N/A,FALSE,"A";#N/A,#N/A,FALSE,"B"}</definedName>
    <definedName name="fghf" localSheetId="8" hidden="1">{#N/A,#N/A,FALSE,"A";#N/A,#N/A,FALSE,"B"}</definedName>
    <definedName name="fghf" localSheetId="10" hidden="1">{#N/A,#N/A,FALSE,"A";#N/A,#N/A,FALSE,"B"}</definedName>
    <definedName name="fghf" localSheetId="9" hidden="1">{#N/A,#N/A,FALSE,"A";#N/A,#N/A,FALSE,"B"}</definedName>
    <definedName name="fghf" localSheetId="23" hidden="1">{#N/A,#N/A,FALSE,"A";#N/A,#N/A,FALSE,"B"}</definedName>
    <definedName name="fghf" localSheetId="12" hidden="1">{#N/A,#N/A,FALSE,"A";#N/A,#N/A,FALSE,"B"}</definedName>
    <definedName name="fghf" localSheetId="13" hidden="1">{#N/A,#N/A,FALSE,"A";#N/A,#N/A,FALSE,"B"}</definedName>
    <definedName name="fghf" localSheetId="14" hidden="1">{#N/A,#N/A,FALSE,"A";#N/A,#N/A,FALSE,"B"}</definedName>
    <definedName name="fghf" localSheetId="15" hidden="1">{#N/A,#N/A,FALSE,"A";#N/A,#N/A,FALSE,"B"}</definedName>
    <definedName name="fghf" localSheetId="3" hidden="1">{#N/A,#N/A,FALSE,"A";#N/A,#N/A,FALSE,"B"}</definedName>
    <definedName name="fghf" localSheetId="4" hidden="1">{#N/A,#N/A,FALSE,"A";#N/A,#N/A,FALSE,"B"}</definedName>
    <definedName name="fghf" localSheetId="5" hidden="1">{#N/A,#N/A,FALSE,"A";#N/A,#N/A,FALSE,"B"}</definedName>
    <definedName name="fghf" localSheetId="6" hidden="1">{#N/A,#N/A,FALSE,"A";#N/A,#N/A,FALSE,"B"}</definedName>
    <definedName name="fghf" hidden="1">{#N/A,#N/A,FALSE,"A";#N/A,#N/A,FALSE,"B"}</definedName>
    <definedName name="fgrdg" localSheetId="20" hidden="1">{#N/A,#N/A,FALSE,"A";#N/A,#N/A,FALSE,"B"}</definedName>
    <definedName name="fgrdg" localSheetId="21" hidden="1">{#N/A,#N/A,FALSE,"A";#N/A,#N/A,FALSE,"B"}</definedName>
    <definedName name="fgrdg" localSheetId="22" hidden="1">{#N/A,#N/A,FALSE,"A";#N/A,#N/A,FALSE,"B"}</definedName>
    <definedName name="fgrdg" localSheetId="16" hidden="1">{#N/A,#N/A,FALSE,"A";#N/A,#N/A,FALSE,"B"}</definedName>
    <definedName name="fgrdg" localSheetId="17" hidden="1">{#N/A,#N/A,FALSE,"A";#N/A,#N/A,FALSE,"B"}</definedName>
    <definedName name="fgrdg" localSheetId="19" hidden="1">{#N/A,#N/A,FALSE,"A";#N/A,#N/A,FALSE,"B"}</definedName>
    <definedName name="fgrdg" localSheetId="18" hidden="1">{#N/A,#N/A,FALSE,"A";#N/A,#N/A,FALSE,"B"}</definedName>
    <definedName name="fgrdg" localSheetId="7" hidden="1">{#N/A,#N/A,FALSE,"A";#N/A,#N/A,FALSE,"B"}</definedName>
    <definedName name="fgrdg" localSheetId="8" hidden="1">{#N/A,#N/A,FALSE,"A";#N/A,#N/A,FALSE,"B"}</definedName>
    <definedName name="fgrdg" localSheetId="10" hidden="1">{#N/A,#N/A,FALSE,"A";#N/A,#N/A,FALSE,"B"}</definedName>
    <definedName name="fgrdg" localSheetId="9" hidden="1">{#N/A,#N/A,FALSE,"A";#N/A,#N/A,FALSE,"B"}</definedName>
    <definedName name="fgrdg" localSheetId="23" hidden="1">{#N/A,#N/A,FALSE,"A";#N/A,#N/A,FALSE,"B"}</definedName>
    <definedName name="fgrdg" localSheetId="12" hidden="1">{#N/A,#N/A,FALSE,"A";#N/A,#N/A,FALSE,"B"}</definedName>
    <definedName name="fgrdg" localSheetId="13" hidden="1">{#N/A,#N/A,FALSE,"A";#N/A,#N/A,FALSE,"B"}</definedName>
    <definedName name="fgrdg" localSheetId="14" hidden="1">{#N/A,#N/A,FALSE,"A";#N/A,#N/A,FALSE,"B"}</definedName>
    <definedName name="fgrdg" localSheetId="15" hidden="1">{#N/A,#N/A,FALSE,"A";#N/A,#N/A,FALSE,"B"}</definedName>
    <definedName name="fgrdg" localSheetId="3" hidden="1">{#N/A,#N/A,FALSE,"A";#N/A,#N/A,FALSE,"B"}</definedName>
    <definedName name="fgrdg" localSheetId="4" hidden="1">{#N/A,#N/A,FALSE,"A";#N/A,#N/A,FALSE,"B"}</definedName>
    <definedName name="fgrdg" localSheetId="5" hidden="1">{#N/A,#N/A,FALSE,"A";#N/A,#N/A,FALSE,"B"}</definedName>
    <definedName name="fgrdg" localSheetId="6" hidden="1">{#N/A,#N/A,FALSE,"A";#N/A,#N/A,FALSE,"B"}</definedName>
    <definedName name="fgrdg" hidden="1">{#N/A,#N/A,FALSE,"A";#N/A,#N/A,FALSE,"B"}</definedName>
    <definedName name="fh" localSheetId="20" hidden="1">{#N/A,#N/A,FALSE,"A";#N/A,#N/A,FALSE,"B"}</definedName>
    <definedName name="fh" localSheetId="21" hidden="1">{#N/A,#N/A,FALSE,"A";#N/A,#N/A,FALSE,"B"}</definedName>
    <definedName name="fh" localSheetId="22" hidden="1">{#N/A,#N/A,FALSE,"A";#N/A,#N/A,FALSE,"B"}</definedName>
    <definedName name="fh" localSheetId="16" hidden="1">{#N/A,#N/A,FALSE,"A";#N/A,#N/A,FALSE,"B"}</definedName>
    <definedName name="fh" localSheetId="17" hidden="1">{#N/A,#N/A,FALSE,"A";#N/A,#N/A,FALSE,"B"}</definedName>
    <definedName name="fh" localSheetId="19" hidden="1">{#N/A,#N/A,FALSE,"A";#N/A,#N/A,FALSE,"B"}</definedName>
    <definedName name="fh" localSheetId="18" hidden="1">{#N/A,#N/A,FALSE,"A";#N/A,#N/A,FALSE,"B"}</definedName>
    <definedName name="fh" localSheetId="7" hidden="1">{#N/A,#N/A,FALSE,"A";#N/A,#N/A,FALSE,"B"}</definedName>
    <definedName name="fh" localSheetId="8" hidden="1">{#N/A,#N/A,FALSE,"A";#N/A,#N/A,FALSE,"B"}</definedName>
    <definedName name="fh" localSheetId="10" hidden="1">{#N/A,#N/A,FALSE,"A";#N/A,#N/A,FALSE,"B"}</definedName>
    <definedName name="fh" localSheetId="9" hidden="1">{#N/A,#N/A,FALSE,"A";#N/A,#N/A,FALSE,"B"}</definedName>
    <definedName name="fh" localSheetId="23" hidden="1">{#N/A,#N/A,FALSE,"A";#N/A,#N/A,FALSE,"B"}</definedName>
    <definedName name="fh" localSheetId="12" hidden="1">{#N/A,#N/A,FALSE,"A";#N/A,#N/A,FALSE,"B"}</definedName>
    <definedName name="fh" localSheetId="13" hidden="1">{#N/A,#N/A,FALSE,"A";#N/A,#N/A,FALSE,"B"}</definedName>
    <definedName name="fh" localSheetId="14" hidden="1">{#N/A,#N/A,FALSE,"A";#N/A,#N/A,FALSE,"B"}</definedName>
    <definedName name="fh" localSheetId="15" hidden="1">{#N/A,#N/A,FALSE,"A";#N/A,#N/A,FALSE,"B"}</definedName>
    <definedName name="fh" localSheetId="3" hidden="1">{#N/A,#N/A,FALSE,"A";#N/A,#N/A,FALSE,"B"}</definedName>
    <definedName name="fh" localSheetId="4" hidden="1">{#N/A,#N/A,FALSE,"A";#N/A,#N/A,FALSE,"B"}</definedName>
    <definedName name="fh" localSheetId="5" hidden="1">{#N/A,#N/A,FALSE,"A";#N/A,#N/A,FALSE,"B"}</definedName>
    <definedName name="fh" localSheetId="6" hidden="1">{#N/A,#N/A,FALSE,"A";#N/A,#N/A,FALSE,"B"}</definedName>
    <definedName name="fh" hidden="1">{#N/A,#N/A,FALSE,"A";#N/A,#N/A,FALSE,"B"}</definedName>
    <definedName name="fhgj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hgj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fpytuityityi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pytuityityi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fr" localSheetId="20" hidden="1">{#N/A,#N/A,FALSE,"A";#N/A,#N/A,FALSE,"B"}</definedName>
    <definedName name="fr" localSheetId="21" hidden="1">{#N/A,#N/A,FALSE,"A";#N/A,#N/A,FALSE,"B"}</definedName>
    <definedName name="fr" localSheetId="22" hidden="1">{#N/A,#N/A,FALSE,"A";#N/A,#N/A,FALSE,"B"}</definedName>
    <definedName name="fr" localSheetId="16" hidden="1">{#N/A,#N/A,FALSE,"A";#N/A,#N/A,FALSE,"B"}</definedName>
    <definedName name="fr" localSheetId="17" hidden="1">{#N/A,#N/A,FALSE,"A";#N/A,#N/A,FALSE,"B"}</definedName>
    <definedName name="fr" localSheetId="19" hidden="1">{#N/A,#N/A,FALSE,"A";#N/A,#N/A,FALSE,"B"}</definedName>
    <definedName name="fr" localSheetId="18" hidden="1">{#N/A,#N/A,FALSE,"A";#N/A,#N/A,FALSE,"B"}</definedName>
    <definedName name="fr" localSheetId="7" hidden="1">{#N/A,#N/A,FALSE,"A";#N/A,#N/A,FALSE,"B"}</definedName>
    <definedName name="fr" localSheetId="8" hidden="1">{#N/A,#N/A,FALSE,"A";#N/A,#N/A,FALSE,"B"}</definedName>
    <definedName name="fr" localSheetId="10" hidden="1">{#N/A,#N/A,FALSE,"A";#N/A,#N/A,FALSE,"B"}</definedName>
    <definedName name="fr" localSheetId="9" hidden="1">{#N/A,#N/A,FALSE,"A";#N/A,#N/A,FALSE,"B"}</definedName>
    <definedName name="fr" localSheetId="23" hidden="1">{#N/A,#N/A,FALSE,"A";#N/A,#N/A,FALSE,"B"}</definedName>
    <definedName name="fr" localSheetId="12" hidden="1">{#N/A,#N/A,FALSE,"A";#N/A,#N/A,FALSE,"B"}</definedName>
    <definedName name="fr" localSheetId="13" hidden="1">{#N/A,#N/A,FALSE,"A";#N/A,#N/A,FALSE,"B"}</definedName>
    <definedName name="fr" localSheetId="14" hidden="1">{#N/A,#N/A,FALSE,"A";#N/A,#N/A,FALSE,"B"}</definedName>
    <definedName name="fr" localSheetId="15" hidden="1">{#N/A,#N/A,FALSE,"A";#N/A,#N/A,FALSE,"B"}</definedName>
    <definedName name="fr" localSheetId="3" hidden="1">{#N/A,#N/A,FALSE,"A";#N/A,#N/A,FALSE,"B"}</definedName>
    <definedName name="fr" localSheetId="4" hidden="1">{#N/A,#N/A,FALSE,"A";#N/A,#N/A,FALSE,"B"}</definedName>
    <definedName name="fr" localSheetId="5" hidden="1">{#N/A,#N/A,FALSE,"A";#N/A,#N/A,FALSE,"B"}</definedName>
    <definedName name="fr" localSheetId="6" hidden="1">{#N/A,#N/A,FALSE,"A";#N/A,#N/A,FALSE,"B"}</definedName>
    <definedName name="fr" hidden="1">{#N/A,#N/A,FALSE,"A";#N/A,#N/A,FALSE,"B"}</definedName>
    <definedName name="FredaCapexMaintenanceIn" localSheetId="22">#REF!</definedName>
    <definedName name="FredaCapexProjectIn" localSheetId="22">#REF!</definedName>
    <definedName name="FredaCapexTotal" localSheetId="22">#REF!</definedName>
    <definedName name="FredaClosureCostIn" localSheetId="22">#REF!</definedName>
    <definedName name="FredaCorpChargeIn" localSheetId="22">#REF!</definedName>
    <definedName name="FredaDepreciation" localSheetId="22">#REF!</definedName>
    <definedName name="FredaDirectCosts" localSheetId="22">#REF!</definedName>
    <definedName name="FredaDirectCostsPaid" localSheetId="22">#REF!</definedName>
    <definedName name="FredaExceptionalCostIn" localSheetId="22">#REF!</definedName>
    <definedName name="FredaExchangeRate" localSheetId="22">#REF!</definedName>
    <definedName name="FredaExplorationCostIn" localSheetId="22">#REF!</definedName>
    <definedName name="FredaExternalDebtBf" localSheetId="22">#REF!</definedName>
    <definedName name="FredaExternalDebtCf" localSheetId="22">#REF!</definedName>
    <definedName name="FredaExternalDebtCloseOutPayment" localSheetId="22">#REF!</definedName>
    <definedName name="FredaExternalDebtMarginIn" localSheetId="22">#REF!</definedName>
    <definedName name="FredaExternalDebtOpeningBalIn" localSheetId="22">#REF!</definedName>
    <definedName name="FredaExternalDrawdown" localSheetId="22">#REF!</definedName>
    <definedName name="FredaExternalFinalPayment" localSheetId="22">#REF!</definedName>
    <definedName name="FredaExternalInterestDue" localSheetId="22">#REF!</definedName>
    <definedName name="FredaExternalInterestPaid" localSheetId="22">#REF!</definedName>
    <definedName name="FredaExternalInterestRate" localSheetId="22">#REF!</definedName>
    <definedName name="FredaExternalRepayment" localSheetId="22">#REF!</definedName>
    <definedName name="FredaFlexCapexIn" localSheetId="22">#REF!</definedName>
    <definedName name="FredaFlexGradeIn" localSheetId="22">#REF!</definedName>
    <definedName name="FredaFlexOpexIn" localSheetId="22">#REF!</definedName>
    <definedName name="FredaFlexOreIn" localSheetId="22">#REF!</definedName>
    <definedName name="FredaFlexRecoveryIn" localSheetId="22">#REF!</definedName>
    <definedName name="FredaFlexWasteIn" localSheetId="22">#REF!</definedName>
    <definedName name="FredaG_ACostIn" localSheetId="22">#REF!</definedName>
    <definedName name="FredaGoldSalesOunces" localSheetId="22">#REF!</definedName>
    <definedName name="FredaInterCoBf" localSheetId="22">#REF!</definedName>
    <definedName name="FredaInterCoCf" localSheetId="22">#REF!</definedName>
    <definedName name="FredaInterCoDebtMarginIn" localSheetId="22">#REF!</definedName>
    <definedName name="FredaIntercoDebtOpeningBalIn" localSheetId="22">#REF!</definedName>
    <definedName name="FredaInterCoDebtRepaymentIn" localSheetId="22">#REF!</definedName>
    <definedName name="FredaInterCoDrawdown" localSheetId="22">#REF!</definedName>
    <definedName name="FredaInterCoInterest" localSheetId="22">#REF!</definedName>
    <definedName name="FredaInterCoRepayment" localSheetId="22">#REF!</definedName>
    <definedName name="FredaInterestOnCashBalances" localSheetId="22">#REF!</definedName>
    <definedName name="FredaMetalMilled" localSheetId="22">#REF!</definedName>
    <definedName name="FredaMetalMined" localSheetId="22">#REF!</definedName>
    <definedName name="FredaMetRecoveryIn" localSheetId="22">#REF!</definedName>
    <definedName name="FredaMinedMetalIn" localSheetId="22">#REF!</definedName>
    <definedName name="FredaMineLife" localSheetId="22">#REF!</definedName>
    <definedName name="FredaMiningCostsFixedIn" localSheetId="22">#REF!</definedName>
    <definedName name="FredaMiningCostsVarIn" localSheetId="22">#REF!</definedName>
    <definedName name="FredaNBVBf" localSheetId="22">#REF!</definedName>
    <definedName name="FredaNBVCf" localSheetId="22">#REF!</definedName>
    <definedName name="FredaNetAssets" localSheetId="22">#REF!</definedName>
    <definedName name="FredaOpCostPayables" localSheetId="22">#REF!</definedName>
    <definedName name="FredaOpCostPayablesIn" localSheetId="22">#REF!</definedName>
    <definedName name="FredaOpeningCashIn" localSheetId="22">#REF!</definedName>
    <definedName name="FredaOpeningEarningsIn" localSheetId="22">#REF!</definedName>
    <definedName name="FredaOpeningEquityIn" localSheetId="22">#REF!</definedName>
    <definedName name="FredaOpeningExternalDebtIn" localSheetId="22">#REF!</definedName>
    <definedName name="FredaOpeningInterCoBalIn" localSheetId="22">#REF!</definedName>
    <definedName name="FredaOPeningLTDIn" localSheetId="22">#REF!</definedName>
    <definedName name="FredaOPeningNBVIn" localSheetId="22">#REF!</definedName>
    <definedName name="FredaOpeningPayablesIn" localSheetId="22">#REF!</definedName>
    <definedName name="FredaOpeningProvisionsIn" localSheetId="22">#REF!</definedName>
    <definedName name="FredaOpeningReceivablesIn" localSheetId="22">#REF!</definedName>
    <definedName name="FredaOpeningStockIn" localSheetId="22">#REF!</definedName>
    <definedName name="FredaOperatingCosts" localSheetId="22">#REF!</definedName>
    <definedName name="FredaOperatingCostsPaid" localSheetId="22">#REF!</definedName>
    <definedName name="FredaOreMilled" localSheetId="22">#REF!</definedName>
    <definedName name="FredaOreMined" localSheetId="22">#REF!</definedName>
    <definedName name="FredaOreMinedIn" localSheetId="22">#REF!</definedName>
    <definedName name="FredaOtherCostIn" localSheetId="22">#REF!</definedName>
    <definedName name="FredaOtherCostPayableDays" localSheetId="22">#REF!</definedName>
    <definedName name="FredaOtherCostPayables" localSheetId="22">#REF!</definedName>
    <definedName name="FredaOtherCostPayablesIn" localSheetId="22">#REF!</definedName>
    <definedName name="FredaOtherCostsPaid" localSheetId="22">#REF!</definedName>
    <definedName name="FredaOtherIncome" localSheetId="22">#REF!</definedName>
    <definedName name="FredaOtherIncomeReceived" localSheetId="22">#REF!</definedName>
    <definedName name="FredaOtherReceivables" localSheetId="22">#REF!</definedName>
    <definedName name="FredaPayablesDaysIn" localSheetId="22">#REF!</definedName>
    <definedName name="FredaProcessCostFixedIn" localSheetId="22">#REF!</definedName>
    <definedName name="FredaProcessCostVarIn" localSheetId="22">#REF!</definedName>
    <definedName name="FredaQuarterTaxPaid" localSheetId="22">#REF!</definedName>
    <definedName name="FredaReceivableDaysIn" localSheetId="22">#REF!</definedName>
    <definedName name="FredaReceivableRevenueIn" localSheetId="22">#REF!</definedName>
    <definedName name="FredaRecoveredGold" localSheetId="22">#REF!</definedName>
    <definedName name="FredaRecovery" localSheetId="22">#REF!</definedName>
    <definedName name="FredaRefiningChargeIn" localSheetId="22">#REF!</definedName>
    <definedName name="FredaRefiningCharges" localSheetId="22">#REF!</definedName>
    <definedName name="FredaRevenue" localSheetId="22">#REF!</definedName>
    <definedName name="FredaRevenueReceivables" localSheetId="22">#REF!</definedName>
    <definedName name="FredaRevenueReceived" localSheetId="22">#REF!</definedName>
    <definedName name="FredaRevenueSpot" localSheetId="22">#REF!</definedName>
    <definedName name="FredaRoyaltyDue" localSheetId="22">#REF!</definedName>
    <definedName name="FredaRoyaltyPaid" localSheetId="22">#REF!</definedName>
    <definedName name="FredaRoyaltyPayable" localSheetId="22">#REF!</definedName>
    <definedName name="FredaRoyaltyPayableDays" localSheetId="22">#REF!</definedName>
    <definedName name="FredaRoyaltyPayablesIn" localSheetId="22">#REF!</definedName>
    <definedName name="FredaShareholdersFunds" localSheetId="22">#REF!</definedName>
    <definedName name="FredaStockpileMetalIn" localSheetId="22">#REF!</definedName>
    <definedName name="FredaStockpileMetalMined" localSheetId="22">#REF!</definedName>
    <definedName name="FredaStockpileMined" localSheetId="22">#REF!</definedName>
    <definedName name="FredaStockpileMinedIn" localSheetId="22">#REF!</definedName>
    <definedName name="FredaTaxCapitalAllowanceIn" localSheetId="22">#REF!</definedName>
    <definedName name="FredaTaxDepreciationClass1In" localSheetId="22">#REF!</definedName>
    <definedName name="FredaTaxDepreciationClass2In" localSheetId="22">#REF!</definedName>
    <definedName name="FredaTaxDepreciationClass3In" localSheetId="22">#REF!</definedName>
    <definedName name="FredaTaxDue" localSheetId="22">#REF!</definedName>
    <definedName name="FredaTaxExchangeRate" localSheetId="22">#REF!</definedName>
    <definedName name="FredaTaxOpeningCAIn" localSheetId="22">#REF!</definedName>
    <definedName name="FredaTaxOpeningLossess" localSheetId="22">#REF!</definedName>
    <definedName name="FredaTaxOpeningNBV" localSheetId="22">#REF!</definedName>
    <definedName name="FredaTaxPaid" localSheetId="22">#REF!</definedName>
    <definedName name="FredaTaxPayable" localSheetId="22">#REF!</definedName>
    <definedName name="FredaTaxPayablesIn" localSheetId="22">#REF!</definedName>
    <definedName name="FredaTaxRateIn" localSheetId="22">#REF!</definedName>
    <definedName name="FredaTaxRoyalty1In" localSheetId="22">#REF!</definedName>
    <definedName name="FredaTaxRoyalty2In" localSheetId="22">#REF!</definedName>
    <definedName name="FredaTaxRoyalty3In" localSheetId="22">#REF!</definedName>
    <definedName name="FredaWasteMined" localSheetId="22">#REF!</definedName>
    <definedName name="FredaWasteMinedIn" localSheetId="22">#REF!</definedName>
    <definedName name="frtfdg" localSheetId="20" hidden="1">{#N/A,#N/A,FALSE,"A";#N/A,#N/A,FALSE,"B-TOT";#N/A,#N/A,FALSE,"Declaration1";#N/A,#N/A,FALSE,"Spravka1";#N/A,#N/A,FALSE,"A (2)";#N/A,#N/A,FALSE,"B-TOT (2)"}</definedName>
    <definedName name="frtfdg" localSheetId="21" hidden="1">{#N/A,#N/A,FALSE,"A";#N/A,#N/A,FALSE,"B-TOT";#N/A,#N/A,FALSE,"Declaration1";#N/A,#N/A,FALSE,"Spravka1";#N/A,#N/A,FALSE,"A (2)";#N/A,#N/A,FALSE,"B-TOT (2)"}</definedName>
    <definedName name="frtfdg" localSheetId="22" hidden="1">{#N/A,#N/A,FALSE,"A";#N/A,#N/A,FALSE,"B-TOT";#N/A,#N/A,FALSE,"Declaration1";#N/A,#N/A,FALSE,"Spravka1";#N/A,#N/A,FALSE,"A (2)";#N/A,#N/A,FALSE,"B-TOT (2)"}</definedName>
    <definedName name="frtfdg" localSheetId="16" hidden="1">{#N/A,#N/A,FALSE,"A";#N/A,#N/A,FALSE,"B-TOT";#N/A,#N/A,FALSE,"Declaration1";#N/A,#N/A,FALSE,"Spravka1";#N/A,#N/A,FALSE,"A (2)";#N/A,#N/A,FALSE,"B-TOT (2)"}</definedName>
    <definedName name="frtfdg" localSheetId="17" hidden="1">{#N/A,#N/A,FALSE,"A";#N/A,#N/A,FALSE,"B-TOT";#N/A,#N/A,FALSE,"Declaration1";#N/A,#N/A,FALSE,"Spravka1";#N/A,#N/A,FALSE,"A (2)";#N/A,#N/A,FALSE,"B-TOT (2)"}</definedName>
    <definedName name="frtfdg" localSheetId="19" hidden="1">{#N/A,#N/A,FALSE,"A";#N/A,#N/A,FALSE,"B-TOT";#N/A,#N/A,FALSE,"Declaration1";#N/A,#N/A,FALSE,"Spravka1";#N/A,#N/A,FALSE,"A (2)";#N/A,#N/A,FALSE,"B-TOT (2)"}</definedName>
    <definedName name="frtfdg" localSheetId="18" hidden="1">{#N/A,#N/A,FALSE,"A";#N/A,#N/A,FALSE,"B-TOT";#N/A,#N/A,FALSE,"Declaration1";#N/A,#N/A,FALSE,"Spravka1";#N/A,#N/A,FALSE,"A (2)";#N/A,#N/A,FALSE,"B-TOT (2)"}</definedName>
    <definedName name="frtfdg" localSheetId="7" hidden="1">{#N/A,#N/A,FALSE,"A";#N/A,#N/A,FALSE,"B-TOT";#N/A,#N/A,FALSE,"Declaration1";#N/A,#N/A,FALSE,"Spravka1";#N/A,#N/A,FALSE,"A (2)";#N/A,#N/A,FALSE,"B-TOT (2)"}</definedName>
    <definedName name="frtfdg" localSheetId="8" hidden="1">{#N/A,#N/A,FALSE,"A";#N/A,#N/A,FALSE,"B-TOT";#N/A,#N/A,FALSE,"Declaration1";#N/A,#N/A,FALSE,"Spravka1";#N/A,#N/A,FALSE,"A (2)";#N/A,#N/A,FALSE,"B-TOT (2)"}</definedName>
    <definedName name="frtfdg" localSheetId="10" hidden="1">{#N/A,#N/A,FALSE,"A";#N/A,#N/A,FALSE,"B-TOT";#N/A,#N/A,FALSE,"Declaration1";#N/A,#N/A,FALSE,"Spravka1";#N/A,#N/A,FALSE,"A (2)";#N/A,#N/A,FALSE,"B-TOT (2)"}</definedName>
    <definedName name="frtfdg" localSheetId="9" hidden="1">{#N/A,#N/A,FALSE,"A";#N/A,#N/A,FALSE,"B-TOT";#N/A,#N/A,FALSE,"Declaration1";#N/A,#N/A,FALSE,"Spravka1";#N/A,#N/A,FALSE,"A (2)";#N/A,#N/A,FALSE,"B-TOT (2)"}</definedName>
    <definedName name="frtfdg" localSheetId="23" hidden="1">{#N/A,#N/A,FALSE,"A";#N/A,#N/A,FALSE,"B-TOT";#N/A,#N/A,FALSE,"Declaration1";#N/A,#N/A,FALSE,"Spravka1";#N/A,#N/A,FALSE,"A (2)";#N/A,#N/A,FALSE,"B-TOT (2)"}</definedName>
    <definedName name="frtfdg" localSheetId="12" hidden="1">{#N/A,#N/A,FALSE,"A";#N/A,#N/A,FALSE,"B-TOT";#N/A,#N/A,FALSE,"Declaration1";#N/A,#N/A,FALSE,"Spravka1";#N/A,#N/A,FALSE,"A (2)";#N/A,#N/A,FALSE,"B-TOT (2)"}</definedName>
    <definedName name="frtfdg" localSheetId="13" hidden="1">{#N/A,#N/A,FALSE,"A";#N/A,#N/A,FALSE,"B-TOT";#N/A,#N/A,FALSE,"Declaration1";#N/A,#N/A,FALSE,"Spravka1";#N/A,#N/A,FALSE,"A (2)";#N/A,#N/A,FALSE,"B-TOT (2)"}</definedName>
    <definedName name="frtfdg" localSheetId="14" hidden="1">{#N/A,#N/A,FALSE,"A";#N/A,#N/A,FALSE,"B-TOT";#N/A,#N/A,FALSE,"Declaration1";#N/A,#N/A,FALSE,"Spravka1";#N/A,#N/A,FALSE,"A (2)";#N/A,#N/A,FALSE,"B-TOT (2)"}</definedName>
    <definedName name="frtfdg" localSheetId="15" hidden="1">{#N/A,#N/A,FALSE,"A";#N/A,#N/A,FALSE,"B-TOT";#N/A,#N/A,FALSE,"Declaration1";#N/A,#N/A,FALSE,"Spravka1";#N/A,#N/A,FALSE,"A (2)";#N/A,#N/A,FALSE,"B-TOT (2)"}</definedName>
    <definedName name="frtfdg" localSheetId="3" hidden="1">{#N/A,#N/A,FALSE,"A";#N/A,#N/A,FALSE,"B-TOT";#N/A,#N/A,FALSE,"Declaration1";#N/A,#N/A,FALSE,"Spravka1";#N/A,#N/A,FALSE,"A (2)";#N/A,#N/A,FALSE,"B-TOT (2)"}</definedName>
    <definedName name="frtfdg" localSheetId="4" hidden="1">{#N/A,#N/A,FALSE,"A";#N/A,#N/A,FALSE,"B-TOT";#N/A,#N/A,FALSE,"Declaration1";#N/A,#N/A,FALSE,"Spravka1";#N/A,#N/A,FALSE,"A (2)";#N/A,#N/A,FALSE,"B-TOT (2)"}</definedName>
    <definedName name="frtfdg" localSheetId="5" hidden="1">{#N/A,#N/A,FALSE,"A";#N/A,#N/A,FALSE,"B-TOT";#N/A,#N/A,FALSE,"Declaration1";#N/A,#N/A,FALSE,"Spravka1";#N/A,#N/A,FALSE,"A (2)";#N/A,#N/A,FALSE,"B-TOT (2)"}</definedName>
    <definedName name="frtfdg" localSheetId="6" hidden="1">{#N/A,#N/A,FALSE,"A";#N/A,#N/A,FALSE,"B-TOT";#N/A,#N/A,FALSE,"Declaration1";#N/A,#N/A,FALSE,"Spravka1";#N/A,#N/A,FALSE,"A (2)";#N/A,#N/A,FALSE,"B-TOT (2)"}</definedName>
    <definedName name="frtfdg" hidden="1">{#N/A,#N/A,FALSE,"A";#N/A,#N/A,FALSE,"B-TOT";#N/A,#N/A,FALSE,"Declaration1";#N/A,#N/A,FALSE,"Spravka1";#N/A,#N/A,FALSE,"A (2)";#N/A,#N/A,FALSE,"B-TOT (2)"}</definedName>
    <definedName name="fsdf" localSheetId="20" hidden="1">{#N/A,#N/A,FALSE,"A";#N/A,#N/A,FALSE,"B"}</definedName>
    <definedName name="fsdf" localSheetId="21" hidden="1">{#N/A,#N/A,FALSE,"A";#N/A,#N/A,FALSE,"B"}</definedName>
    <definedName name="fsdf" localSheetId="22" hidden="1">{#N/A,#N/A,FALSE,"A";#N/A,#N/A,FALSE,"B"}</definedName>
    <definedName name="fsdf" localSheetId="16" hidden="1">{#N/A,#N/A,FALSE,"A";#N/A,#N/A,FALSE,"B"}</definedName>
    <definedName name="fsdf" localSheetId="17" hidden="1">{#N/A,#N/A,FALSE,"A";#N/A,#N/A,FALSE,"B"}</definedName>
    <definedName name="fsdf" localSheetId="19" hidden="1">{#N/A,#N/A,FALSE,"A";#N/A,#N/A,FALSE,"B"}</definedName>
    <definedName name="fsdf" localSheetId="18" hidden="1">{#N/A,#N/A,FALSE,"A";#N/A,#N/A,FALSE,"B"}</definedName>
    <definedName name="fsdf" localSheetId="7" hidden="1">{#N/A,#N/A,FALSE,"A";#N/A,#N/A,FALSE,"B"}</definedName>
    <definedName name="fsdf" localSheetId="8" hidden="1">{#N/A,#N/A,FALSE,"A";#N/A,#N/A,FALSE,"B"}</definedName>
    <definedName name="fsdf" localSheetId="10" hidden="1">{#N/A,#N/A,FALSE,"A";#N/A,#N/A,FALSE,"B"}</definedName>
    <definedName name="fsdf" localSheetId="9" hidden="1">{#N/A,#N/A,FALSE,"A";#N/A,#N/A,FALSE,"B"}</definedName>
    <definedName name="fsdf" localSheetId="23" hidden="1">{#N/A,#N/A,FALSE,"A";#N/A,#N/A,FALSE,"B"}</definedName>
    <definedName name="fsdf" localSheetId="12" hidden="1">{#N/A,#N/A,FALSE,"A";#N/A,#N/A,FALSE,"B"}</definedName>
    <definedName name="fsdf" localSheetId="13" hidden="1">{#N/A,#N/A,FALSE,"A";#N/A,#N/A,FALSE,"B"}</definedName>
    <definedName name="fsdf" localSheetId="14" hidden="1">{#N/A,#N/A,FALSE,"A";#N/A,#N/A,FALSE,"B"}</definedName>
    <definedName name="fsdf" localSheetId="15" hidden="1">{#N/A,#N/A,FALSE,"A";#N/A,#N/A,FALSE,"B"}</definedName>
    <definedName name="fsdf" localSheetId="3" hidden="1">{#N/A,#N/A,FALSE,"A";#N/A,#N/A,FALSE,"B"}</definedName>
    <definedName name="fsdf" localSheetId="4" hidden="1">{#N/A,#N/A,FALSE,"A";#N/A,#N/A,FALSE,"B"}</definedName>
    <definedName name="fsdf" localSheetId="5" hidden="1">{#N/A,#N/A,FALSE,"A";#N/A,#N/A,FALSE,"B"}</definedName>
    <definedName name="fsdf" localSheetId="6" hidden="1">{#N/A,#N/A,FALSE,"A";#N/A,#N/A,FALSE,"B"}</definedName>
    <definedName name="fsdf" hidden="1">{#N/A,#N/A,FALSE,"A";#N/A,#N/A,FALSE,"B"}</definedName>
    <definedName name="fsdgrt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fsdgrtd" hidden="1">{#N/A,#N/A,FALSE,"A";#N/A,#N/A,FALSE,"B-TOT";#N/A,#N/A,FALSE,"Declaration1";#N/A,#N/A,FALSE,"Spravka1";#N/A,#N/A,FALSE,"A (2)";#N/A,#N/A,FALSE,"B-TOT (2)";#N/A,#N/A,FALSE,"Declaration1 (2)";#N/A,#N/A,FALSE,"Spravka1 (2)"}</definedName>
    <definedName name="fukfu" localSheetId="20" hidden="1">{#N/A,#N/A,FALSE,"A";#N/A,#N/A,FALSE,"B"}</definedName>
    <definedName name="fukfu" localSheetId="21" hidden="1">{#N/A,#N/A,FALSE,"A";#N/A,#N/A,FALSE,"B"}</definedName>
    <definedName name="fukfu" localSheetId="22" hidden="1">{#N/A,#N/A,FALSE,"A";#N/A,#N/A,FALSE,"B"}</definedName>
    <definedName name="fukfu" localSheetId="16" hidden="1">{#N/A,#N/A,FALSE,"A";#N/A,#N/A,FALSE,"B"}</definedName>
    <definedName name="fukfu" localSheetId="17" hidden="1">{#N/A,#N/A,FALSE,"A";#N/A,#N/A,FALSE,"B"}</definedName>
    <definedName name="fukfu" localSheetId="19" hidden="1">{#N/A,#N/A,FALSE,"A";#N/A,#N/A,FALSE,"B"}</definedName>
    <definedName name="fukfu" localSheetId="18" hidden="1">{#N/A,#N/A,FALSE,"A";#N/A,#N/A,FALSE,"B"}</definedName>
    <definedName name="fukfu" localSheetId="7" hidden="1">{#N/A,#N/A,FALSE,"A";#N/A,#N/A,FALSE,"B"}</definedName>
    <definedName name="fukfu" localSheetId="8" hidden="1">{#N/A,#N/A,FALSE,"A";#N/A,#N/A,FALSE,"B"}</definedName>
    <definedName name="fukfu" localSheetId="10" hidden="1">{#N/A,#N/A,FALSE,"A";#N/A,#N/A,FALSE,"B"}</definedName>
    <definedName name="fukfu" localSheetId="9" hidden="1">{#N/A,#N/A,FALSE,"A";#N/A,#N/A,FALSE,"B"}</definedName>
    <definedName name="fukfu" localSheetId="23" hidden="1">{#N/A,#N/A,FALSE,"A";#N/A,#N/A,FALSE,"B"}</definedName>
    <definedName name="fukfu" localSheetId="12" hidden="1">{#N/A,#N/A,FALSE,"A";#N/A,#N/A,FALSE,"B"}</definedName>
    <definedName name="fukfu" localSheetId="13" hidden="1">{#N/A,#N/A,FALSE,"A";#N/A,#N/A,FALSE,"B"}</definedName>
    <definedName name="fukfu" localSheetId="14" hidden="1">{#N/A,#N/A,FALSE,"A";#N/A,#N/A,FALSE,"B"}</definedName>
    <definedName name="fukfu" localSheetId="15" hidden="1">{#N/A,#N/A,FALSE,"A";#N/A,#N/A,FALSE,"B"}</definedName>
    <definedName name="fukfu" localSheetId="3" hidden="1">{#N/A,#N/A,FALSE,"A";#N/A,#N/A,FALSE,"B"}</definedName>
    <definedName name="fukfu" localSheetId="4" hidden="1">{#N/A,#N/A,FALSE,"A";#N/A,#N/A,FALSE,"B"}</definedName>
    <definedName name="fukfu" localSheetId="5" hidden="1">{#N/A,#N/A,FALSE,"A";#N/A,#N/A,FALSE,"B"}</definedName>
    <definedName name="fukfu" localSheetId="6" hidden="1">{#N/A,#N/A,FALSE,"A";#N/A,#N/A,FALSE,"B"}</definedName>
    <definedName name="fukfu" hidden="1">{#N/A,#N/A,FALSE,"A";#N/A,#N/A,FALSE,"B"}</definedName>
    <definedName name="Full_Print" localSheetId="19">#REF!</definedName>
    <definedName name="Full_Print" localSheetId="8">#REF!</definedName>
    <definedName name="Full_Print" localSheetId="10">#REF!</definedName>
    <definedName name="Full_Print" localSheetId="9">#REF!</definedName>
    <definedName name="Full_Print" localSheetId="15">#REF!</definedName>
    <definedName name="Full_Print" localSheetId="6">#REF!</definedName>
    <definedName name="Full_Print">#REF!</definedName>
    <definedName name="Fun" localSheetId="20" hidden="1">{#N/A,#N/A,FALSE,"A";#N/A,#N/A,FALSE,"B"}</definedName>
    <definedName name="Fun" localSheetId="21" hidden="1">{#N/A,#N/A,FALSE,"A";#N/A,#N/A,FALSE,"B"}</definedName>
    <definedName name="Fun" localSheetId="22" hidden="1">{#N/A,#N/A,FALSE,"A";#N/A,#N/A,FALSE,"B"}</definedName>
    <definedName name="Fun" localSheetId="16" hidden="1">{#N/A,#N/A,FALSE,"A";#N/A,#N/A,FALSE,"B"}</definedName>
    <definedName name="Fun" localSheetId="17" hidden="1">{#N/A,#N/A,FALSE,"A";#N/A,#N/A,FALSE,"B"}</definedName>
    <definedName name="Fun" localSheetId="19" hidden="1">{#N/A,#N/A,FALSE,"A";#N/A,#N/A,FALSE,"B"}</definedName>
    <definedName name="Fun" localSheetId="18" hidden="1">{#N/A,#N/A,FALSE,"A";#N/A,#N/A,FALSE,"B"}</definedName>
    <definedName name="Fun" localSheetId="7" hidden="1">{#N/A,#N/A,FALSE,"A";#N/A,#N/A,FALSE,"B"}</definedName>
    <definedName name="Fun" localSheetId="8" hidden="1">{#N/A,#N/A,FALSE,"A";#N/A,#N/A,FALSE,"B"}</definedName>
    <definedName name="Fun" localSheetId="10" hidden="1">{#N/A,#N/A,FALSE,"A";#N/A,#N/A,FALSE,"B"}</definedName>
    <definedName name="Fun" localSheetId="9" hidden="1">{#N/A,#N/A,FALSE,"A";#N/A,#N/A,FALSE,"B"}</definedName>
    <definedName name="Fun" localSheetId="23" hidden="1">{#N/A,#N/A,FALSE,"A";#N/A,#N/A,FALSE,"B"}</definedName>
    <definedName name="Fun" localSheetId="12" hidden="1">{#N/A,#N/A,FALSE,"A";#N/A,#N/A,FALSE,"B"}</definedName>
    <definedName name="Fun" localSheetId="13" hidden="1">{#N/A,#N/A,FALSE,"A";#N/A,#N/A,FALSE,"B"}</definedName>
    <definedName name="Fun" localSheetId="14" hidden="1">{#N/A,#N/A,FALSE,"A";#N/A,#N/A,FALSE,"B"}</definedName>
    <definedName name="Fun" localSheetId="15" hidden="1">{#N/A,#N/A,FALSE,"A";#N/A,#N/A,FALSE,"B"}</definedName>
    <definedName name="Fun" localSheetId="3" hidden="1">{#N/A,#N/A,FALSE,"A";#N/A,#N/A,FALSE,"B"}</definedName>
    <definedName name="Fun" localSheetId="4" hidden="1">{#N/A,#N/A,FALSE,"A";#N/A,#N/A,FALSE,"B"}</definedName>
    <definedName name="Fun" localSheetId="5" hidden="1">{#N/A,#N/A,FALSE,"A";#N/A,#N/A,FALSE,"B"}</definedName>
    <definedName name="Fun" localSheetId="6" hidden="1">{#N/A,#N/A,FALSE,"A";#N/A,#N/A,FALSE,"B"}</definedName>
    <definedName name="Fun" hidden="1">{#N/A,#N/A,FALSE,"A";#N/A,#N/A,FALSE,"B"}</definedName>
    <definedName name="fvfdtr" localSheetId="20" hidden="1">{#N/A,#N/A,FALSE,"A";#N/A,#N/A,FALSE,"B"}</definedName>
    <definedName name="fvfdtr" localSheetId="21" hidden="1">{#N/A,#N/A,FALSE,"A";#N/A,#N/A,FALSE,"B"}</definedName>
    <definedName name="fvfdtr" localSheetId="22" hidden="1">{#N/A,#N/A,FALSE,"A";#N/A,#N/A,FALSE,"B"}</definedName>
    <definedName name="fvfdtr" localSheetId="16" hidden="1">{#N/A,#N/A,FALSE,"A";#N/A,#N/A,FALSE,"B"}</definedName>
    <definedName name="fvfdtr" localSheetId="17" hidden="1">{#N/A,#N/A,FALSE,"A";#N/A,#N/A,FALSE,"B"}</definedName>
    <definedName name="fvfdtr" localSheetId="19" hidden="1">{#N/A,#N/A,FALSE,"A";#N/A,#N/A,FALSE,"B"}</definedName>
    <definedName name="fvfdtr" localSheetId="18" hidden="1">{#N/A,#N/A,FALSE,"A";#N/A,#N/A,FALSE,"B"}</definedName>
    <definedName name="fvfdtr" localSheetId="7" hidden="1">{#N/A,#N/A,FALSE,"A";#N/A,#N/A,FALSE,"B"}</definedName>
    <definedName name="fvfdtr" localSheetId="8" hidden="1">{#N/A,#N/A,FALSE,"A";#N/A,#N/A,FALSE,"B"}</definedName>
    <definedName name="fvfdtr" localSheetId="10" hidden="1">{#N/A,#N/A,FALSE,"A";#N/A,#N/A,FALSE,"B"}</definedName>
    <definedName name="fvfdtr" localSheetId="9" hidden="1">{#N/A,#N/A,FALSE,"A";#N/A,#N/A,FALSE,"B"}</definedName>
    <definedName name="fvfdtr" localSheetId="23" hidden="1">{#N/A,#N/A,FALSE,"A";#N/A,#N/A,FALSE,"B"}</definedName>
    <definedName name="fvfdtr" localSheetId="12" hidden="1">{#N/A,#N/A,FALSE,"A";#N/A,#N/A,FALSE,"B"}</definedName>
    <definedName name="fvfdtr" localSheetId="13" hidden="1">{#N/A,#N/A,FALSE,"A";#N/A,#N/A,FALSE,"B"}</definedName>
    <definedName name="fvfdtr" localSheetId="14" hidden="1">{#N/A,#N/A,FALSE,"A";#N/A,#N/A,FALSE,"B"}</definedName>
    <definedName name="fvfdtr" localSheetId="15" hidden="1">{#N/A,#N/A,FALSE,"A";#N/A,#N/A,FALSE,"B"}</definedName>
    <definedName name="fvfdtr" localSheetId="3" hidden="1">{#N/A,#N/A,FALSE,"A";#N/A,#N/A,FALSE,"B"}</definedName>
    <definedName name="fvfdtr" localSheetId="4" hidden="1">{#N/A,#N/A,FALSE,"A";#N/A,#N/A,FALSE,"B"}</definedName>
    <definedName name="fvfdtr" localSheetId="5" hidden="1">{#N/A,#N/A,FALSE,"A";#N/A,#N/A,FALSE,"B"}</definedName>
    <definedName name="fvfdtr" localSheetId="6" hidden="1">{#N/A,#N/A,FALSE,"A";#N/A,#N/A,FALSE,"B"}</definedName>
    <definedName name="fvfdtr" hidden="1">{#N/A,#N/A,FALSE,"A";#N/A,#N/A,FALSE,"B"}</definedName>
    <definedName name="g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b_2" localSheetId="22">[7]Проект2002!#REF!</definedName>
    <definedName name="gb_3" localSheetId="22">[7]Проект2002!#REF!</definedName>
    <definedName name="gbhgb" localSheetId="20" hidden="1">{#N/A,#N/A,FALSE,"A";#N/A,#N/A,FALSE,"B"}</definedName>
    <definedName name="gbhgb" localSheetId="21" hidden="1">{#N/A,#N/A,FALSE,"A";#N/A,#N/A,FALSE,"B"}</definedName>
    <definedName name="gbhgb" localSheetId="22" hidden="1">{#N/A,#N/A,FALSE,"A";#N/A,#N/A,FALSE,"B"}</definedName>
    <definedName name="gbhgb" localSheetId="16" hidden="1">{#N/A,#N/A,FALSE,"A";#N/A,#N/A,FALSE,"B"}</definedName>
    <definedName name="gbhgb" localSheetId="17" hidden="1">{#N/A,#N/A,FALSE,"A";#N/A,#N/A,FALSE,"B"}</definedName>
    <definedName name="gbhgb" localSheetId="19" hidden="1">{#N/A,#N/A,FALSE,"A";#N/A,#N/A,FALSE,"B"}</definedName>
    <definedName name="gbhgb" localSheetId="18" hidden="1">{#N/A,#N/A,FALSE,"A";#N/A,#N/A,FALSE,"B"}</definedName>
    <definedName name="gbhgb" localSheetId="7" hidden="1">{#N/A,#N/A,FALSE,"A";#N/A,#N/A,FALSE,"B"}</definedName>
    <definedName name="gbhgb" localSheetId="8" hidden="1">{#N/A,#N/A,FALSE,"A";#N/A,#N/A,FALSE,"B"}</definedName>
    <definedName name="gbhgb" localSheetId="10" hidden="1">{#N/A,#N/A,FALSE,"A";#N/A,#N/A,FALSE,"B"}</definedName>
    <definedName name="gbhgb" localSheetId="9" hidden="1">{#N/A,#N/A,FALSE,"A";#N/A,#N/A,FALSE,"B"}</definedName>
    <definedName name="gbhgb" localSheetId="23" hidden="1">{#N/A,#N/A,FALSE,"A";#N/A,#N/A,FALSE,"B"}</definedName>
    <definedName name="gbhgb" localSheetId="12" hidden="1">{#N/A,#N/A,FALSE,"A";#N/A,#N/A,FALSE,"B"}</definedName>
    <definedName name="gbhgb" localSheetId="13" hidden="1">{#N/A,#N/A,FALSE,"A";#N/A,#N/A,FALSE,"B"}</definedName>
    <definedName name="gbhgb" localSheetId="14" hidden="1">{#N/A,#N/A,FALSE,"A";#N/A,#N/A,FALSE,"B"}</definedName>
    <definedName name="gbhgb" localSheetId="15" hidden="1">{#N/A,#N/A,FALSE,"A";#N/A,#N/A,FALSE,"B"}</definedName>
    <definedName name="gbhgb" localSheetId="3" hidden="1">{#N/A,#N/A,FALSE,"A";#N/A,#N/A,FALSE,"B"}</definedName>
    <definedName name="gbhgb" localSheetId="4" hidden="1">{#N/A,#N/A,FALSE,"A";#N/A,#N/A,FALSE,"B"}</definedName>
    <definedName name="gbhgb" localSheetId="5" hidden="1">{#N/A,#N/A,FALSE,"A";#N/A,#N/A,FALSE,"B"}</definedName>
    <definedName name="gbhgb" localSheetId="6" hidden="1">{#N/A,#N/A,FALSE,"A";#N/A,#N/A,FALSE,"B"}</definedName>
    <definedName name="gbhgb" hidden="1">{#N/A,#N/A,FALSE,"A";#N/A,#N/A,FALSE,"B"}</definedName>
    <definedName name="gd" localSheetId="20" hidden="1">{#N/A,#N/A,FALSE,"A";#N/A,#N/A,FALSE,"B"}</definedName>
    <definedName name="gd" localSheetId="21" hidden="1">{#N/A,#N/A,FALSE,"A";#N/A,#N/A,FALSE,"B"}</definedName>
    <definedName name="gd" localSheetId="22" hidden="1">{#N/A,#N/A,FALSE,"A";#N/A,#N/A,FALSE,"B"}</definedName>
    <definedName name="gd" localSheetId="16" hidden="1">{#N/A,#N/A,FALSE,"A";#N/A,#N/A,FALSE,"B"}</definedName>
    <definedName name="gd" localSheetId="17" hidden="1">{#N/A,#N/A,FALSE,"A";#N/A,#N/A,FALSE,"B"}</definedName>
    <definedName name="gd" localSheetId="19" hidden="1">{#N/A,#N/A,FALSE,"A";#N/A,#N/A,FALSE,"B"}</definedName>
    <definedName name="gd" localSheetId="18" hidden="1">{#N/A,#N/A,FALSE,"A";#N/A,#N/A,FALSE,"B"}</definedName>
    <definedName name="gd" localSheetId="7" hidden="1">{#N/A,#N/A,FALSE,"A";#N/A,#N/A,FALSE,"B"}</definedName>
    <definedName name="gd" localSheetId="8" hidden="1">{#N/A,#N/A,FALSE,"A";#N/A,#N/A,FALSE,"B"}</definedName>
    <definedName name="gd" localSheetId="10" hidden="1">{#N/A,#N/A,FALSE,"A";#N/A,#N/A,FALSE,"B"}</definedName>
    <definedName name="gd" localSheetId="9" hidden="1">{#N/A,#N/A,FALSE,"A";#N/A,#N/A,FALSE,"B"}</definedName>
    <definedName name="gd" localSheetId="23" hidden="1">{#N/A,#N/A,FALSE,"A";#N/A,#N/A,FALSE,"B"}</definedName>
    <definedName name="gd" localSheetId="12" hidden="1">{#N/A,#N/A,FALSE,"A";#N/A,#N/A,FALSE,"B"}</definedName>
    <definedName name="gd" localSheetId="13" hidden="1">{#N/A,#N/A,FALSE,"A";#N/A,#N/A,FALSE,"B"}</definedName>
    <definedName name="gd" localSheetId="14" hidden="1">{#N/A,#N/A,FALSE,"A";#N/A,#N/A,FALSE,"B"}</definedName>
    <definedName name="gd" localSheetId="15" hidden="1">{#N/A,#N/A,FALSE,"A";#N/A,#N/A,FALSE,"B"}</definedName>
    <definedName name="gd" localSheetId="3" hidden="1">{#N/A,#N/A,FALSE,"A";#N/A,#N/A,FALSE,"B"}</definedName>
    <definedName name="gd" localSheetId="4" hidden="1">{#N/A,#N/A,FALSE,"A";#N/A,#N/A,FALSE,"B"}</definedName>
    <definedName name="gd" localSheetId="5" hidden="1">{#N/A,#N/A,FALSE,"A";#N/A,#N/A,FALSE,"B"}</definedName>
    <definedName name="gd" localSheetId="6" hidden="1">{#N/A,#N/A,FALSE,"A";#N/A,#N/A,FALSE,"B"}</definedName>
    <definedName name="gd" hidden="1">{#N/A,#N/A,FALSE,"A";#N/A,#N/A,FALSE,"B"}</definedName>
    <definedName name="gd_2" localSheetId="22">[7]Проект2002!#REF!</definedName>
    <definedName name="gd_3" localSheetId="22">[7]Проект2002!#REF!</definedName>
    <definedName name="GeitaAshantiInterest" localSheetId="22">#REF!</definedName>
    <definedName name="GeitaCapexMaintenanceIn" localSheetId="22">#REF!</definedName>
    <definedName name="GeitaCapexProjectIn" localSheetId="22">#REF!</definedName>
    <definedName name="GeitaCapexTotal" localSheetId="22">#REF!</definedName>
    <definedName name="GeitaCapitalAllowanceIn" localSheetId="22">#REF!</definedName>
    <definedName name="GeitaCapitalAllowancesOpeningBalIn" localSheetId="22">#REF!</definedName>
    <definedName name="GeitaCashflowtoAshanti" localSheetId="22">#REF!</definedName>
    <definedName name="GeitaCFADS" localSheetId="22">#REF!</definedName>
    <definedName name="GeitaClosureCostIn" localSheetId="22">#REF!</definedName>
    <definedName name="GeitaCorpChargeIn" localSheetId="22">#REF!</definedName>
    <definedName name="GeitaDepreciation" localSheetId="22">#REF!</definedName>
    <definedName name="GeitaDirectCosts" localSheetId="22">#REF!</definedName>
    <definedName name="GeitaDirectCostsPaid" localSheetId="22">#REF!</definedName>
    <definedName name="GeitaExceptionalCostIn" localSheetId="22">#REF!</definedName>
    <definedName name="GeitaExplorationCostIn" localSheetId="22">#REF!</definedName>
    <definedName name="GeitaExternalDebtBf" localSheetId="22">#REF!</definedName>
    <definedName name="GeitaExternalDebtCf" localSheetId="22">#REF!</definedName>
    <definedName name="GeitaExternalDebtMarginIn" localSheetId="22">#REF!</definedName>
    <definedName name="GeitaExternalDebtOpeningBalIn" localSheetId="22">#REF!</definedName>
    <definedName name="GeitaExternalDebtPRIIn" localSheetId="22">#REF!</definedName>
    <definedName name="GeitaExternalDebtRepaymentIn" localSheetId="22">#REF!</definedName>
    <definedName name="GeitaExternalDrawdown" localSheetId="22">#REF!</definedName>
    <definedName name="GeitaExternalInterestDue" localSheetId="22">#REF!</definedName>
    <definedName name="GeitaExternalInterestPaid" localSheetId="22">#REF!</definedName>
    <definedName name="GeitaExternalInterestRate" localSheetId="22">#REF!</definedName>
    <definedName name="GeitaExternalRepayment" localSheetId="22">#REF!</definedName>
    <definedName name="GeitaFlexCapexIn" localSheetId="22">#REF!</definedName>
    <definedName name="GeitaFlexGradeIn" localSheetId="22">#REF!</definedName>
    <definedName name="GeitaFlexOpexIn" localSheetId="22">#REF!</definedName>
    <definedName name="GeitaFlexOreIn" localSheetId="22">#REF!</definedName>
    <definedName name="GeitaFlexRecoveryIn" localSheetId="22">#REF!</definedName>
    <definedName name="GeitaFlexWasteIn" localSheetId="22">#REF!</definedName>
    <definedName name="GeitaG_ACostIn" localSheetId="22">#REF!</definedName>
    <definedName name="GeitaGoldSalesOunces" localSheetId="22">#REF!</definedName>
    <definedName name="GeitaHedgeBookCashflowToModel" localSheetId="22">#REF!</definedName>
    <definedName name="GeitaInterCoBf" localSheetId="22">#REF!</definedName>
    <definedName name="GeitaInterCoCf" localSheetId="22">#REF!</definedName>
    <definedName name="GeitaInterCoDebtMarginIn" localSheetId="22">#REF!</definedName>
    <definedName name="GeitaInterCoDebtOpeningBalIn" localSheetId="22">#REF!</definedName>
    <definedName name="GeitaInterCoDebtRepaymentIn" localSheetId="22">#REF!</definedName>
    <definedName name="GeitaInterCoDrawdown" localSheetId="22">#REF!</definedName>
    <definedName name="GeitaInterCoRepayment" localSheetId="22">#REF!</definedName>
    <definedName name="GeitaInterestOnCashBalances" localSheetId="22">#REF!</definedName>
    <definedName name="GeitaLoanLifePeriod" localSheetId="22">#REF!</definedName>
    <definedName name="GeitaLoanLifePrepaymentSweepIn" localSheetId="22">#REF!</definedName>
    <definedName name="GeitaLoanPRIDue" localSheetId="22">#REF!</definedName>
    <definedName name="GeitaLoanPRIPaid" localSheetId="22">#REF!</definedName>
    <definedName name="GeitaMarginOnCashBalances" localSheetId="22">#REF!</definedName>
    <definedName name="GeitaMaxCashBalanceIn" localSheetId="22">#REF!</definedName>
    <definedName name="GeitaMaxSweepPrepaymentIn" localSheetId="22">#REF!</definedName>
    <definedName name="GeitaMetalMilled" localSheetId="22">#REF!</definedName>
    <definedName name="GeitaMetalMined" localSheetId="22">#REF!</definedName>
    <definedName name="GeitaMetInventoryRecoveryIn" localSheetId="22">#REF!</definedName>
    <definedName name="GeitaMetRecoveryIn" localSheetId="22">#REF!</definedName>
    <definedName name="GeitaMilledMetalIn" localSheetId="22">#REF!</definedName>
    <definedName name="GeitaMinedMetalIn" localSheetId="22">#REF!</definedName>
    <definedName name="GeitaMineLife" localSheetId="22">#REF!</definedName>
    <definedName name="GeitaMiningCostsFixedIn" localSheetId="22">#REF!</definedName>
    <definedName name="GeitaMiningCostsVarIn" localSheetId="22">#REF!</definedName>
    <definedName name="GeitaNBVBf" localSheetId="22">#REF!</definedName>
    <definedName name="GeitaNBVCf" localSheetId="22">#REF!</definedName>
    <definedName name="GeitaNetAssets" localSheetId="22">#REF!</definedName>
    <definedName name="GeitaOpCostPayables" localSheetId="22">#REF!</definedName>
    <definedName name="GeitaOpCostPayablesIn" localSheetId="22">#REF!</definedName>
    <definedName name="GeitaOpeningCashIn" localSheetId="22">#REF!</definedName>
    <definedName name="GeitaOpeningEarningsIn" localSheetId="22">#REF!</definedName>
    <definedName name="GeitaOpeningEquityIn" localSheetId="22">#REF!</definedName>
    <definedName name="GeitaOpeningExternalDebtIn" localSheetId="22">#REF!</definedName>
    <definedName name="GeitaOpeningInterCoBalIn" localSheetId="22">#REF!</definedName>
    <definedName name="GeitaOpeningLTDIn" localSheetId="22">#REF!</definedName>
    <definedName name="GeitaOpeningNBVIn" localSheetId="22">#REF!</definedName>
    <definedName name="GeitaOpeningPayablesIn" localSheetId="22">#REF!</definedName>
    <definedName name="GeitaOpeningProvisionsIn" localSheetId="22">#REF!</definedName>
    <definedName name="GeitaOpeningReceivablesIn" localSheetId="22">#REF!</definedName>
    <definedName name="GeitaOpeningStockIn" localSheetId="22">#REF!</definedName>
    <definedName name="GeitaOperatingCosts" localSheetId="22">#REF!</definedName>
    <definedName name="GeitaOperatingCostsPaid" localSheetId="22">#REF!</definedName>
    <definedName name="GeitaOreMilled" localSheetId="22">#REF!</definedName>
    <definedName name="GeitaOreMilledIn" localSheetId="22">#REF!</definedName>
    <definedName name="GeitaOreMined" localSheetId="22">#REF!</definedName>
    <definedName name="GeitaOreMinedIn" localSheetId="22">#REF!</definedName>
    <definedName name="GeitaOtherCostIn" localSheetId="22">#REF!</definedName>
    <definedName name="GeitaOtherCostPayableDays" localSheetId="22">#REF!</definedName>
    <definedName name="GeitaOtherCostPayables" localSheetId="22">#REF!</definedName>
    <definedName name="GeitaOtherCostPayablesIn" localSheetId="22">#REF!</definedName>
    <definedName name="GeitaOtherCostsPaid" localSheetId="22">#REF!</definedName>
    <definedName name="GeitaOtherIncome" localSheetId="22">#REF!</definedName>
    <definedName name="GeitaOtherIncomeReceived" localSheetId="22">#REF!</definedName>
    <definedName name="GeitaOtherReceivables" localSheetId="22">#REF!</definedName>
    <definedName name="GeitaPayablesDaysIn" localSheetId="22">#REF!</definedName>
    <definedName name="GeitaPrePaymentMade" localSheetId="22">#REF!</definedName>
    <definedName name="GeitaPRIRate" localSheetId="22">#REF!</definedName>
    <definedName name="GeitaProcessCostFixedIn" localSheetId="22">#REF!</definedName>
    <definedName name="GeitaProcessCostVarIn" localSheetId="22">#REF!</definedName>
    <definedName name="GeitaQuarterTaxPaid" localSheetId="22">#REF!</definedName>
    <definedName name="GeitaReceivableDaysIn" localSheetId="22">#REF!</definedName>
    <definedName name="GeitaRecoveredGold" localSheetId="22">#REF!</definedName>
    <definedName name="GeitaRecovery" localSheetId="22">#REF!</definedName>
    <definedName name="GeitaRefiningChargeIn" localSheetId="22">#REF!</definedName>
    <definedName name="GeitaRefiningCharges" localSheetId="22">#REF!</definedName>
    <definedName name="GeitaRevenue" localSheetId="22">#REF!</definedName>
    <definedName name="GeitaRevenueReceivableIn" localSheetId="22">#REF!</definedName>
    <definedName name="GeitaRevenueReceivables" localSheetId="22">#REF!</definedName>
    <definedName name="GeitaRevenueReceived" localSheetId="22">#REF!</definedName>
    <definedName name="GeitaRevenueSpot" localSheetId="22">#REF!</definedName>
    <definedName name="GeitaRoyaltyDue" localSheetId="22">#REF!</definedName>
    <definedName name="GeitaRoyaltyPaid" localSheetId="22">#REF!</definedName>
    <definedName name="GeitaRoyaltyPayable" localSheetId="22">#REF!</definedName>
    <definedName name="GeitaRoyaltyPayableDays" localSheetId="22">#REF!</definedName>
    <definedName name="GeitaRoyaltyPayablesIn" localSheetId="22">#REF!</definedName>
    <definedName name="GeitaScheduledRepaymentDue" localSheetId="22">#REF!</definedName>
    <definedName name="GeitaScheduledRepaymentMade" localSheetId="22">#REF!</definedName>
    <definedName name="GeitaShareholdersFunds" localSheetId="22">#REF!</definedName>
    <definedName name="GeitaSponsorAdminFeeIn" localSheetId="22">#REF!</definedName>
    <definedName name="GeitaTaxDepreciationClass1In" localSheetId="22">#REF!</definedName>
    <definedName name="GeitaTaxDepreciationClass2In" localSheetId="22">#REF!</definedName>
    <definedName name="GeitaTaxDepreciationClass3In" localSheetId="22">#REF!</definedName>
    <definedName name="GeitaTaxDue" localSheetId="22">#REF!</definedName>
    <definedName name="GeitaTaxOpeningLosses" localSheetId="22">#REF!</definedName>
    <definedName name="GeitaTaxPaid" localSheetId="22">#REF!</definedName>
    <definedName name="GeitaTaxPayable" localSheetId="22">#REF!</definedName>
    <definedName name="GeitaTaxPayablesIn" localSheetId="22">#REF!</definedName>
    <definedName name="GeitaTaxRateIn" localSheetId="22">#REF!</definedName>
    <definedName name="GeitaTaxRoyalty1In" localSheetId="22">#REF!</definedName>
    <definedName name="GeitaTaxRoyalty2In" localSheetId="22">#REF!</definedName>
    <definedName name="GeitaTaxRoyalty3In" localSheetId="22">#REF!</definedName>
    <definedName name="GeitaTxOpeningNBV" localSheetId="22">#REF!</definedName>
    <definedName name="GeitaWasteCostsVarIn" localSheetId="22">#REF!</definedName>
    <definedName name="GeitaWasteMined" localSheetId="22">#REF!</definedName>
    <definedName name="GeitaWasteMinedIn" localSheetId="22">#REF!</definedName>
    <definedName name="GeitaWithholdingTaxPayable" localSheetId="22">#REF!</definedName>
    <definedName name="GeitaWithholdingTaxRateIn" localSheetId="22">#REF!</definedName>
    <definedName name="georges" localSheetId="20" hidden="1">{#N/A,#N/A,FALSE,"Tabl. FB300";#N/A,#N/A,FALSE,"Tabl. FB350";#N/A,#N/A,FALSE,"Tabl. FB400";#N/A,#N/A,FALSE,"Tabl. FB500";#N/A,#N/A,FALSE,"Tabl. FS090"}</definedName>
    <definedName name="georges" localSheetId="21" hidden="1">{#N/A,#N/A,FALSE,"Tabl. FB300";#N/A,#N/A,FALSE,"Tabl. FB350";#N/A,#N/A,FALSE,"Tabl. FB400";#N/A,#N/A,FALSE,"Tabl. FB500";#N/A,#N/A,FALSE,"Tabl. FS090"}</definedName>
    <definedName name="georges" localSheetId="22" hidden="1">{#N/A,#N/A,FALSE,"Tabl. FB300";#N/A,#N/A,FALSE,"Tabl. FB350";#N/A,#N/A,FALSE,"Tabl. FB400";#N/A,#N/A,FALSE,"Tabl. FB500";#N/A,#N/A,FALSE,"Tabl. FS090"}</definedName>
    <definedName name="georges" localSheetId="16" hidden="1">{#N/A,#N/A,FALSE,"Tabl. FB300";#N/A,#N/A,FALSE,"Tabl. FB350";#N/A,#N/A,FALSE,"Tabl. FB400";#N/A,#N/A,FALSE,"Tabl. FB500";#N/A,#N/A,FALSE,"Tabl. FS090"}</definedName>
    <definedName name="georges" localSheetId="17" hidden="1">{#N/A,#N/A,FALSE,"Tabl. FB300";#N/A,#N/A,FALSE,"Tabl. FB350";#N/A,#N/A,FALSE,"Tabl. FB400";#N/A,#N/A,FALSE,"Tabl. FB500";#N/A,#N/A,FALSE,"Tabl. FS090"}</definedName>
    <definedName name="georges" localSheetId="19" hidden="1">{#N/A,#N/A,FALSE,"Tabl. FB300";#N/A,#N/A,FALSE,"Tabl. FB350";#N/A,#N/A,FALSE,"Tabl. FB400";#N/A,#N/A,FALSE,"Tabl. FB500";#N/A,#N/A,FALSE,"Tabl. FS090"}</definedName>
    <definedName name="georges" localSheetId="18" hidden="1">{#N/A,#N/A,FALSE,"Tabl. FB300";#N/A,#N/A,FALSE,"Tabl. FB350";#N/A,#N/A,FALSE,"Tabl. FB400";#N/A,#N/A,FALSE,"Tabl. FB500";#N/A,#N/A,FALSE,"Tabl. FS090"}</definedName>
    <definedName name="georges" localSheetId="7" hidden="1">{#N/A,#N/A,FALSE,"Tabl. FB300";#N/A,#N/A,FALSE,"Tabl. FB350";#N/A,#N/A,FALSE,"Tabl. FB400";#N/A,#N/A,FALSE,"Tabl. FB500";#N/A,#N/A,FALSE,"Tabl. FS090"}</definedName>
    <definedName name="georges" localSheetId="8" hidden="1">{#N/A,#N/A,FALSE,"Tabl. FB300";#N/A,#N/A,FALSE,"Tabl. FB350";#N/A,#N/A,FALSE,"Tabl. FB400";#N/A,#N/A,FALSE,"Tabl. FB500";#N/A,#N/A,FALSE,"Tabl. FS090"}</definedName>
    <definedName name="georges" localSheetId="10" hidden="1">{#N/A,#N/A,FALSE,"Tabl. FB300";#N/A,#N/A,FALSE,"Tabl. FB350";#N/A,#N/A,FALSE,"Tabl. FB400";#N/A,#N/A,FALSE,"Tabl. FB500";#N/A,#N/A,FALSE,"Tabl. FS090"}</definedName>
    <definedName name="georges" localSheetId="9" hidden="1">{#N/A,#N/A,FALSE,"Tabl. FB300";#N/A,#N/A,FALSE,"Tabl. FB350";#N/A,#N/A,FALSE,"Tabl. FB400";#N/A,#N/A,FALSE,"Tabl. FB500";#N/A,#N/A,FALSE,"Tabl. FS090"}</definedName>
    <definedName name="georges" localSheetId="23" hidden="1">{#N/A,#N/A,FALSE,"Tabl. FB300";#N/A,#N/A,FALSE,"Tabl. FB350";#N/A,#N/A,FALSE,"Tabl. FB400";#N/A,#N/A,FALSE,"Tabl. FB500";#N/A,#N/A,FALSE,"Tabl. FS090"}</definedName>
    <definedName name="georges" localSheetId="12" hidden="1">{#N/A,#N/A,FALSE,"Tabl. FB300";#N/A,#N/A,FALSE,"Tabl. FB350";#N/A,#N/A,FALSE,"Tabl. FB400";#N/A,#N/A,FALSE,"Tabl. FB500";#N/A,#N/A,FALSE,"Tabl. FS090"}</definedName>
    <definedName name="georges" localSheetId="13" hidden="1">{#N/A,#N/A,FALSE,"Tabl. FB300";#N/A,#N/A,FALSE,"Tabl. FB350";#N/A,#N/A,FALSE,"Tabl. FB400";#N/A,#N/A,FALSE,"Tabl. FB500";#N/A,#N/A,FALSE,"Tabl. FS090"}</definedName>
    <definedName name="georges" localSheetId="14" hidden="1">{#N/A,#N/A,FALSE,"Tabl. FB300";#N/A,#N/A,FALSE,"Tabl. FB350";#N/A,#N/A,FALSE,"Tabl. FB400";#N/A,#N/A,FALSE,"Tabl. FB500";#N/A,#N/A,FALSE,"Tabl. FS090"}</definedName>
    <definedName name="georges" localSheetId="15" hidden="1">{#N/A,#N/A,FALSE,"Tabl. FB300";#N/A,#N/A,FALSE,"Tabl. FB350";#N/A,#N/A,FALSE,"Tabl. FB400";#N/A,#N/A,FALSE,"Tabl. FB500";#N/A,#N/A,FALSE,"Tabl. FS090"}</definedName>
    <definedName name="georges" localSheetId="3" hidden="1">{#N/A,#N/A,FALSE,"Tabl. FB300";#N/A,#N/A,FALSE,"Tabl. FB350";#N/A,#N/A,FALSE,"Tabl. FB400";#N/A,#N/A,FALSE,"Tabl. FB500";#N/A,#N/A,FALSE,"Tabl. FS090"}</definedName>
    <definedName name="georges" localSheetId="4" hidden="1">{#N/A,#N/A,FALSE,"Tabl. FB300";#N/A,#N/A,FALSE,"Tabl. FB350";#N/A,#N/A,FALSE,"Tabl. FB400";#N/A,#N/A,FALSE,"Tabl. FB500";#N/A,#N/A,FALSE,"Tabl. FS090"}</definedName>
    <definedName name="georges" localSheetId="5" hidden="1">{#N/A,#N/A,FALSE,"Tabl. FB300";#N/A,#N/A,FALSE,"Tabl. FB350";#N/A,#N/A,FALSE,"Tabl. FB400";#N/A,#N/A,FALSE,"Tabl. FB500";#N/A,#N/A,FALSE,"Tabl. FS090"}</definedName>
    <definedName name="georges" localSheetId="6" hidden="1">{#N/A,#N/A,FALSE,"Tabl. FB300";#N/A,#N/A,FALSE,"Tabl. FB350";#N/A,#N/A,FALSE,"Tabl. FB400";#N/A,#N/A,FALSE,"Tabl. FB500";#N/A,#N/A,FALSE,"Tabl. FS090"}</definedName>
    <definedName name="georges" hidden="1">{#N/A,#N/A,FALSE,"Tabl. FB300";#N/A,#N/A,FALSE,"Tabl. FB350";#N/A,#N/A,FALSE,"Tabl. FB400";#N/A,#N/A,FALSE,"Tabl. FB500";#N/A,#N/A,FALSE,"Tabl. FS090"}</definedName>
    <definedName name="gf" localSheetId="20" hidden="1">{#N/A,#N/A,FALSE,"A";#N/A,#N/A,FALSE,"B"}</definedName>
    <definedName name="gf" localSheetId="21" hidden="1">{#N/A,#N/A,FALSE,"A";#N/A,#N/A,FALSE,"B"}</definedName>
    <definedName name="gf" localSheetId="22" hidden="1">{#N/A,#N/A,FALSE,"A";#N/A,#N/A,FALSE,"B"}</definedName>
    <definedName name="gf" localSheetId="16" hidden="1">{#N/A,#N/A,FALSE,"A";#N/A,#N/A,FALSE,"B"}</definedName>
    <definedName name="gf" localSheetId="17" hidden="1">{#N/A,#N/A,FALSE,"A";#N/A,#N/A,FALSE,"B"}</definedName>
    <definedName name="gf" localSheetId="19" hidden="1">{#N/A,#N/A,FALSE,"A";#N/A,#N/A,FALSE,"B"}</definedName>
    <definedName name="gf" localSheetId="18" hidden="1">{#N/A,#N/A,FALSE,"A";#N/A,#N/A,FALSE,"B"}</definedName>
    <definedName name="gf" localSheetId="7" hidden="1">{#N/A,#N/A,FALSE,"A";#N/A,#N/A,FALSE,"B"}</definedName>
    <definedName name="gf" localSheetId="8" hidden="1">{#N/A,#N/A,FALSE,"A";#N/A,#N/A,FALSE,"B"}</definedName>
    <definedName name="gf" localSheetId="10" hidden="1">{#N/A,#N/A,FALSE,"A";#N/A,#N/A,FALSE,"B"}</definedName>
    <definedName name="gf" localSheetId="9" hidden="1">{#N/A,#N/A,FALSE,"A";#N/A,#N/A,FALSE,"B"}</definedName>
    <definedName name="gf" localSheetId="23" hidden="1">{#N/A,#N/A,FALSE,"A";#N/A,#N/A,FALSE,"B"}</definedName>
    <definedName name="gf" localSheetId="12" hidden="1">{#N/A,#N/A,FALSE,"A";#N/A,#N/A,FALSE,"B"}</definedName>
    <definedName name="gf" localSheetId="13" hidden="1">{#N/A,#N/A,FALSE,"A";#N/A,#N/A,FALSE,"B"}</definedName>
    <definedName name="gf" localSheetId="14" hidden="1">{#N/A,#N/A,FALSE,"A";#N/A,#N/A,FALSE,"B"}</definedName>
    <definedName name="gf" localSheetId="15" hidden="1">{#N/A,#N/A,FALSE,"A";#N/A,#N/A,FALSE,"B"}</definedName>
    <definedName name="gf" localSheetId="3" hidden="1">{#N/A,#N/A,FALSE,"A";#N/A,#N/A,FALSE,"B"}</definedName>
    <definedName name="gf" localSheetId="4" hidden="1">{#N/A,#N/A,FALSE,"A";#N/A,#N/A,FALSE,"B"}</definedName>
    <definedName name="gf" localSheetId="5" hidden="1">{#N/A,#N/A,FALSE,"A";#N/A,#N/A,FALSE,"B"}</definedName>
    <definedName name="gf" localSheetId="6" hidden="1">{#N/A,#N/A,FALSE,"A";#N/A,#N/A,FALSE,"B"}</definedName>
    <definedName name="gf" hidden="1">{#N/A,#N/A,FALSE,"A";#N/A,#N/A,FALSE,"B"}</definedName>
    <definedName name="gfd" localSheetId="20" hidden="1">{#N/A,#N/A,FALSE,"передел"}</definedName>
    <definedName name="gfd" localSheetId="21" hidden="1">{#N/A,#N/A,FALSE,"передел"}</definedName>
    <definedName name="gfd" localSheetId="22" hidden="1">{#N/A,#N/A,FALSE,"передел"}</definedName>
    <definedName name="gfd" localSheetId="16" hidden="1">{#N/A,#N/A,FALSE,"передел"}</definedName>
    <definedName name="gfd" localSheetId="17" hidden="1">{#N/A,#N/A,FALSE,"передел"}</definedName>
    <definedName name="gfd" localSheetId="19" hidden="1">{#N/A,#N/A,FALSE,"передел"}</definedName>
    <definedName name="gfd" localSheetId="18" hidden="1">{#N/A,#N/A,FALSE,"передел"}</definedName>
    <definedName name="gfd" localSheetId="7" hidden="1">{#N/A,#N/A,FALSE,"передел"}</definedName>
    <definedName name="gfd" localSheetId="8" hidden="1">{#N/A,#N/A,FALSE,"передел"}</definedName>
    <definedName name="gfd" localSheetId="10" hidden="1">{#N/A,#N/A,FALSE,"передел"}</definedName>
    <definedName name="gfd" localSheetId="9" hidden="1">{#N/A,#N/A,FALSE,"передел"}</definedName>
    <definedName name="gfd" localSheetId="23" hidden="1">{#N/A,#N/A,FALSE,"передел"}</definedName>
    <definedName name="gfd" localSheetId="12" hidden="1">{#N/A,#N/A,FALSE,"передел"}</definedName>
    <definedName name="gfd" localSheetId="13" hidden="1">{#N/A,#N/A,FALSE,"передел"}</definedName>
    <definedName name="gfd" localSheetId="14" hidden="1">{#N/A,#N/A,FALSE,"передел"}</definedName>
    <definedName name="gfd" localSheetId="15" hidden="1">{#N/A,#N/A,FALSE,"передел"}</definedName>
    <definedName name="gfd" localSheetId="3" hidden="1">{#N/A,#N/A,FALSE,"передел"}</definedName>
    <definedName name="gfd" localSheetId="4" hidden="1">{#N/A,#N/A,FALSE,"передел"}</definedName>
    <definedName name="gfd" localSheetId="5" hidden="1">{#N/A,#N/A,FALSE,"передел"}</definedName>
    <definedName name="gfd" localSheetId="6" hidden="1">{#N/A,#N/A,FALSE,"передел"}</definedName>
    <definedName name="gfd" hidden="1">{#N/A,#N/A,FALSE,"передел"}</definedName>
    <definedName name="gfdsacv" localSheetId="20" hidden="1">{#N/A,#N/A,FALSE,"A";#N/A,#N/A,FALSE,"B"}</definedName>
    <definedName name="gfdsacv" localSheetId="21" hidden="1">{#N/A,#N/A,FALSE,"A";#N/A,#N/A,FALSE,"B"}</definedName>
    <definedName name="gfdsacv" localSheetId="22" hidden="1">{#N/A,#N/A,FALSE,"A";#N/A,#N/A,FALSE,"B"}</definedName>
    <definedName name="gfdsacv" localSheetId="16" hidden="1">{#N/A,#N/A,FALSE,"A";#N/A,#N/A,FALSE,"B"}</definedName>
    <definedName name="gfdsacv" localSheetId="17" hidden="1">{#N/A,#N/A,FALSE,"A";#N/A,#N/A,FALSE,"B"}</definedName>
    <definedName name="gfdsacv" localSheetId="19" hidden="1">{#N/A,#N/A,FALSE,"A";#N/A,#N/A,FALSE,"B"}</definedName>
    <definedName name="gfdsacv" localSheetId="18" hidden="1">{#N/A,#N/A,FALSE,"A";#N/A,#N/A,FALSE,"B"}</definedName>
    <definedName name="gfdsacv" localSheetId="7" hidden="1">{#N/A,#N/A,FALSE,"A";#N/A,#N/A,FALSE,"B"}</definedName>
    <definedName name="gfdsacv" localSheetId="8" hidden="1">{#N/A,#N/A,FALSE,"A";#N/A,#N/A,FALSE,"B"}</definedName>
    <definedName name="gfdsacv" localSheetId="10" hidden="1">{#N/A,#N/A,FALSE,"A";#N/A,#N/A,FALSE,"B"}</definedName>
    <definedName name="gfdsacv" localSheetId="9" hidden="1">{#N/A,#N/A,FALSE,"A";#N/A,#N/A,FALSE,"B"}</definedName>
    <definedName name="gfdsacv" localSheetId="23" hidden="1">{#N/A,#N/A,FALSE,"A";#N/A,#N/A,FALSE,"B"}</definedName>
    <definedName name="gfdsacv" localSheetId="12" hidden="1">{#N/A,#N/A,FALSE,"A";#N/A,#N/A,FALSE,"B"}</definedName>
    <definedName name="gfdsacv" localSheetId="13" hidden="1">{#N/A,#N/A,FALSE,"A";#N/A,#N/A,FALSE,"B"}</definedName>
    <definedName name="gfdsacv" localSheetId="14" hidden="1">{#N/A,#N/A,FALSE,"A";#N/A,#N/A,FALSE,"B"}</definedName>
    <definedName name="gfdsacv" localSheetId="15" hidden="1">{#N/A,#N/A,FALSE,"A";#N/A,#N/A,FALSE,"B"}</definedName>
    <definedName name="gfdsacv" localSheetId="3" hidden="1">{#N/A,#N/A,FALSE,"A";#N/A,#N/A,FALSE,"B"}</definedName>
    <definedName name="gfdsacv" localSheetId="4" hidden="1">{#N/A,#N/A,FALSE,"A";#N/A,#N/A,FALSE,"B"}</definedName>
    <definedName name="gfdsacv" localSheetId="5" hidden="1">{#N/A,#N/A,FALSE,"A";#N/A,#N/A,FALSE,"B"}</definedName>
    <definedName name="gfdsacv" localSheetId="6" hidden="1">{#N/A,#N/A,FALSE,"A";#N/A,#N/A,FALSE,"B"}</definedName>
    <definedName name="gfdsacv" hidden="1">{#N/A,#N/A,FALSE,"A";#N/A,#N/A,FALSE,"B"}</definedName>
    <definedName name="gfgwgt" localSheetId="20" hidden="1">{#N/A,#N/A,FALSE,"A";#N/A,#N/A,FALSE,"B"}</definedName>
    <definedName name="gfgwgt" localSheetId="21" hidden="1">{#N/A,#N/A,FALSE,"A";#N/A,#N/A,FALSE,"B"}</definedName>
    <definedName name="gfgwgt" localSheetId="22" hidden="1">{#N/A,#N/A,FALSE,"A";#N/A,#N/A,FALSE,"B"}</definedName>
    <definedName name="gfgwgt" localSheetId="16" hidden="1">{#N/A,#N/A,FALSE,"A";#N/A,#N/A,FALSE,"B"}</definedName>
    <definedName name="gfgwgt" localSheetId="17" hidden="1">{#N/A,#N/A,FALSE,"A";#N/A,#N/A,FALSE,"B"}</definedName>
    <definedName name="gfgwgt" localSheetId="19" hidden="1">{#N/A,#N/A,FALSE,"A";#N/A,#N/A,FALSE,"B"}</definedName>
    <definedName name="gfgwgt" localSheetId="18" hidden="1">{#N/A,#N/A,FALSE,"A";#N/A,#N/A,FALSE,"B"}</definedName>
    <definedName name="gfgwgt" localSheetId="7" hidden="1">{#N/A,#N/A,FALSE,"A";#N/A,#N/A,FALSE,"B"}</definedName>
    <definedName name="gfgwgt" localSheetId="8" hidden="1">{#N/A,#N/A,FALSE,"A";#N/A,#N/A,FALSE,"B"}</definedName>
    <definedName name="gfgwgt" localSheetId="10" hidden="1">{#N/A,#N/A,FALSE,"A";#N/A,#N/A,FALSE,"B"}</definedName>
    <definedName name="gfgwgt" localSheetId="9" hidden="1">{#N/A,#N/A,FALSE,"A";#N/A,#N/A,FALSE,"B"}</definedName>
    <definedName name="gfgwgt" localSheetId="23" hidden="1">{#N/A,#N/A,FALSE,"A";#N/A,#N/A,FALSE,"B"}</definedName>
    <definedName name="gfgwgt" localSheetId="12" hidden="1">{#N/A,#N/A,FALSE,"A";#N/A,#N/A,FALSE,"B"}</definedName>
    <definedName name="gfgwgt" localSheetId="13" hidden="1">{#N/A,#N/A,FALSE,"A";#N/A,#N/A,FALSE,"B"}</definedName>
    <definedName name="gfgwgt" localSheetId="14" hidden="1">{#N/A,#N/A,FALSE,"A";#N/A,#N/A,FALSE,"B"}</definedName>
    <definedName name="gfgwgt" localSheetId="15" hidden="1">{#N/A,#N/A,FALSE,"A";#N/A,#N/A,FALSE,"B"}</definedName>
    <definedName name="gfgwgt" localSheetId="3" hidden="1">{#N/A,#N/A,FALSE,"A";#N/A,#N/A,FALSE,"B"}</definedName>
    <definedName name="gfgwgt" localSheetId="4" hidden="1">{#N/A,#N/A,FALSE,"A";#N/A,#N/A,FALSE,"B"}</definedName>
    <definedName name="gfgwgt" localSheetId="5" hidden="1">{#N/A,#N/A,FALSE,"A";#N/A,#N/A,FALSE,"B"}</definedName>
    <definedName name="gfgwgt" localSheetId="6" hidden="1">{#N/A,#N/A,FALSE,"A";#N/A,#N/A,FALSE,"B"}</definedName>
    <definedName name="gfgwgt" hidden="1">{#N/A,#N/A,FALSE,"A";#N/A,#N/A,FALSE,"B"}</definedName>
    <definedName name="gfhd" localSheetId="20" hidden="1">{#N/A,#N/A,FALSE,"A";#N/A,#N/A,FALSE,"B"}</definedName>
    <definedName name="gfhd" localSheetId="21" hidden="1">{#N/A,#N/A,FALSE,"A";#N/A,#N/A,FALSE,"B"}</definedName>
    <definedName name="gfhd" localSheetId="22" hidden="1">{#N/A,#N/A,FALSE,"A";#N/A,#N/A,FALSE,"B"}</definedName>
    <definedName name="gfhd" localSheetId="16" hidden="1">{#N/A,#N/A,FALSE,"A";#N/A,#N/A,FALSE,"B"}</definedName>
    <definedName name="gfhd" localSheetId="17" hidden="1">{#N/A,#N/A,FALSE,"A";#N/A,#N/A,FALSE,"B"}</definedName>
    <definedName name="gfhd" localSheetId="19" hidden="1">{#N/A,#N/A,FALSE,"A";#N/A,#N/A,FALSE,"B"}</definedName>
    <definedName name="gfhd" localSheetId="18" hidden="1">{#N/A,#N/A,FALSE,"A";#N/A,#N/A,FALSE,"B"}</definedName>
    <definedName name="gfhd" localSheetId="7" hidden="1">{#N/A,#N/A,FALSE,"A";#N/A,#N/A,FALSE,"B"}</definedName>
    <definedName name="gfhd" localSheetId="8" hidden="1">{#N/A,#N/A,FALSE,"A";#N/A,#N/A,FALSE,"B"}</definedName>
    <definedName name="gfhd" localSheetId="10" hidden="1">{#N/A,#N/A,FALSE,"A";#N/A,#N/A,FALSE,"B"}</definedName>
    <definedName name="gfhd" localSheetId="9" hidden="1">{#N/A,#N/A,FALSE,"A";#N/A,#N/A,FALSE,"B"}</definedName>
    <definedName name="gfhd" localSheetId="23" hidden="1">{#N/A,#N/A,FALSE,"A";#N/A,#N/A,FALSE,"B"}</definedName>
    <definedName name="gfhd" localSheetId="12" hidden="1">{#N/A,#N/A,FALSE,"A";#N/A,#N/A,FALSE,"B"}</definedName>
    <definedName name="gfhd" localSheetId="13" hidden="1">{#N/A,#N/A,FALSE,"A";#N/A,#N/A,FALSE,"B"}</definedName>
    <definedName name="gfhd" localSheetId="14" hidden="1">{#N/A,#N/A,FALSE,"A";#N/A,#N/A,FALSE,"B"}</definedName>
    <definedName name="gfhd" localSheetId="15" hidden="1">{#N/A,#N/A,FALSE,"A";#N/A,#N/A,FALSE,"B"}</definedName>
    <definedName name="gfhd" localSheetId="3" hidden="1">{#N/A,#N/A,FALSE,"A";#N/A,#N/A,FALSE,"B"}</definedName>
    <definedName name="gfhd" localSheetId="4" hidden="1">{#N/A,#N/A,FALSE,"A";#N/A,#N/A,FALSE,"B"}</definedName>
    <definedName name="gfhd" localSheetId="5" hidden="1">{#N/A,#N/A,FALSE,"A";#N/A,#N/A,FALSE,"B"}</definedName>
    <definedName name="gfhd" localSheetId="6" hidden="1">{#N/A,#N/A,FALSE,"A";#N/A,#N/A,FALSE,"B"}</definedName>
    <definedName name="gfhd" hidden="1">{#N/A,#N/A,FALSE,"A";#N/A,#N/A,FALSE,"B"}</definedName>
    <definedName name="gfnyds" localSheetId="20" hidden="1">{#N/A,#N/A,FALSE,"A";#N/A,#N/A,FALSE,"B"}</definedName>
    <definedName name="gfnyds" localSheetId="21" hidden="1">{#N/A,#N/A,FALSE,"A";#N/A,#N/A,FALSE,"B"}</definedName>
    <definedName name="gfnyds" localSheetId="22" hidden="1">{#N/A,#N/A,FALSE,"A";#N/A,#N/A,FALSE,"B"}</definedName>
    <definedName name="gfnyds" localSheetId="16" hidden="1">{#N/A,#N/A,FALSE,"A";#N/A,#N/A,FALSE,"B"}</definedName>
    <definedName name="gfnyds" localSheetId="17" hidden="1">{#N/A,#N/A,FALSE,"A";#N/A,#N/A,FALSE,"B"}</definedName>
    <definedName name="gfnyds" localSheetId="19" hidden="1">{#N/A,#N/A,FALSE,"A";#N/A,#N/A,FALSE,"B"}</definedName>
    <definedName name="gfnyds" localSheetId="18" hidden="1">{#N/A,#N/A,FALSE,"A";#N/A,#N/A,FALSE,"B"}</definedName>
    <definedName name="gfnyds" localSheetId="7" hidden="1">{#N/A,#N/A,FALSE,"A";#N/A,#N/A,FALSE,"B"}</definedName>
    <definedName name="gfnyds" localSheetId="8" hidden="1">{#N/A,#N/A,FALSE,"A";#N/A,#N/A,FALSE,"B"}</definedName>
    <definedName name="gfnyds" localSheetId="10" hidden="1">{#N/A,#N/A,FALSE,"A";#N/A,#N/A,FALSE,"B"}</definedName>
    <definedName name="gfnyds" localSheetId="9" hidden="1">{#N/A,#N/A,FALSE,"A";#N/A,#N/A,FALSE,"B"}</definedName>
    <definedName name="gfnyds" localSheetId="23" hidden="1">{#N/A,#N/A,FALSE,"A";#N/A,#N/A,FALSE,"B"}</definedName>
    <definedName name="gfnyds" localSheetId="12" hidden="1">{#N/A,#N/A,FALSE,"A";#N/A,#N/A,FALSE,"B"}</definedName>
    <definedName name="gfnyds" localSheetId="13" hidden="1">{#N/A,#N/A,FALSE,"A";#N/A,#N/A,FALSE,"B"}</definedName>
    <definedName name="gfnyds" localSheetId="14" hidden="1">{#N/A,#N/A,FALSE,"A";#N/A,#N/A,FALSE,"B"}</definedName>
    <definedName name="gfnyds" localSheetId="15" hidden="1">{#N/A,#N/A,FALSE,"A";#N/A,#N/A,FALSE,"B"}</definedName>
    <definedName name="gfnyds" localSheetId="3" hidden="1">{#N/A,#N/A,FALSE,"A";#N/A,#N/A,FALSE,"B"}</definedName>
    <definedName name="gfnyds" localSheetId="4" hidden="1">{#N/A,#N/A,FALSE,"A";#N/A,#N/A,FALSE,"B"}</definedName>
    <definedName name="gfnyds" localSheetId="5" hidden="1">{#N/A,#N/A,FALSE,"A";#N/A,#N/A,FALSE,"B"}</definedName>
    <definedName name="gfnyds" localSheetId="6" hidden="1">{#N/A,#N/A,FALSE,"A";#N/A,#N/A,FALSE,"B"}</definedName>
    <definedName name="gfnyds" hidden="1">{#N/A,#N/A,FALSE,"A";#N/A,#N/A,FALSE,"B"}</definedName>
    <definedName name="g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g" hidden="1">{#N/A,#N/A,FALSE,"A";#N/A,#N/A,FALSE,"B-TOT";#N/A,#N/A,FALSE,"Declaration1";#N/A,#N/A,FALSE,"Spravka1";#N/A,#N/A,FALSE,"A (2)";#N/A,#N/A,FALSE,"B-TOT (2)";#N/A,#N/A,FALSE,"Declaration1 (2)";#N/A,#N/A,FALSE,"Spravka1 (2)"}</definedName>
    <definedName name="Gh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ghg" localSheetId="20" hidden="1">{#N/A,#N/A,FALSE,"A";#N/A,#N/A,FALSE,"B"}</definedName>
    <definedName name="ghg" localSheetId="21" hidden="1">{#N/A,#N/A,FALSE,"A";#N/A,#N/A,FALSE,"B"}</definedName>
    <definedName name="ghg" localSheetId="22" hidden="1">{#N/A,#N/A,FALSE,"A";#N/A,#N/A,FALSE,"B"}</definedName>
    <definedName name="ghg" localSheetId="16" hidden="1">{#N/A,#N/A,FALSE,"A";#N/A,#N/A,FALSE,"B"}</definedName>
    <definedName name="ghg" localSheetId="17" hidden="1">{#N/A,#N/A,FALSE,"A";#N/A,#N/A,FALSE,"B"}</definedName>
    <definedName name="ghg" localSheetId="19" hidden="1">{#N/A,#N/A,FALSE,"A";#N/A,#N/A,FALSE,"B"}</definedName>
    <definedName name="ghg" localSheetId="18" hidden="1">{#N/A,#N/A,FALSE,"A";#N/A,#N/A,FALSE,"B"}</definedName>
    <definedName name="ghg" localSheetId="7" hidden="1">{#N/A,#N/A,FALSE,"A";#N/A,#N/A,FALSE,"B"}</definedName>
    <definedName name="ghg" localSheetId="8" hidden="1">{#N/A,#N/A,FALSE,"A";#N/A,#N/A,FALSE,"B"}</definedName>
    <definedName name="ghg" localSheetId="10" hidden="1">{#N/A,#N/A,FALSE,"A";#N/A,#N/A,FALSE,"B"}</definedName>
    <definedName name="ghg" localSheetId="9" hidden="1">{#N/A,#N/A,FALSE,"A";#N/A,#N/A,FALSE,"B"}</definedName>
    <definedName name="ghg" localSheetId="23" hidden="1">{#N/A,#N/A,FALSE,"A";#N/A,#N/A,FALSE,"B"}</definedName>
    <definedName name="ghg" localSheetId="12" hidden="1">{#N/A,#N/A,FALSE,"A";#N/A,#N/A,FALSE,"B"}</definedName>
    <definedName name="ghg" localSheetId="13" hidden="1">{#N/A,#N/A,FALSE,"A";#N/A,#N/A,FALSE,"B"}</definedName>
    <definedName name="ghg" localSheetId="14" hidden="1">{#N/A,#N/A,FALSE,"A";#N/A,#N/A,FALSE,"B"}</definedName>
    <definedName name="ghg" localSheetId="15" hidden="1">{#N/A,#N/A,FALSE,"A";#N/A,#N/A,FALSE,"B"}</definedName>
    <definedName name="ghg" localSheetId="3" hidden="1">{#N/A,#N/A,FALSE,"A";#N/A,#N/A,FALSE,"B"}</definedName>
    <definedName name="ghg" localSheetId="4" hidden="1">{#N/A,#N/A,FALSE,"A";#N/A,#N/A,FALSE,"B"}</definedName>
    <definedName name="ghg" localSheetId="5" hidden="1">{#N/A,#N/A,FALSE,"A";#N/A,#N/A,FALSE,"B"}</definedName>
    <definedName name="ghg" localSheetId="6" hidden="1">{#N/A,#N/A,FALSE,"A";#N/A,#N/A,FALSE,"B"}</definedName>
    <definedName name="ghg" hidden="1">{#N/A,#N/A,FALSE,"A";#N/A,#N/A,FALSE,"B"}</definedName>
    <definedName name="ghgnhg" localSheetId="20" hidden="1">{#N/A,#N/A,FALSE,"A";#N/A,#N/A,FALSE,"B"}</definedName>
    <definedName name="ghgnhg" localSheetId="21" hidden="1">{#N/A,#N/A,FALSE,"A";#N/A,#N/A,FALSE,"B"}</definedName>
    <definedName name="ghgnhg" localSheetId="22" hidden="1">{#N/A,#N/A,FALSE,"A";#N/A,#N/A,FALSE,"B"}</definedName>
    <definedName name="ghgnhg" localSheetId="16" hidden="1">{#N/A,#N/A,FALSE,"A";#N/A,#N/A,FALSE,"B"}</definedName>
    <definedName name="ghgnhg" localSheetId="17" hidden="1">{#N/A,#N/A,FALSE,"A";#N/A,#N/A,FALSE,"B"}</definedName>
    <definedName name="ghgnhg" localSheetId="19" hidden="1">{#N/A,#N/A,FALSE,"A";#N/A,#N/A,FALSE,"B"}</definedName>
    <definedName name="ghgnhg" localSheetId="18" hidden="1">{#N/A,#N/A,FALSE,"A";#N/A,#N/A,FALSE,"B"}</definedName>
    <definedName name="ghgnhg" localSheetId="7" hidden="1">{#N/A,#N/A,FALSE,"A";#N/A,#N/A,FALSE,"B"}</definedName>
    <definedName name="ghgnhg" localSheetId="8" hidden="1">{#N/A,#N/A,FALSE,"A";#N/A,#N/A,FALSE,"B"}</definedName>
    <definedName name="ghgnhg" localSheetId="10" hidden="1">{#N/A,#N/A,FALSE,"A";#N/A,#N/A,FALSE,"B"}</definedName>
    <definedName name="ghgnhg" localSheetId="9" hidden="1">{#N/A,#N/A,FALSE,"A";#N/A,#N/A,FALSE,"B"}</definedName>
    <definedName name="ghgnhg" localSheetId="23" hidden="1">{#N/A,#N/A,FALSE,"A";#N/A,#N/A,FALSE,"B"}</definedName>
    <definedName name="ghgnhg" localSheetId="12" hidden="1">{#N/A,#N/A,FALSE,"A";#N/A,#N/A,FALSE,"B"}</definedName>
    <definedName name="ghgnhg" localSheetId="13" hidden="1">{#N/A,#N/A,FALSE,"A";#N/A,#N/A,FALSE,"B"}</definedName>
    <definedName name="ghgnhg" localSheetId="14" hidden="1">{#N/A,#N/A,FALSE,"A";#N/A,#N/A,FALSE,"B"}</definedName>
    <definedName name="ghgnhg" localSheetId="15" hidden="1">{#N/A,#N/A,FALSE,"A";#N/A,#N/A,FALSE,"B"}</definedName>
    <definedName name="ghgnhg" localSheetId="3" hidden="1">{#N/A,#N/A,FALSE,"A";#N/A,#N/A,FALSE,"B"}</definedName>
    <definedName name="ghgnhg" localSheetId="4" hidden="1">{#N/A,#N/A,FALSE,"A";#N/A,#N/A,FALSE,"B"}</definedName>
    <definedName name="ghgnhg" localSheetId="5" hidden="1">{#N/A,#N/A,FALSE,"A";#N/A,#N/A,FALSE,"B"}</definedName>
    <definedName name="ghgnhg" localSheetId="6" hidden="1">{#N/A,#N/A,FALSE,"A";#N/A,#N/A,FALSE,"B"}</definedName>
    <definedName name="ghgnhg" hidden="1">{#N/A,#N/A,FALSE,"A";#N/A,#N/A,FALSE,"B"}</definedName>
    <definedName name="ghi" localSheetId="20" hidden="1">{#N/A,#N/A,FALSE,"Tabl. FB300";#N/A,#N/A,FALSE,"Tabl. FB350";#N/A,#N/A,FALSE,"Tabl. FB400";#N/A,#N/A,FALSE,"Tabl. FB500";#N/A,#N/A,FALSE,"Tabl. FS090"}</definedName>
    <definedName name="ghi" localSheetId="21" hidden="1">{#N/A,#N/A,FALSE,"Tabl. FB300";#N/A,#N/A,FALSE,"Tabl. FB350";#N/A,#N/A,FALSE,"Tabl. FB400";#N/A,#N/A,FALSE,"Tabl. FB500";#N/A,#N/A,FALSE,"Tabl. FS090"}</definedName>
    <definedName name="ghi" localSheetId="22" hidden="1">{#N/A,#N/A,FALSE,"Tabl. FB300";#N/A,#N/A,FALSE,"Tabl. FB350";#N/A,#N/A,FALSE,"Tabl. FB400";#N/A,#N/A,FALSE,"Tabl. FB500";#N/A,#N/A,FALSE,"Tabl. FS090"}</definedName>
    <definedName name="ghi" localSheetId="16" hidden="1">{#N/A,#N/A,FALSE,"Tabl. FB300";#N/A,#N/A,FALSE,"Tabl. FB350";#N/A,#N/A,FALSE,"Tabl. FB400";#N/A,#N/A,FALSE,"Tabl. FB500";#N/A,#N/A,FALSE,"Tabl. FS090"}</definedName>
    <definedName name="ghi" localSheetId="17" hidden="1">{#N/A,#N/A,FALSE,"Tabl. FB300";#N/A,#N/A,FALSE,"Tabl. FB350";#N/A,#N/A,FALSE,"Tabl. FB400";#N/A,#N/A,FALSE,"Tabl. FB500";#N/A,#N/A,FALSE,"Tabl. FS090"}</definedName>
    <definedName name="ghi" localSheetId="19" hidden="1">{#N/A,#N/A,FALSE,"Tabl. FB300";#N/A,#N/A,FALSE,"Tabl. FB350";#N/A,#N/A,FALSE,"Tabl. FB400";#N/A,#N/A,FALSE,"Tabl. FB500";#N/A,#N/A,FALSE,"Tabl. FS090"}</definedName>
    <definedName name="ghi" localSheetId="18" hidden="1">{#N/A,#N/A,FALSE,"Tabl. FB300";#N/A,#N/A,FALSE,"Tabl. FB350";#N/A,#N/A,FALSE,"Tabl. FB400";#N/A,#N/A,FALSE,"Tabl. FB500";#N/A,#N/A,FALSE,"Tabl. FS090"}</definedName>
    <definedName name="ghi" localSheetId="7" hidden="1">{#N/A,#N/A,FALSE,"Tabl. FB300";#N/A,#N/A,FALSE,"Tabl. FB350";#N/A,#N/A,FALSE,"Tabl. FB400";#N/A,#N/A,FALSE,"Tabl. FB500";#N/A,#N/A,FALSE,"Tabl. FS090"}</definedName>
    <definedName name="ghi" localSheetId="8" hidden="1">{#N/A,#N/A,FALSE,"Tabl. FB300";#N/A,#N/A,FALSE,"Tabl. FB350";#N/A,#N/A,FALSE,"Tabl. FB400";#N/A,#N/A,FALSE,"Tabl. FB500";#N/A,#N/A,FALSE,"Tabl. FS090"}</definedName>
    <definedName name="ghi" localSheetId="10" hidden="1">{#N/A,#N/A,FALSE,"Tabl. FB300";#N/A,#N/A,FALSE,"Tabl. FB350";#N/A,#N/A,FALSE,"Tabl. FB400";#N/A,#N/A,FALSE,"Tabl. FB500";#N/A,#N/A,FALSE,"Tabl. FS090"}</definedName>
    <definedName name="ghi" localSheetId="9" hidden="1">{#N/A,#N/A,FALSE,"Tabl. FB300";#N/A,#N/A,FALSE,"Tabl. FB350";#N/A,#N/A,FALSE,"Tabl. FB400";#N/A,#N/A,FALSE,"Tabl. FB500";#N/A,#N/A,FALSE,"Tabl. FS090"}</definedName>
    <definedName name="ghi" localSheetId="23" hidden="1">{#N/A,#N/A,FALSE,"Tabl. FB300";#N/A,#N/A,FALSE,"Tabl. FB350";#N/A,#N/A,FALSE,"Tabl. FB400";#N/A,#N/A,FALSE,"Tabl. FB500";#N/A,#N/A,FALSE,"Tabl. FS090"}</definedName>
    <definedName name="ghi" localSheetId="12" hidden="1">{#N/A,#N/A,FALSE,"Tabl. FB300";#N/A,#N/A,FALSE,"Tabl. FB350";#N/A,#N/A,FALSE,"Tabl. FB400";#N/A,#N/A,FALSE,"Tabl. FB500";#N/A,#N/A,FALSE,"Tabl. FS090"}</definedName>
    <definedName name="ghi" localSheetId="13" hidden="1">{#N/A,#N/A,FALSE,"Tabl. FB300";#N/A,#N/A,FALSE,"Tabl. FB350";#N/A,#N/A,FALSE,"Tabl. FB400";#N/A,#N/A,FALSE,"Tabl. FB500";#N/A,#N/A,FALSE,"Tabl. FS090"}</definedName>
    <definedName name="ghi" localSheetId="14" hidden="1">{#N/A,#N/A,FALSE,"Tabl. FB300";#N/A,#N/A,FALSE,"Tabl. FB350";#N/A,#N/A,FALSE,"Tabl. FB400";#N/A,#N/A,FALSE,"Tabl. FB500";#N/A,#N/A,FALSE,"Tabl. FS090"}</definedName>
    <definedName name="ghi" localSheetId="15" hidden="1">{#N/A,#N/A,FALSE,"Tabl. FB300";#N/A,#N/A,FALSE,"Tabl. FB350";#N/A,#N/A,FALSE,"Tabl. FB400";#N/A,#N/A,FALSE,"Tabl. FB500";#N/A,#N/A,FALSE,"Tabl. FS090"}</definedName>
    <definedName name="ghi" localSheetId="3" hidden="1">{#N/A,#N/A,FALSE,"Tabl. FB300";#N/A,#N/A,FALSE,"Tabl. FB350";#N/A,#N/A,FALSE,"Tabl. FB400";#N/A,#N/A,FALSE,"Tabl. FB500";#N/A,#N/A,FALSE,"Tabl. FS090"}</definedName>
    <definedName name="ghi" localSheetId="4" hidden="1">{#N/A,#N/A,FALSE,"Tabl. FB300";#N/A,#N/A,FALSE,"Tabl. FB350";#N/A,#N/A,FALSE,"Tabl. FB400";#N/A,#N/A,FALSE,"Tabl. FB500";#N/A,#N/A,FALSE,"Tabl. FS090"}</definedName>
    <definedName name="ghi" localSheetId="5" hidden="1">{#N/A,#N/A,FALSE,"Tabl. FB300";#N/A,#N/A,FALSE,"Tabl. FB350";#N/A,#N/A,FALSE,"Tabl. FB400";#N/A,#N/A,FALSE,"Tabl. FB500";#N/A,#N/A,FALSE,"Tabl. FS090"}</definedName>
    <definedName name="ghi" localSheetId="6" hidden="1">{#N/A,#N/A,FALSE,"Tabl. FB300";#N/A,#N/A,FALSE,"Tabl. FB350";#N/A,#N/A,FALSE,"Tabl. FB400";#N/A,#N/A,FALSE,"Tabl. FB500";#N/A,#N/A,FALSE,"Tabl. FS090"}</definedName>
    <definedName name="ghi" hidden="1">{#N/A,#N/A,FALSE,"Tabl. FB300";#N/A,#N/A,FALSE,"Tabl. FB350";#N/A,#N/A,FALSE,"Tabl. FB400";#N/A,#N/A,FALSE,"Tabl. FB500";#N/A,#N/A,FALSE,"Tabl. FS090"}</definedName>
    <definedName name="ghj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hj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hjh" hidden="1">{#N/A,#N/A,FALSE,"A";#N/A,#N/A,FALSE,"B-TOT";#N/A,#N/A,FALSE,"Declaration1";#N/A,#N/A,FALSE,"Spravka1";#N/A,#N/A,FALSE,"A (2)";#N/A,#N/A,FALSE,"B-TOT (2)";#N/A,#N/A,FALSE,"Declaration1 (2)";#N/A,#N/A,FALSE,"Spravka1 (2)"}</definedName>
    <definedName name="ghwtrg" localSheetId="20" hidden="1">{#N/A,#N/A,FALSE,"A";#N/A,#N/A,FALSE,"B"}</definedName>
    <definedName name="ghwtrg" localSheetId="21" hidden="1">{#N/A,#N/A,FALSE,"A";#N/A,#N/A,FALSE,"B"}</definedName>
    <definedName name="ghwtrg" localSheetId="22" hidden="1">{#N/A,#N/A,FALSE,"A";#N/A,#N/A,FALSE,"B"}</definedName>
    <definedName name="ghwtrg" localSheetId="16" hidden="1">{#N/A,#N/A,FALSE,"A";#N/A,#N/A,FALSE,"B"}</definedName>
    <definedName name="ghwtrg" localSheetId="17" hidden="1">{#N/A,#N/A,FALSE,"A";#N/A,#N/A,FALSE,"B"}</definedName>
    <definedName name="ghwtrg" localSheetId="19" hidden="1">{#N/A,#N/A,FALSE,"A";#N/A,#N/A,FALSE,"B"}</definedName>
    <definedName name="ghwtrg" localSheetId="18" hidden="1">{#N/A,#N/A,FALSE,"A";#N/A,#N/A,FALSE,"B"}</definedName>
    <definedName name="ghwtrg" localSheetId="7" hidden="1">{#N/A,#N/A,FALSE,"A";#N/A,#N/A,FALSE,"B"}</definedName>
    <definedName name="ghwtrg" localSheetId="8" hidden="1">{#N/A,#N/A,FALSE,"A";#N/A,#N/A,FALSE,"B"}</definedName>
    <definedName name="ghwtrg" localSheetId="10" hidden="1">{#N/A,#N/A,FALSE,"A";#N/A,#N/A,FALSE,"B"}</definedName>
    <definedName name="ghwtrg" localSheetId="9" hidden="1">{#N/A,#N/A,FALSE,"A";#N/A,#N/A,FALSE,"B"}</definedName>
    <definedName name="ghwtrg" localSheetId="23" hidden="1">{#N/A,#N/A,FALSE,"A";#N/A,#N/A,FALSE,"B"}</definedName>
    <definedName name="ghwtrg" localSheetId="12" hidden="1">{#N/A,#N/A,FALSE,"A";#N/A,#N/A,FALSE,"B"}</definedName>
    <definedName name="ghwtrg" localSheetId="13" hidden="1">{#N/A,#N/A,FALSE,"A";#N/A,#N/A,FALSE,"B"}</definedName>
    <definedName name="ghwtrg" localSheetId="14" hidden="1">{#N/A,#N/A,FALSE,"A";#N/A,#N/A,FALSE,"B"}</definedName>
    <definedName name="ghwtrg" localSheetId="15" hidden="1">{#N/A,#N/A,FALSE,"A";#N/A,#N/A,FALSE,"B"}</definedName>
    <definedName name="ghwtrg" localSheetId="3" hidden="1">{#N/A,#N/A,FALSE,"A";#N/A,#N/A,FALSE,"B"}</definedName>
    <definedName name="ghwtrg" localSheetId="4" hidden="1">{#N/A,#N/A,FALSE,"A";#N/A,#N/A,FALSE,"B"}</definedName>
    <definedName name="ghwtrg" localSheetId="5" hidden="1">{#N/A,#N/A,FALSE,"A";#N/A,#N/A,FALSE,"B"}</definedName>
    <definedName name="ghwtrg" localSheetId="6" hidden="1">{#N/A,#N/A,FALSE,"A";#N/A,#N/A,FALSE,"B"}</definedName>
    <definedName name="ghwtrg" hidden="1">{#N/A,#N/A,FALSE,"A";#N/A,#N/A,FALSE,"B"}</definedName>
    <definedName name="gnjny" localSheetId="20" hidden="1">{#N/A,#N/A,FALSE,"A";#N/A,#N/A,FALSE,"B"}</definedName>
    <definedName name="gnjny" localSheetId="21" hidden="1">{#N/A,#N/A,FALSE,"A";#N/A,#N/A,FALSE,"B"}</definedName>
    <definedName name="gnjny" localSheetId="22" hidden="1">{#N/A,#N/A,FALSE,"A";#N/A,#N/A,FALSE,"B"}</definedName>
    <definedName name="gnjny" localSheetId="16" hidden="1">{#N/A,#N/A,FALSE,"A";#N/A,#N/A,FALSE,"B"}</definedName>
    <definedName name="gnjny" localSheetId="17" hidden="1">{#N/A,#N/A,FALSE,"A";#N/A,#N/A,FALSE,"B"}</definedName>
    <definedName name="gnjny" localSheetId="19" hidden="1">{#N/A,#N/A,FALSE,"A";#N/A,#N/A,FALSE,"B"}</definedName>
    <definedName name="gnjny" localSheetId="18" hidden="1">{#N/A,#N/A,FALSE,"A";#N/A,#N/A,FALSE,"B"}</definedName>
    <definedName name="gnjny" localSheetId="7" hidden="1">{#N/A,#N/A,FALSE,"A";#N/A,#N/A,FALSE,"B"}</definedName>
    <definedName name="gnjny" localSheetId="8" hidden="1">{#N/A,#N/A,FALSE,"A";#N/A,#N/A,FALSE,"B"}</definedName>
    <definedName name="gnjny" localSheetId="10" hidden="1">{#N/A,#N/A,FALSE,"A";#N/A,#N/A,FALSE,"B"}</definedName>
    <definedName name="gnjny" localSheetId="9" hidden="1">{#N/A,#N/A,FALSE,"A";#N/A,#N/A,FALSE,"B"}</definedName>
    <definedName name="gnjny" localSheetId="23" hidden="1">{#N/A,#N/A,FALSE,"A";#N/A,#N/A,FALSE,"B"}</definedName>
    <definedName name="gnjny" localSheetId="12" hidden="1">{#N/A,#N/A,FALSE,"A";#N/A,#N/A,FALSE,"B"}</definedName>
    <definedName name="gnjny" localSheetId="13" hidden="1">{#N/A,#N/A,FALSE,"A";#N/A,#N/A,FALSE,"B"}</definedName>
    <definedName name="gnjny" localSheetId="14" hidden="1">{#N/A,#N/A,FALSE,"A";#N/A,#N/A,FALSE,"B"}</definedName>
    <definedName name="gnjny" localSheetId="15" hidden="1">{#N/A,#N/A,FALSE,"A";#N/A,#N/A,FALSE,"B"}</definedName>
    <definedName name="gnjny" localSheetId="3" hidden="1">{#N/A,#N/A,FALSE,"A";#N/A,#N/A,FALSE,"B"}</definedName>
    <definedName name="gnjny" localSheetId="4" hidden="1">{#N/A,#N/A,FALSE,"A";#N/A,#N/A,FALSE,"B"}</definedName>
    <definedName name="gnjny" localSheetId="5" hidden="1">{#N/A,#N/A,FALSE,"A";#N/A,#N/A,FALSE,"B"}</definedName>
    <definedName name="gnjny" localSheetId="6" hidden="1">{#N/A,#N/A,FALSE,"A";#N/A,#N/A,FALSE,"B"}</definedName>
    <definedName name="gnjny" hidden="1">{#N/A,#N/A,FALSE,"A";#N/A,#N/A,FALSE,"B"}</definedName>
    <definedName name="gntyjnty" localSheetId="20" hidden="1">{#N/A,#N/A,FALSE,"A";#N/A,#N/A,FALSE,"B"}</definedName>
    <definedName name="gntyjnty" localSheetId="21" hidden="1">{#N/A,#N/A,FALSE,"A";#N/A,#N/A,FALSE,"B"}</definedName>
    <definedName name="gntyjnty" localSheetId="22" hidden="1">{#N/A,#N/A,FALSE,"A";#N/A,#N/A,FALSE,"B"}</definedName>
    <definedName name="gntyjnty" localSheetId="16" hidden="1">{#N/A,#N/A,FALSE,"A";#N/A,#N/A,FALSE,"B"}</definedName>
    <definedName name="gntyjnty" localSheetId="17" hidden="1">{#N/A,#N/A,FALSE,"A";#N/A,#N/A,FALSE,"B"}</definedName>
    <definedName name="gntyjnty" localSheetId="19" hidden="1">{#N/A,#N/A,FALSE,"A";#N/A,#N/A,FALSE,"B"}</definedName>
    <definedName name="gntyjnty" localSheetId="18" hidden="1">{#N/A,#N/A,FALSE,"A";#N/A,#N/A,FALSE,"B"}</definedName>
    <definedName name="gntyjnty" localSheetId="7" hidden="1">{#N/A,#N/A,FALSE,"A";#N/A,#N/A,FALSE,"B"}</definedName>
    <definedName name="gntyjnty" localSheetId="8" hidden="1">{#N/A,#N/A,FALSE,"A";#N/A,#N/A,FALSE,"B"}</definedName>
    <definedName name="gntyjnty" localSheetId="10" hidden="1">{#N/A,#N/A,FALSE,"A";#N/A,#N/A,FALSE,"B"}</definedName>
    <definedName name="gntyjnty" localSheetId="9" hidden="1">{#N/A,#N/A,FALSE,"A";#N/A,#N/A,FALSE,"B"}</definedName>
    <definedName name="gntyjnty" localSheetId="23" hidden="1">{#N/A,#N/A,FALSE,"A";#N/A,#N/A,FALSE,"B"}</definedName>
    <definedName name="gntyjnty" localSheetId="12" hidden="1">{#N/A,#N/A,FALSE,"A";#N/A,#N/A,FALSE,"B"}</definedName>
    <definedName name="gntyjnty" localSheetId="13" hidden="1">{#N/A,#N/A,FALSE,"A";#N/A,#N/A,FALSE,"B"}</definedName>
    <definedName name="gntyjnty" localSheetId="14" hidden="1">{#N/A,#N/A,FALSE,"A";#N/A,#N/A,FALSE,"B"}</definedName>
    <definedName name="gntyjnty" localSheetId="15" hidden="1">{#N/A,#N/A,FALSE,"A";#N/A,#N/A,FALSE,"B"}</definedName>
    <definedName name="gntyjnty" localSheetId="3" hidden="1">{#N/A,#N/A,FALSE,"A";#N/A,#N/A,FALSE,"B"}</definedName>
    <definedName name="gntyjnty" localSheetId="4" hidden="1">{#N/A,#N/A,FALSE,"A";#N/A,#N/A,FALSE,"B"}</definedName>
    <definedName name="gntyjnty" localSheetId="5" hidden="1">{#N/A,#N/A,FALSE,"A";#N/A,#N/A,FALSE,"B"}</definedName>
    <definedName name="gntyjnty" localSheetId="6" hidden="1">{#N/A,#N/A,FALSE,"A";#N/A,#N/A,FALSE,"B"}</definedName>
    <definedName name="gntyjnty" hidden="1">{#N/A,#N/A,FALSE,"A";#N/A,#N/A,FALSE,"B"}</definedName>
    <definedName name="gr_2" localSheetId="22">[7]Проект2002!#REF!</definedName>
    <definedName name="gr_3" localSheetId="22">[7]Проект2002!#REF!</definedName>
    <definedName name="grgsd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rgsdr" hidden="1">{#N/A,#N/A,FALSE,"A";#N/A,#N/A,FALSE,"B-TOT";#N/A,#N/A,FALSE,"Declaration1";#N/A,#N/A,FALSE,"Spravka1";#N/A,#N/A,FALSE,"A (2)";#N/A,#N/A,FALSE,"B-TOT (2)";#N/A,#N/A,FALSE,"Declaration1 (2)";#N/A,#N/A,FALSE,"Spravka1 (2)"}</definedName>
    <definedName name="grtf" localSheetId="20" hidden="1">{#N/A,#N/A,FALSE,"A";#N/A,#N/A,FALSE,"B"}</definedName>
    <definedName name="grtf" localSheetId="21" hidden="1">{#N/A,#N/A,FALSE,"A";#N/A,#N/A,FALSE,"B"}</definedName>
    <definedName name="grtf" localSheetId="22" hidden="1">{#N/A,#N/A,FALSE,"A";#N/A,#N/A,FALSE,"B"}</definedName>
    <definedName name="grtf" localSheetId="16" hidden="1">{#N/A,#N/A,FALSE,"A";#N/A,#N/A,FALSE,"B"}</definedName>
    <definedName name="grtf" localSheetId="17" hidden="1">{#N/A,#N/A,FALSE,"A";#N/A,#N/A,FALSE,"B"}</definedName>
    <definedName name="grtf" localSheetId="19" hidden="1">{#N/A,#N/A,FALSE,"A";#N/A,#N/A,FALSE,"B"}</definedName>
    <definedName name="grtf" localSheetId="18" hidden="1">{#N/A,#N/A,FALSE,"A";#N/A,#N/A,FALSE,"B"}</definedName>
    <definedName name="grtf" localSheetId="7" hidden="1">{#N/A,#N/A,FALSE,"A";#N/A,#N/A,FALSE,"B"}</definedName>
    <definedName name="grtf" localSheetId="8" hidden="1">{#N/A,#N/A,FALSE,"A";#N/A,#N/A,FALSE,"B"}</definedName>
    <definedName name="grtf" localSheetId="10" hidden="1">{#N/A,#N/A,FALSE,"A";#N/A,#N/A,FALSE,"B"}</definedName>
    <definedName name="grtf" localSheetId="9" hidden="1">{#N/A,#N/A,FALSE,"A";#N/A,#N/A,FALSE,"B"}</definedName>
    <definedName name="grtf" localSheetId="23" hidden="1">{#N/A,#N/A,FALSE,"A";#N/A,#N/A,FALSE,"B"}</definedName>
    <definedName name="grtf" localSheetId="12" hidden="1">{#N/A,#N/A,FALSE,"A";#N/A,#N/A,FALSE,"B"}</definedName>
    <definedName name="grtf" localSheetId="13" hidden="1">{#N/A,#N/A,FALSE,"A";#N/A,#N/A,FALSE,"B"}</definedName>
    <definedName name="grtf" localSheetId="14" hidden="1">{#N/A,#N/A,FALSE,"A";#N/A,#N/A,FALSE,"B"}</definedName>
    <definedName name="grtf" localSheetId="15" hidden="1">{#N/A,#N/A,FALSE,"A";#N/A,#N/A,FALSE,"B"}</definedName>
    <definedName name="grtf" localSheetId="3" hidden="1">{#N/A,#N/A,FALSE,"A";#N/A,#N/A,FALSE,"B"}</definedName>
    <definedName name="grtf" localSheetId="4" hidden="1">{#N/A,#N/A,FALSE,"A";#N/A,#N/A,FALSE,"B"}</definedName>
    <definedName name="grtf" localSheetId="5" hidden="1">{#N/A,#N/A,FALSE,"A";#N/A,#N/A,FALSE,"B"}</definedName>
    <definedName name="grtf" localSheetId="6" hidden="1">{#N/A,#N/A,FALSE,"A";#N/A,#N/A,FALSE,"B"}</definedName>
    <definedName name="grtf" hidden="1">{#N/A,#N/A,FALSE,"A";#N/A,#N/A,FALSE,"B"}</definedName>
    <definedName name="grt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rt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rtt" hidden="1">{#N/A,#N/A,FALSE,"A";#N/A,#N/A,FALSE,"B-TOT";#N/A,#N/A,FALSE,"Declaration1";#N/A,#N/A,FALSE,"Spravka1";#N/A,#N/A,FALSE,"A (2)";#N/A,#N/A,FALSE,"B-TOT (2)";#N/A,#N/A,FALSE,"Declaration1 (2)";#N/A,#N/A,FALSE,"Spravka1 (2)"}</definedName>
    <definedName name="gs" localSheetId="22">#REF!</definedName>
    <definedName name="gs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s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sd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sdgbgh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ILLAU" localSheetId="20" hidden="1">{#N/A,#N/A,FALSE,"Tabl. D1";#N/A,#N/A,FALSE,"Tabl. D1 b";#N/A,#N/A,FALSE,"Tabl. D2";#N/A,#N/A,FALSE,"Tabl. D2 b";#N/A,#N/A,FALSE,"Tabl. D3";#N/A,#N/A,FALSE,"Tabl. D4";#N/A,#N/A,FALSE,"Tabl. D5"}</definedName>
    <definedName name="GUILLAU" localSheetId="21" hidden="1">{#N/A,#N/A,FALSE,"Tabl. D1";#N/A,#N/A,FALSE,"Tabl. D1 b";#N/A,#N/A,FALSE,"Tabl. D2";#N/A,#N/A,FALSE,"Tabl. D2 b";#N/A,#N/A,FALSE,"Tabl. D3";#N/A,#N/A,FALSE,"Tabl. D4";#N/A,#N/A,FALSE,"Tabl. D5"}</definedName>
    <definedName name="GUILLAU" localSheetId="22" hidden="1">{#N/A,#N/A,FALSE,"Tabl. D1";#N/A,#N/A,FALSE,"Tabl. D1 b";#N/A,#N/A,FALSE,"Tabl. D2";#N/A,#N/A,FALSE,"Tabl. D2 b";#N/A,#N/A,FALSE,"Tabl. D3";#N/A,#N/A,FALSE,"Tabl. D4";#N/A,#N/A,FALSE,"Tabl. D5"}</definedName>
    <definedName name="GUILLAU" localSheetId="16" hidden="1">{#N/A,#N/A,FALSE,"Tabl. D1";#N/A,#N/A,FALSE,"Tabl. D1 b";#N/A,#N/A,FALSE,"Tabl. D2";#N/A,#N/A,FALSE,"Tabl. D2 b";#N/A,#N/A,FALSE,"Tabl. D3";#N/A,#N/A,FALSE,"Tabl. D4";#N/A,#N/A,FALSE,"Tabl. D5"}</definedName>
    <definedName name="GUILLAU" localSheetId="17" hidden="1">{#N/A,#N/A,FALSE,"Tabl. D1";#N/A,#N/A,FALSE,"Tabl. D1 b";#N/A,#N/A,FALSE,"Tabl. D2";#N/A,#N/A,FALSE,"Tabl. D2 b";#N/A,#N/A,FALSE,"Tabl. D3";#N/A,#N/A,FALSE,"Tabl. D4";#N/A,#N/A,FALSE,"Tabl. D5"}</definedName>
    <definedName name="GUILLAU" localSheetId="19" hidden="1">{#N/A,#N/A,FALSE,"Tabl. D1";#N/A,#N/A,FALSE,"Tabl. D1 b";#N/A,#N/A,FALSE,"Tabl. D2";#N/A,#N/A,FALSE,"Tabl. D2 b";#N/A,#N/A,FALSE,"Tabl. D3";#N/A,#N/A,FALSE,"Tabl. D4";#N/A,#N/A,FALSE,"Tabl. D5"}</definedName>
    <definedName name="GUILLAU" localSheetId="18" hidden="1">{#N/A,#N/A,FALSE,"Tabl. D1";#N/A,#N/A,FALSE,"Tabl. D1 b";#N/A,#N/A,FALSE,"Tabl. D2";#N/A,#N/A,FALSE,"Tabl. D2 b";#N/A,#N/A,FALSE,"Tabl. D3";#N/A,#N/A,FALSE,"Tabl. D4";#N/A,#N/A,FALSE,"Tabl. D5"}</definedName>
    <definedName name="GUILLAU" localSheetId="7" hidden="1">{#N/A,#N/A,FALSE,"Tabl. D1";#N/A,#N/A,FALSE,"Tabl. D1 b";#N/A,#N/A,FALSE,"Tabl. D2";#N/A,#N/A,FALSE,"Tabl. D2 b";#N/A,#N/A,FALSE,"Tabl. D3";#N/A,#N/A,FALSE,"Tabl. D4";#N/A,#N/A,FALSE,"Tabl. D5"}</definedName>
    <definedName name="GUILLAU" localSheetId="8" hidden="1">{#N/A,#N/A,FALSE,"Tabl. D1";#N/A,#N/A,FALSE,"Tabl. D1 b";#N/A,#N/A,FALSE,"Tabl. D2";#N/A,#N/A,FALSE,"Tabl. D2 b";#N/A,#N/A,FALSE,"Tabl. D3";#N/A,#N/A,FALSE,"Tabl. D4";#N/A,#N/A,FALSE,"Tabl. D5"}</definedName>
    <definedName name="GUILLAU" localSheetId="10" hidden="1">{#N/A,#N/A,FALSE,"Tabl. D1";#N/A,#N/A,FALSE,"Tabl. D1 b";#N/A,#N/A,FALSE,"Tabl. D2";#N/A,#N/A,FALSE,"Tabl. D2 b";#N/A,#N/A,FALSE,"Tabl. D3";#N/A,#N/A,FALSE,"Tabl. D4";#N/A,#N/A,FALSE,"Tabl. D5"}</definedName>
    <definedName name="GUILLAU" localSheetId="9" hidden="1">{#N/A,#N/A,FALSE,"Tabl. D1";#N/A,#N/A,FALSE,"Tabl. D1 b";#N/A,#N/A,FALSE,"Tabl. D2";#N/A,#N/A,FALSE,"Tabl. D2 b";#N/A,#N/A,FALSE,"Tabl. D3";#N/A,#N/A,FALSE,"Tabl. D4";#N/A,#N/A,FALSE,"Tabl. D5"}</definedName>
    <definedName name="GUILLAU" localSheetId="23" hidden="1">{#N/A,#N/A,FALSE,"Tabl. D1";#N/A,#N/A,FALSE,"Tabl. D1 b";#N/A,#N/A,FALSE,"Tabl. D2";#N/A,#N/A,FALSE,"Tabl. D2 b";#N/A,#N/A,FALSE,"Tabl. D3";#N/A,#N/A,FALSE,"Tabl. D4";#N/A,#N/A,FALSE,"Tabl. D5"}</definedName>
    <definedName name="GUILLAU" localSheetId="12" hidden="1">{#N/A,#N/A,FALSE,"Tabl. D1";#N/A,#N/A,FALSE,"Tabl. D1 b";#N/A,#N/A,FALSE,"Tabl. D2";#N/A,#N/A,FALSE,"Tabl. D2 b";#N/A,#N/A,FALSE,"Tabl. D3";#N/A,#N/A,FALSE,"Tabl. D4";#N/A,#N/A,FALSE,"Tabl. D5"}</definedName>
    <definedName name="GUILLAU" localSheetId="13" hidden="1">{#N/A,#N/A,FALSE,"Tabl. D1";#N/A,#N/A,FALSE,"Tabl. D1 b";#N/A,#N/A,FALSE,"Tabl. D2";#N/A,#N/A,FALSE,"Tabl. D2 b";#N/A,#N/A,FALSE,"Tabl. D3";#N/A,#N/A,FALSE,"Tabl. D4";#N/A,#N/A,FALSE,"Tabl. D5"}</definedName>
    <definedName name="GUILLAU" localSheetId="14" hidden="1">{#N/A,#N/A,FALSE,"Tabl. D1";#N/A,#N/A,FALSE,"Tabl. D1 b";#N/A,#N/A,FALSE,"Tabl. D2";#N/A,#N/A,FALSE,"Tabl. D2 b";#N/A,#N/A,FALSE,"Tabl. D3";#N/A,#N/A,FALSE,"Tabl. D4";#N/A,#N/A,FALSE,"Tabl. D5"}</definedName>
    <definedName name="GUILLAU" localSheetId="15" hidden="1">{#N/A,#N/A,FALSE,"Tabl. D1";#N/A,#N/A,FALSE,"Tabl. D1 b";#N/A,#N/A,FALSE,"Tabl. D2";#N/A,#N/A,FALSE,"Tabl. D2 b";#N/A,#N/A,FALSE,"Tabl. D3";#N/A,#N/A,FALSE,"Tabl. D4";#N/A,#N/A,FALSE,"Tabl. D5"}</definedName>
    <definedName name="GUILLAU" localSheetId="3" hidden="1">{#N/A,#N/A,FALSE,"Tabl. D1";#N/A,#N/A,FALSE,"Tabl. D1 b";#N/A,#N/A,FALSE,"Tabl. D2";#N/A,#N/A,FALSE,"Tabl. D2 b";#N/A,#N/A,FALSE,"Tabl. D3";#N/A,#N/A,FALSE,"Tabl. D4";#N/A,#N/A,FALSE,"Tabl. D5"}</definedName>
    <definedName name="GUILLAU" localSheetId="4" hidden="1">{#N/A,#N/A,FALSE,"Tabl. D1";#N/A,#N/A,FALSE,"Tabl. D1 b";#N/A,#N/A,FALSE,"Tabl. D2";#N/A,#N/A,FALSE,"Tabl. D2 b";#N/A,#N/A,FALSE,"Tabl. D3";#N/A,#N/A,FALSE,"Tabl. D4";#N/A,#N/A,FALSE,"Tabl. D5"}</definedName>
    <definedName name="GUILLAU" localSheetId="5" hidden="1">{#N/A,#N/A,FALSE,"Tabl. D1";#N/A,#N/A,FALSE,"Tabl. D1 b";#N/A,#N/A,FALSE,"Tabl. D2";#N/A,#N/A,FALSE,"Tabl. D2 b";#N/A,#N/A,FALSE,"Tabl. D3";#N/A,#N/A,FALSE,"Tabl. D4";#N/A,#N/A,FALSE,"Tabl. D5"}</definedName>
    <definedName name="GUILLAU" localSheetId="6" hidden="1">{#N/A,#N/A,FALSE,"Tabl. D1";#N/A,#N/A,FALSE,"Tabl. D1 b";#N/A,#N/A,FALSE,"Tabl. D2";#N/A,#N/A,FALSE,"Tabl. D2 b";#N/A,#N/A,FALSE,"Tabl. D3";#N/A,#N/A,FALSE,"Tabl. D4";#N/A,#N/A,FALSE,"Tabl. D5"}</definedName>
    <definedName name="GUILLAU" hidden="1">{#N/A,#N/A,FALSE,"Tabl. D1";#N/A,#N/A,FALSE,"Tabl. D1 b";#N/A,#N/A,FALSE,"Tabl. D2";#N/A,#N/A,FALSE,"Tabl. D2 b";#N/A,#N/A,FALSE,"Tabl. D3";#N/A,#N/A,FALSE,"Tabl. D4";#N/A,#N/A,FALSE,"Tabl. D5"}</definedName>
    <definedName name="h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hdnb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hdnb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hdnb" hidden="1">{#N/A,#N/A,FALSE,"A";#N/A,#N/A,FALSE,"B-TOT";#N/A,#N/A,FALSE,"Declaration1";#N/A,#N/A,FALSE,"Spravka1";#N/A,#N/A,FALSE,"A (2)";#N/A,#N/A,FALSE,"B-TOT (2)";#N/A,#N/A,FALSE,"Declaration1 (2)";#N/A,#N/A,FALSE,"Spravka1 (2)"}</definedName>
    <definedName name="Header_Row" localSheetId="22">ROW(#REF!)</definedName>
    <definedName name="Header_Row" localSheetId="19">ROW(#REF!)</definedName>
    <definedName name="Header_Row" localSheetId="8">ROW(#REF!)</definedName>
    <definedName name="Header_Row" localSheetId="10">ROW(#REF!)</definedName>
    <definedName name="Header_Row" localSheetId="9">ROW(#REF!)</definedName>
    <definedName name="Header_Row" localSheetId="15">ROW(#REF!)</definedName>
    <definedName name="Header_Row" localSheetId="6">ROW(#REF!)</definedName>
    <definedName name="Header_Row">ROW(#REF!)</definedName>
    <definedName name="HedgeBookATSCosts" localSheetId="22">#REF!</definedName>
    <definedName name="HedgeBookCFADS" localSheetId="22">#REF!</definedName>
    <definedName name="HedgeBookFlex" localSheetId="22">#REF!</definedName>
    <definedName name="HedgeCoTreasuryFlex" localSheetId="22">#REF!</definedName>
    <definedName name="HEKIE?." localSheetId="20" hidden="1">{#N/A,#N/A,FALSE,"Tabl. FB300";#N/A,#N/A,FALSE,"Tabl. FB350";#N/A,#N/A,FALSE,"Tabl. FB400";#N/A,#N/A,FALSE,"Tabl. FB500";#N/A,#N/A,FALSE,"Tabl. FS090"}</definedName>
    <definedName name="HEKIE?." localSheetId="21" hidden="1">{#N/A,#N/A,FALSE,"Tabl. FB300";#N/A,#N/A,FALSE,"Tabl. FB350";#N/A,#N/A,FALSE,"Tabl. FB400";#N/A,#N/A,FALSE,"Tabl. FB500";#N/A,#N/A,FALSE,"Tabl. FS090"}</definedName>
    <definedName name="HEKIE?." localSheetId="22" hidden="1">{#N/A,#N/A,FALSE,"Tabl. FB300";#N/A,#N/A,FALSE,"Tabl. FB350";#N/A,#N/A,FALSE,"Tabl. FB400";#N/A,#N/A,FALSE,"Tabl. FB500";#N/A,#N/A,FALSE,"Tabl. FS090"}</definedName>
    <definedName name="HEKIE?." localSheetId="16" hidden="1">{#N/A,#N/A,FALSE,"Tabl. FB300";#N/A,#N/A,FALSE,"Tabl. FB350";#N/A,#N/A,FALSE,"Tabl. FB400";#N/A,#N/A,FALSE,"Tabl. FB500";#N/A,#N/A,FALSE,"Tabl. FS090"}</definedName>
    <definedName name="HEKIE?." localSheetId="17" hidden="1">{#N/A,#N/A,FALSE,"Tabl. FB300";#N/A,#N/A,FALSE,"Tabl. FB350";#N/A,#N/A,FALSE,"Tabl. FB400";#N/A,#N/A,FALSE,"Tabl. FB500";#N/A,#N/A,FALSE,"Tabl. FS090"}</definedName>
    <definedName name="HEKIE?." localSheetId="19" hidden="1">{#N/A,#N/A,FALSE,"Tabl. FB300";#N/A,#N/A,FALSE,"Tabl. FB350";#N/A,#N/A,FALSE,"Tabl. FB400";#N/A,#N/A,FALSE,"Tabl. FB500";#N/A,#N/A,FALSE,"Tabl. FS090"}</definedName>
    <definedName name="HEKIE?." localSheetId="18" hidden="1">{#N/A,#N/A,FALSE,"Tabl. FB300";#N/A,#N/A,FALSE,"Tabl. FB350";#N/A,#N/A,FALSE,"Tabl. FB400";#N/A,#N/A,FALSE,"Tabl. FB500";#N/A,#N/A,FALSE,"Tabl. FS090"}</definedName>
    <definedName name="HEKIE?." localSheetId="7" hidden="1">{#N/A,#N/A,FALSE,"Tabl. FB300";#N/A,#N/A,FALSE,"Tabl. FB350";#N/A,#N/A,FALSE,"Tabl. FB400";#N/A,#N/A,FALSE,"Tabl. FB500";#N/A,#N/A,FALSE,"Tabl. FS090"}</definedName>
    <definedName name="HEKIE?." localSheetId="8" hidden="1">{#N/A,#N/A,FALSE,"Tabl. FB300";#N/A,#N/A,FALSE,"Tabl. FB350";#N/A,#N/A,FALSE,"Tabl. FB400";#N/A,#N/A,FALSE,"Tabl. FB500";#N/A,#N/A,FALSE,"Tabl. FS090"}</definedName>
    <definedName name="HEKIE?." localSheetId="10" hidden="1">{#N/A,#N/A,FALSE,"Tabl. FB300";#N/A,#N/A,FALSE,"Tabl. FB350";#N/A,#N/A,FALSE,"Tabl. FB400";#N/A,#N/A,FALSE,"Tabl. FB500";#N/A,#N/A,FALSE,"Tabl. FS090"}</definedName>
    <definedName name="HEKIE?." localSheetId="9" hidden="1">{#N/A,#N/A,FALSE,"Tabl. FB300";#N/A,#N/A,FALSE,"Tabl. FB350";#N/A,#N/A,FALSE,"Tabl. FB400";#N/A,#N/A,FALSE,"Tabl. FB500";#N/A,#N/A,FALSE,"Tabl. FS090"}</definedName>
    <definedName name="HEKIE?." localSheetId="23" hidden="1">{#N/A,#N/A,FALSE,"Tabl. FB300";#N/A,#N/A,FALSE,"Tabl. FB350";#N/A,#N/A,FALSE,"Tabl. FB400";#N/A,#N/A,FALSE,"Tabl. FB500";#N/A,#N/A,FALSE,"Tabl. FS090"}</definedName>
    <definedName name="HEKIE?." localSheetId="12" hidden="1">{#N/A,#N/A,FALSE,"Tabl. FB300";#N/A,#N/A,FALSE,"Tabl. FB350";#N/A,#N/A,FALSE,"Tabl. FB400";#N/A,#N/A,FALSE,"Tabl. FB500";#N/A,#N/A,FALSE,"Tabl. FS090"}</definedName>
    <definedName name="HEKIE?." localSheetId="13" hidden="1">{#N/A,#N/A,FALSE,"Tabl. FB300";#N/A,#N/A,FALSE,"Tabl. FB350";#N/A,#N/A,FALSE,"Tabl. FB400";#N/A,#N/A,FALSE,"Tabl. FB500";#N/A,#N/A,FALSE,"Tabl. FS090"}</definedName>
    <definedName name="HEKIE?." localSheetId="14" hidden="1">{#N/A,#N/A,FALSE,"Tabl. FB300";#N/A,#N/A,FALSE,"Tabl. FB350";#N/A,#N/A,FALSE,"Tabl. FB400";#N/A,#N/A,FALSE,"Tabl. FB500";#N/A,#N/A,FALSE,"Tabl. FS090"}</definedName>
    <definedName name="HEKIE?." localSheetId="15" hidden="1">{#N/A,#N/A,FALSE,"Tabl. FB300";#N/A,#N/A,FALSE,"Tabl. FB350";#N/A,#N/A,FALSE,"Tabl. FB400";#N/A,#N/A,FALSE,"Tabl. FB500";#N/A,#N/A,FALSE,"Tabl. FS090"}</definedName>
    <definedName name="HEKIE?." localSheetId="3" hidden="1">{#N/A,#N/A,FALSE,"Tabl. FB300";#N/A,#N/A,FALSE,"Tabl. FB350";#N/A,#N/A,FALSE,"Tabl. FB400";#N/A,#N/A,FALSE,"Tabl. FB500";#N/A,#N/A,FALSE,"Tabl. FS090"}</definedName>
    <definedName name="HEKIE?." localSheetId="4" hidden="1">{#N/A,#N/A,FALSE,"Tabl. FB300";#N/A,#N/A,FALSE,"Tabl. FB350";#N/A,#N/A,FALSE,"Tabl. FB400";#N/A,#N/A,FALSE,"Tabl. FB500";#N/A,#N/A,FALSE,"Tabl. FS090"}</definedName>
    <definedName name="HEKIE?." localSheetId="5" hidden="1">{#N/A,#N/A,FALSE,"Tabl. FB300";#N/A,#N/A,FALSE,"Tabl. FB350";#N/A,#N/A,FALSE,"Tabl. FB400";#N/A,#N/A,FALSE,"Tabl. FB500";#N/A,#N/A,FALSE,"Tabl. FS090"}</definedName>
    <definedName name="HEKIE?." localSheetId="6" hidden="1">{#N/A,#N/A,FALSE,"Tabl. FB300";#N/A,#N/A,FALSE,"Tabl. FB350";#N/A,#N/A,FALSE,"Tabl. FB400";#N/A,#N/A,FALSE,"Tabl. FB500";#N/A,#N/A,FALSE,"Tabl. FS090"}</definedName>
    <definedName name="HEKIE?." hidden="1">{#N/A,#N/A,FALSE,"Tabl. FB300";#N/A,#N/A,FALSE,"Tabl. FB350";#N/A,#N/A,FALSE,"Tabl. FB400";#N/A,#N/A,FALSE,"Tabl. FB500";#N/A,#N/A,FALSE,"Tabl. FS090"}</definedName>
    <definedName name="hgdd" localSheetId="20" hidden="1">{#N/A,#N/A,FALSE,"A";#N/A,#N/A,FALSE,"B"}</definedName>
    <definedName name="hgdd" localSheetId="21" hidden="1">{#N/A,#N/A,FALSE,"A";#N/A,#N/A,FALSE,"B"}</definedName>
    <definedName name="hgdd" localSheetId="22" hidden="1">{#N/A,#N/A,FALSE,"A";#N/A,#N/A,FALSE,"B"}</definedName>
    <definedName name="hgdd" localSheetId="16" hidden="1">{#N/A,#N/A,FALSE,"A";#N/A,#N/A,FALSE,"B"}</definedName>
    <definedName name="hgdd" localSheetId="17" hidden="1">{#N/A,#N/A,FALSE,"A";#N/A,#N/A,FALSE,"B"}</definedName>
    <definedName name="hgdd" localSheetId="19" hidden="1">{#N/A,#N/A,FALSE,"A";#N/A,#N/A,FALSE,"B"}</definedName>
    <definedName name="hgdd" localSheetId="18" hidden="1">{#N/A,#N/A,FALSE,"A";#N/A,#N/A,FALSE,"B"}</definedName>
    <definedName name="hgdd" localSheetId="7" hidden="1">{#N/A,#N/A,FALSE,"A";#N/A,#N/A,FALSE,"B"}</definedName>
    <definedName name="hgdd" localSheetId="8" hidden="1">{#N/A,#N/A,FALSE,"A";#N/A,#N/A,FALSE,"B"}</definedName>
    <definedName name="hgdd" localSheetId="10" hidden="1">{#N/A,#N/A,FALSE,"A";#N/A,#N/A,FALSE,"B"}</definedName>
    <definedName name="hgdd" localSheetId="9" hidden="1">{#N/A,#N/A,FALSE,"A";#N/A,#N/A,FALSE,"B"}</definedName>
    <definedName name="hgdd" localSheetId="23" hidden="1">{#N/A,#N/A,FALSE,"A";#N/A,#N/A,FALSE,"B"}</definedName>
    <definedName name="hgdd" localSheetId="12" hidden="1">{#N/A,#N/A,FALSE,"A";#N/A,#N/A,FALSE,"B"}</definedName>
    <definedName name="hgdd" localSheetId="13" hidden="1">{#N/A,#N/A,FALSE,"A";#N/A,#N/A,FALSE,"B"}</definedName>
    <definedName name="hgdd" localSheetId="14" hidden="1">{#N/A,#N/A,FALSE,"A";#N/A,#N/A,FALSE,"B"}</definedName>
    <definedName name="hgdd" localSheetId="15" hidden="1">{#N/A,#N/A,FALSE,"A";#N/A,#N/A,FALSE,"B"}</definedName>
    <definedName name="hgdd" localSheetId="3" hidden="1">{#N/A,#N/A,FALSE,"A";#N/A,#N/A,FALSE,"B"}</definedName>
    <definedName name="hgdd" localSheetId="4" hidden="1">{#N/A,#N/A,FALSE,"A";#N/A,#N/A,FALSE,"B"}</definedName>
    <definedName name="hgdd" localSheetId="5" hidden="1">{#N/A,#N/A,FALSE,"A";#N/A,#N/A,FALSE,"B"}</definedName>
    <definedName name="hgdd" localSheetId="6" hidden="1">{#N/A,#N/A,FALSE,"A";#N/A,#N/A,FALSE,"B"}</definedName>
    <definedName name="hgdd" hidden="1">{#N/A,#N/A,FALSE,"A";#N/A,#N/A,FALSE,"B"}</definedName>
    <definedName name="hgdjdgyj" localSheetId="20" hidden="1">{#N/A,#N/A,FALSE,"A";#N/A,#N/A,FALSE,"B"}</definedName>
    <definedName name="hgdjdgyj" localSheetId="21" hidden="1">{#N/A,#N/A,FALSE,"A";#N/A,#N/A,FALSE,"B"}</definedName>
    <definedName name="hgdjdgyj" localSheetId="22" hidden="1">{#N/A,#N/A,FALSE,"A";#N/A,#N/A,FALSE,"B"}</definedName>
    <definedName name="hgdjdgyj" localSheetId="16" hidden="1">{#N/A,#N/A,FALSE,"A";#N/A,#N/A,FALSE,"B"}</definedName>
    <definedName name="hgdjdgyj" localSheetId="17" hidden="1">{#N/A,#N/A,FALSE,"A";#N/A,#N/A,FALSE,"B"}</definedName>
    <definedName name="hgdjdgyj" localSheetId="19" hidden="1">{#N/A,#N/A,FALSE,"A";#N/A,#N/A,FALSE,"B"}</definedName>
    <definedName name="hgdjdgyj" localSheetId="18" hidden="1">{#N/A,#N/A,FALSE,"A";#N/A,#N/A,FALSE,"B"}</definedName>
    <definedName name="hgdjdgyj" localSheetId="7" hidden="1">{#N/A,#N/A,FALSE,"A";#N/A,#N/A,FALSE,"B"}</definedName>
    <definedName name="hgdjdgyj" localSheetId="8" hidden="1">{#N/A,#N/A,FALSE,"A";#N/A,#N/A,FALSE,"B"}</definedName>
    <definedName name="hgdjdgyj" localSheetId="10" hidden="1">{#N/A,#N/A,FALSE,"A";#N/A,#N/A,FALSE,"B"}</definedName>
    <definedName name="hgdjdgyj" localSheetId="9" hidden="1">{#N/A,#N/A,FALSE,"A";#N/A,#N/A,FALSE,"B"}</definedName>
    <definedName name="hgdjdgyj" localSheetId="23" hidden="1">{#N/A,#N/A,FALSE,"A";#N/A,#N/A,FALSE,"B"}</definedName>
    <definedName name="hgdjdgyj" localSheetId="12" hidden="1">{#N/A,#N/A,FALSE,"A";#N/A,#N/A,FALSE,"B"}</definedName>
    <definedName name="hgdjdgyj" localSheetId="13" hidden="1">{#N/A,#N/A,FALSE,"A";#N/A,#N/A,FALSE,"B"}</definedName>
    <definedName name="hgdjdgyj" localSheetId="14" hidden="1">{#N/A,#N/A,FALSE,"A";#N/A,#N/A,FALSE,"B"}</definedName>
    <definedName name="hgdjdgyj" localSheetId="15" hidden="1">{#N/A,#N/A,FALSE,"A";#N/A,#N/A,FALSE,"B"}</definedName>
    <definedName name="hgdjdgyj" localSheetId="3" hidden="1">{#N/A,#N/A,FALSE,"A";#N/A,#N/A,FALSE,"B"}</definedName>
    <definedName name="hgdjdgyj" localSheetId="4" hidden="1">{#N/A,#N/A,FALSE,"A";#N/A,#N/A,FALSE,"B"}</definedName>
    <definedName name="hgdjdgyj" localSheetId="5" hidden="1">{#N/A,#N/A,FALSE,"A";#N/A,#N/A,FALSE,"B"}</definedName>
    <definedName name="hgdjdgyj" localSheetId="6" hidden="1">{#N/A,#N/A,FALSE,"A";#N/A,#N/A,FALSE,"B"}</definedName>
    <definedName name="hgdjdgyj" hidden="1">{#N/A,#N/A,FALSE,"A";#N/A,#N/A,FALSE,"B"}</definedName>
    <definedName name="hgdsf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hgdsff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hg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hgf" hidden="1">{#N/A,#N/A,FALSE,"A";#N/A,#N/A,FALSE,"B-TOT";#N/A,#N/A,FALSE,"Declaration1";#N/A,#N/A,FALSE,"Spravka1";#N/A,#N/A,FALSE,"A (2)";#N/A,#N/A,FALSE,"B-TOT (2)";#N/A,#N/A,FALSE,"Declaration1 (2)";#N/A,#N/A,FALSE,"Spravka1 (2)"}</definedName>
    <definedName name="hgfh" localSheetId="20" hidden="1">{#N/A,#N/A,FALSE,"A";#N/A,#N/A,FALSE,"B"}</definedName>
    <definedName name="hgfh" localSheetId="21" hidden="1">{#N/A,#N/A,FALSE,"A";#N/A,#N/A,FALSE,"B"}</definedName>
    <definedName name="hgfh" localSheetId="22" hidden="1">{#N/A,#N/A,FALSE,"A";#N/A,#N/A,FALSE,"B"}</definedName>
    <definedName name="hgfh" localSheetId="16" hidden="1">{#N/A,#N/A,FALSE,"A";#N/A,#N/A,FALSE,"B"}</definedName>
    <definedName name="hgfh" localSheetId="17" hidden="1">{#N/A,#N/A,FALSE,"A";#N/A,#N/A,FALSE,"B"}</definedName>
    <definedName name="hgfh" localSheetId="19" hidden="1">{#N/A,#N/A,FALSE,"A";#N/A,#N/A,FALSE,"B"}</definedName>
    <definedName name="hgfh" localSheetId="18" hidden="1">{#N/A,#N/A,FALSE,"A";#N/A,#N/A,FALSE,"B"}</definedName>
    <definedName name="hgfh" localSheetId="7" hidden="1">{#N/A,#N/A,FALSE,"A";#N/A,#N/A,FALSE,"B"}</definedName>
    <definedName name="hgfh" localSheetId="8" hidden="1">{#N/A,#N/A,FALSE,"A";#N/A,#N/A,FALSE,"B"}</definedName>
    <definedName name="hgfh" localSheetId="10" hidden="1">{#N/A,#N/A,FALSE,"A";#N/A,#N/A,FALSE,"B"}</definedName>
    <definedName name="hgfh" localSheetId="9" hidden="1">{#N/A,#N/A,FALSE,"A";#N/A,#N/A,FALSE,"B"}</definedName>
    <definedName name="hgfh" localSheetId="23" hidden="1">{#N/A,#N/A,FALSE,"A";#N/A,#N/A,FALSE,"B"}</definedName>
    <definedName name="hgfh" localSheetId="12" hidden="1">{#N/A,#N/A,FALSE,"A";#N/A,#N/A,FALSE,"B"}</definedName>
    <definedName name="hgfh" localSheetId="13" hidden="1">{#N/A,#N/A,FALSE,"A";#N/A,#N/A,FALSE,"B"}</definedName>
    <definedName name="hgfh" localSheetId="14" hidden="1">{#N/A,#N/A,FALSE,"A";#N/A,#N/A,FALSE,"B"}</definedName>
    <definedName name="hgfh" localSheetId="15" hidden="1">{#N/A,#N/A,FALSE,"A";#N/A,#N/A,FALSE,"B"}</definedName>
    <definedName name="hgfh" localSheetId="3" hidden="1">{#N/A,#N/A,FALSE,"A";#N/A,#N/A,FALSE,"B"}</definedName>
    <definedName name="hgfh" localSheetId="4" hidden="1">{#N/A,#N/A,FALSE,"A";#N/A,#N/A,FALSE,"B"}</definedName>
    <definedName name="hgfh" localSheetId="5" hidden="1">{#N/A,#N/A,FALSE,"A";#N/A,#N/A,FALSE,"B"}</definedName>
    <definedName name="hgfh" localSheetId="6" hidden="1">{#N/A,#N/A,FALSE,"A";#N/A,#N/A,FALSE,"B"}</definedName>
    <definedName name="hgfh" hidden="1">{#N/A,#N/A,FALSE,"A";#N/A,#N/A,FALSE,"B"}</definedName>
    <definedName name="hg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hg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hggfdgfd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hgj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hgj" hidden="1">{#N/A,#N/A,FALSE,"A";#N/A,#N/A,FALSE,"B-TOT";#N/A,#N/A,FALSE,"Declaration1";#N/A,#N/A,FALSE,"Spravka1";#N/A,#N/A,FALSE,"A (2)";#N/A,#N/A,FALSE,"B-TOT (2)";#N/A,#N/A,FALSE,"Declaration1 (2)";#N/A,#N/A,FALSE,"Spravka1 (2)"}</definedName>
    <definedName name="hgk" localSheetId="20" hidden="1">{"'РП (2)'!$A$5:$S$150"}</definedName>
    <definedName name="hgk" localSheetId="21" hidden="1">{"'РП (2)'!$A$5:$S$150"}</definedName>
    <definedName name="hgk" localSheetId="22" hidden="1">{"'РП (2)'!$A$5:$S$150"}</definedName>
    <definedName name="hgk" localSheetId="16" hidden="1">{"'РП (2)'!$A$5:$S$150"}</definedName>
    <definedName name="hgk" localSheetId="17" hidden="1">{"'РП (2)'!$A$5:$S$150"}</definedName>
    <definedName name="hgk" localSheetId="19" hidden="1">{"'РП (2)'!$A$5:$S$150"}</definedName>
    <definedName name="hgk" localSheetId="18" hidden="1">{"'РП (2)'!$A$5:$S$150"}</definedName>
    <definedName name="hgk" localSheetId="7" hidden="1">{"'РП (2)'!$A$5:$S$150"}</definedName>
    <definedName name="hgk" localSheetId="8" hidden="1">{"'РП (2)'!$A$5:$S$150"}</definedName>
    <definedName name="hgk" localSheetId="10" hidden="1">{"'РП (2)'!$A$5:$S$150"}</definedName>
    <definedName name="hgk" localSheetId="9" hidden="1">{"'РП (2)'!$A$5:$S$150"}</definedName>
    <definedName name="hgk" localSheetId="23" hidden="1">{"'РП (2)'!$A$5:$S$150"}</definedName>
    <definedName name="hgk" localSheetId="12" hidden="1">{"'РП (2)'!$A$5:$S$150"}</definedName>
    <definedName name="hgk" localSheetId="13" hidden="1">{"'РП (2)'!$A$5:$S$150"}</definedName>
    <definedName name="hgk" localSheetId="14" hidden="1">{"'РП (2)'!$A$5:$S$150"}</definedName>
    <definedName name="hgk" localSheetId="15" hidden="1">{"'РП (2)'!$A$5:$S$150"}</definedName>
    <definedName name="hgk" localSheetId="3" hidden="1">{"'РП (2)'!$A$5:$S$150"}</definedName>
    <definedName name="hgk" localSheetId="4" hidden="1">{"'РП (2)'!$A$5:$S$150"}</definedName>
    <definedName name="hgk" localSheetId="5" hidden="1">{"'РП (2)'!$A$5:$S$150"}</definedName>
    <definedName name="hgk" localSheetId="6" hidden="1">{"'РП (2)'!$A$5:$S$150"}</definedName>
    <definedName name="hgk" hidden="1">{"'РП (2)'!$A$5:$S$150"}</definedName>
    <definedName name="hgnhgngh" localSheetId="20" hidden="1">{#N/A,#N/A,FALSE,"A";#N/A,#N/A,FALSE,"B"}</definedName>
    <definedName name="hgnhgngh" localSheetId="21" hidden="1">{#N/A,#N/A,FALSE,"A";#N/A,#N/A,FALSE,"B"}</definedName>
    <definedName name="hgnhgngh" localSheetId="22" hidden="1">{#N/A,#N/A,FALSE,"A";#N/A,#N/A,FALSE,"B"}</definedName>
    <definedName name="hgnhgngh" localSheetId="16" hidden="1">{#N/A,#N/A,FALSE,"A";#N/A,#N/A,FALSE,"B"}</definedName>
    <definedName name="hgnhgngh" localSheetId="17" hidden="1">{#N/A,#N/A,FALSE,"A";#N/A,#N/A,FALSE,"B"}</definedName>
    <definedName name="hgnhgngh" localSheetId="19" hidden="1">{#N/A,#N/A,FALSE,"A";#N/A,#N/A,FALSE,"B"}</definedName>
    <definedName name="hgnhgngh" localSheetId="18" hidden="1">{#N/A,#N/A,FALSE,"A";#N/A,#N/A,FALSE,"B"}</definedName>
    <definedName name="hgnhgngh" localSheetId="7" hidden="1">{#N/A,#N/A,FALSE,"A";#N/A,#N/A,FALSE,"B"}</definedName>
    <definedName name="hgnhgngh" localSheetId="8" hidden="1">{#N/A,#N/A,FALSE,"A";#N/A,#N/A,FALSE,"B"}</definedName>
    <definedName name="hgnhgngh" localSheetId="10" hidden="1">{#N/A,#N/A,FALSE,"A";#N/A,#N/A,FALSE,"B"}</definedName>
    <definedName name="hgnhgngh" localSheetId="9" hidden="1">{#N/A,#N/A,FALSE,"A";#N/A,#N/A,FALSE,"B"}</definedName>
    <definedName name="hgnhgngh" localSheetId="23" hidden="1">{#N/A,#N/A,FALSE,"A";#N/A,#N/A,FALSE,"B"}</definedName>
    <definedName name="hgnhgngh" localSheetId="12" hidden="1">{#N/A,#N/A,FALSE,"A";#N/A,#N/A,FALSE,"B"}</definedName>
    <definedName name="hgnhgngh" localSheetId="13" hidden="1">{#N/A,#N/A,FALSE,"A";#N/A,#N/A,FALSE,"B"}</definedName>
    <definedName name="hgnhgngh" localSheetId="14" hidden="1">{#N/A,#N/A,FALSE,"A";#N/A,#N/A,FALSE,"B"}</definedName>
    <definedName name="hgnhgngh" localSheetId="15" hidden="1">{#N/A,#N/A,FALSE,"A";#N/A,#N/A,FALSE,"B"}</definedName>
    <definedName name="hgnhgngh" localSheetId="3" hidden="1">{#N/A,#N/A,FALSE,"A";#N/A,#N/A,FALSE,"B"}</definedName>
    <definedName name="hgnhgngh" localSheetId="4" hidden="1">{#N/A,#N/A,FALSE,"A";#N/A,#N/A,FALSE,"B"}</definedName>
    <definedName name="hgnhgngh" localSheetId="5" hidden="1">{#N/A,#N/A,FALSE,"A";#N/A,#N/A,FALSE,"B"}</definedName>
    <definedName name="hgnhgngh" localSheetId="6" hidden="1">{#N/A,#N/A,FALSE,"A";#N/A,#N/A,FALSE,"B"}</definedName>
    <definedName name="hgnhgngh" hidden="1">{#N/A,#N/A,FALSE,"A";#N/A,#N/A,FALSE,"B"}</definedName>
    <definedName name="hhhoh" localSheetId="20" hidden="1">{#N/A,#N/A,FALSE,"A";#N/A,#N/A,FALSE,"B"}</definedName>
    <definedName name="hhhoh" localSheetId="21" hidden="1">{#N/A,#N/A,FALSE,"A";#N/A,#N/A,FALSE,"B"}</definedName>
    <definedName name="hhhoh" localSheetId="22" hidden="1">{#N/A,#N/A,FALSE,"A";#N/A,#N/A,FALSE,"B"}</definedName>
    <definedName name="hhhoh" localSheetId="16" hidden="1">{#N/A,#N/A,FALSE,"A";#N/A,#N/A,FALSE,"B"}</definedName>
    <definedName name="hhhoh" localSheetId="17" hidden="1">{#N/A,#N/A,FALSE,"A";#N/A,#N/A,FALSE,"B"}</definedName>
    <definedName name="hhhoh" localSheetId="19" hidden="1">{#N/A,#N/A,FALSE,"A";#N/A,#N/A,FALSE,"B"}</definedName>
    <definedName name="hhhoh" localSheetId="18" hidden="1">{#N/A,#N/A,FALSE,"A";#N/A,#N/A,FALSE,"B"}</definedName>
    <definedName name="hhhoh" localSheetId="7" hidden="1">{#N/A,#N/A,FALSE,"A";#N/A,#N/A,FALSE,"B"}</definedName>
    <definedName name="hhhoh" localSheetId="8" hidden="1">{#N/A,#N/A,FALSE,"A";#N/A,#N/A,FALSE,"B"}</definedName>
    <definedName name="hhhoh" localSheetId="10" hidden="1">{#N/A,#N/A,FALSE,"A";#N/A,#N/A,FALSE,"B"}</definedName>
    <definedName name="hhhoh" localSheetId="9" hidden="1">{#N/A,#N/A,FALSE,"A";#N/A,#N/A,FALSE,"B"}</definedName>
    <definedName name="hhhoh" localSheetId="23" hidden="1">{#N/A,#N/A,FALSE,"A";#N/A,#N/A,FALSE,"B"}</definedName>
    <definedName name="hhhoh" localSheetId="12" hidden="1">{#N/A,#N/A,FALSE,"A";#N/A,#N/A,FALSE,"B"}</definedName>
    <definedName name="hhhoh" localSheetId="13" hidden="1">{#N/A,#N/A,FALSE,"A";#N/A,#N/A,FALSE,"B"}</definedName>
    <definedName name="hhhoh" localSheetId="14" hidden="1">{#N/A,#N/A,FALSE,"A";#N/A,#N/A,FALSE,"B"}</definedName>
    <definedName name="hhhoh" localSheetId="15" hidden="1">{#N/A,#N/A,FALSE,"A";#N/A,#N/A,FALSE,"B"}</definedName>
    <definedName name="hhhoh" localSheetId="3" hidden="1">{#N/A,#N/A,FALSE,"A";#N/A,#N/A,FALSE,"B"}</definedName>
    <definedName name="hhhoh" localSheetId="4" hidden="1">{#N/A,#N/A,FALSE,"A";#N/A,#N/A,FALSE,"B"}</definedName>
    <definedName name="hhhoh" localSheetId="5" hidden="1">{#N/A,#N/A,FALSE,"A";#N/A,#N/A,FALSE,"B"}</definedName>
    <definedName name="hhhoh" localSheetId="6" hidden="1">{#N/A,#N/A,FALSE,"A";#N/A,#N/A,FALSE,"B"}</definedName>
    <definedName name="hhhoh" hidden="1">{#N/A,#N/A,FALSE,"A";#N/A,#N/A,FALSE,"B"}</definedName>
    <definedName name="hhjhj" localSheetId="20" hidden="1">{#N/A,#N/A,FALSE,"A";#N/A,#N/A,FALSE,"B"}</definedName>
    <definedName name="hhjhj" localSheetId="21" hidden="1">{#N/A,#N/A,FALSE,"A";#N/A,#N/A,FALSE,"B"}</definedName>
    <definedName name="hhjhj" localSheetId="22" hidden="1">{#N/A,#N/A,FALSE,"A";#N/A,#N/A,FALSE,"B"}</definedName>
    <definedName name="hhjhj" localSheetId="16" hidden="1">{#N/A,#N/A,FALSE,"A";#N/A,#N/A,FALSE,"B"}</definedName>
    <definedName name="hhjhj" localSheetId="17" hidden="1">{#N/A,#N/A,FALSE,"A";#N/A,#N/A,FALSE,"B"}</definedName>
    <definedName name="hhjhj" localSheetId="19" hidden="1">{#N/A,#N/A,FALSE,"A";#N/A,#N/A,FALSE,"B"}</definedName>
    <definedName name="hhjhj" localSheetId="18" hidden="1">{#N/A,#N/A,FALSE,"A";#N/A,#N/A,FALSE,"B"}</definedName>
    <definedName name="hhjhj" localSheetId="7" hidden="1">{#N/A,#N/A,FALSE,"A";#N/A,#N/A,FALSE,"B"}</definedName>
    <definedName name="hhjhj" localSheetId="8" hidden="1">{#N/A,#N/A,FALSE,"A";#N/A,#N/A,FALSE,"B"}</definedName>
    <definedName name="hhjhj" localSheetId="10" hidden="1">{#N/A,#N/A,FALSE,"A";#N/A,#N/A,FALSE,"B"}</definedName>
    <definedName name="hhjhj" localSheetId="9" hidden="1">{#N/A,#N/A,FALSE,"A";#N/A,#N/A,FALSE,"B"}</definedName>
    <definedName name="hhjhj" localSheetId="23" hidden="1">{#N/A,#N/A,FALSE,"A";#N/A,#N/A,FALSE,"B"}</definedName>
    <definedName name="hhjhj" localSheetId="12" hidden="1">{#N/A,#N/A,FALSE,"A";#N/A,#N/A,FALSE,"B"}</definedName>
    <definedName name="hhjhj" localSheetId="13" hidden="1">{#N/A,#N/A,FALSE,"A";#N/A,#N/A,FALSE,"B"}</definedName>
    <definedName name="hhjhj" localSheetId="14" hidden="1">{#N/A,#N/A,FALSE,"A";#N/A,#N/A,FALSE,"B"}</definedName>
    <definedName name="hhjhj" localSheetId="15" hidden="1">{#N/A,#N/A,FALSE,"A";#N/A,#N/A,FALSE,"B"}</definedName>
    <definedName name="hhjhj" localSheetId="3" hidden="1">{#N/A,#N/A,FALSE,"A";#N/A,#N/A,FALSE,"B"}</definedName>
    <definedName name="hhjhj" localSheetId="4" hidden="1">{#N/A,#N/A,FALSE,"A";#N/A,#N/A,FALSE,"B"}</definedName>
    <definedName name="hhjhj" localSheetId="5" hidden="1">{#N/A,#N/A,FALSE,"A";#N/A,#N/A,FALSE,"B"}</definedName>
    <definedName name="hhjhj" localSheetId="6" hidden="1">{#N/A,#N/A,FALSE,"A";#N/A,#N/A,FALSE,"B"}</definedName>
    <definedName name="hhjhj" hidden="1">{#N/A,#N/A,FALSE,"A";#N/A,#N/A,FALSE,"B"}</definedName>
    <definedName name="hihhi" localSheetId="20" hidden="1">{#N/A,#N/A,FALSE,"A";#N/A,#N/A,FALSE,"B"}</definedName>
    <definedName name="hihhi" localSheetId="21" hidden="1">{#N/A,#N/A,FALSE,"A";#N/A,#N/A,FALSE,"B"}</definedName>
    <definedName name="hihhi" localSheetId="22" hidden="1">{#N/A,#N/A,FALSE,"A";#N/A,#N/A,FALSE,"B"}</definedName>
    <definedName name="hihhi" localSheetId="16" hidden="1">{#N/A,#N/A,FALSE,"A";#N/A,#N/A,FALSE,"B"}</definedName>
    <definedName name="hihhi" localSheetId="17" hidden="1">{#N/A,#N/A,FALSE,"A";#N/A,#N/A,FALSE,"B"}</definedName>
    <definedName name="hihhi" localSheetId="19" hidden="1">{#N/A,#N/A,FALSE,"A";#N/A,#N/A,FALSE,"B"}</definedName>
    <definedName name="hihhi" localSheetId="18" hidden="1">{#N/A,#N/A,FALSE,"A";#N/A,#N/A,FALSE,"B"}</definedName>
    <definedName name="hihhi" localSheetId="7" hidden="1">{#N/A,#N/A,FALSE,"A";#N/A,#N/A,FALSE,"B"}</definedName>
    <definedName name="hihhi" localSheetId="8" hidden="1">{#N/A,#N/A,FALSE,"A";#N/A,#N/A,FALSE,"B"}</definedName>
    <definedName name="hihhi" localSheetId="10" hidden="1">{#N/A,#N/A,FALSE,"A";#N/A,#N/A,FALSE,"B"}</definedName>
    <definedName name="hihhi" localSheetId="9" hidden="1">{#N/A,#N/A,FALSE,"A";#N/A,#N/A,FALSE,"B"}</definedName>
    <definedName name="hihhi" localSheetId="23" hidden="1">{#N/A,#N/A,FALSE,"A";#N/A,#N/A,FALSE,"B"}</definedName>
    <definedName name="hihhi" localSheetId="12" hidden="1">{#N/A,#N/A,FALSE,"A";#N/A,#N/A,FALSE,"B"}</definedName>
    <definedName name="hihhi" localSheetId="13" hidden="1">{#N/A,#N/A,FALSE,"A";#N/A,#N/A,FALSE,"B"}</definedName>
    <definedName name="hihhi" localSheetId="14" hidden="1">{#N/A,#N/A,FALSE,"A";#N/A,#N/A,FALSE,"B"}</definedName>
    <definedName name="hihhi" localSheetId="15" hidden="1">{#N/A,#N/A,FALSE,"A";#N/A,#N/A,FALSE,"B"}</definedName>
    <definedName name="hihhi" localSheetId="3" hidden="1">{#N/A,#N/A,FALSE,"A";#N/A,#N/A,FALSE,"B"}</definedName>
    <definedName name="hihhi" localSheetId="4" hidden="1">{#N/A,#N/A,FALSE,"A";#N/A,#N/A,FALSE,"B"}</definedName>
    <definedName name="hihhi" localSheetId="5" hidden="1">{#N/A,#N/A,FALSE,"A";#N/A,#N/A,FALSE,"B"}</definedName>
    <definedName name="hihhi" localSheetId="6" hidden="1">{#N/A,#N/A,FALSE,"A";#N/A,#N/A,FALSE,"B"}</definedName>
    <definedName name="hihhi" hidden="1">{#N/A,#N/A,FALSE,"A";#N/A,#N/A,FALSE,"B"}</definedName>
    <definedName name="HJ" localSheetId="20" hidden="1">{#N/A,#N/A,FALSE,"A";#N/A,#N/A,FALSE,"B"}</definedName>
    <definedName name="HJ" localSheetId="21" hidden="1">{#N/A,#N/A,FALSE,"A";#N/A,#N/A,FALSE,"B"}</definedName>
    <definedName name="HJ" localSheetId="22" hidden="1">{#N/A,#N/A,FALSE,"A";#N/A,#N/A,FALSE,"B"}</definedName>
    <definedName name="HJ" localSheetId="16" hidden="1">{#N/A,#N/A,FALSE,"A";#N/A,#N/A,FALSE,"B"}</definedName>
    <definedName name="HJ" localSheetId="17" hidden="1">{#N/A,#N/A,FALSE,"A";#N/A,#N/A,FALSE,"B"}</definedName>
    <definedName name="HJ" localSheetId="19" hidden="1">{#N/A,#N/A,FALSE,"A";#N/A,#N/A,FALSE,"B"}</definedName>
    <definedName name="HJ" localSheetId="18" hidden="1">{#N/A,#N/A,FALSE,"A";#N/A,#N/A,FALSE,"B"}</definedName>
    <definedName name="HJ" localSheetId="7" hidden="1">{#N/A,#N/A,FALSE,"A";#N/A,#N/A,FALSE,"B"}</definedName>
    <definedName name="HJ" localSheetId="8" hidden="1">{#N/A,#N/A,FALSE,"A";#N/A,#N/A,FALSE,"B"}</definedName>
    <definedName name="HJ" localSheetId="10" hidden="1">{#N/A,#N/A,FALSE,"A";#N/A,#N/A,FALSE,"B"}</definedName>
    <definedName name="HJ" localSheetId="9" hidden="1">{#N/A,#N/A,FALSE,"A";#N/A,#N/A,FALSE,"B"}</definedName>
    <definedName name="HJ" localSheetId="23" hidden="1">{#N/A,#N/A,FALSE,"A";#N/A,#N/A,FALSE,"B"}</definedName>
    <definedName name="HJ" localSheetId="12" hidden="1">{#N/A,#N/A,FALSE,"A";#N/A,#N/A,FALSE,"B"}</definedName>
    <definedName name="HJ" localSheetId="13" hidden="1">{#N/A,#N/A,FALSE,"A";#N/A,#N/A,FALSE,"B"}</definedName>
    <definedName name="HJ" localSheetId="14" hidden="1">{#N/A,#N/A,FALSE,"A";#N/A,#N/A,FALSE,"B"}</definedName>
    <definedName name="HJ" localSheetId="15" hidden="1">{#N/A,#N/A,FALSE,"A";#N/A,#N/A,FALSE,"B"}</definedName>
    <definedName name="HJ" localSheetId="3" hidden="1">{#N/A,#N/A,FALSE,"A";#N/A,#N/A,FALSE,"B"}</definedName>
    <definedName name="HJ" localSheetId="4" hidden="1">{#N/A,#N/A,FALSE,"A";#N/A,#N/A,FALSE,"B"}</definedName>
    <definedName name="HJ" localSheetId="5" hidden="1">{#N/A,#N/A,FALSE,"A";#N/A,#N/A,FALSE,"B"}</definedName>
    <definedName name="HJ" localSheetId="6" hidden="1">{#N/A,#N/A,FALSE,"A";#N/A,#N/A,FALSE,"B"}</definedName>
    <definedName name="HJ" hidden="1">{#N/A,#N/A,FALSE,"A";#N/A,#N/A,FALSE,"B"}</definedName>
    <definedName name="hj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hj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hhh" localSheetId="20" hidden="1">{#N/A,#N/A,FALSE,"A";#N/A,#N/A,FALSE,"B"}</definedName>
    <definedName name="hjhhh" localSheetId="21" hidden="1">{#N/A,#N/A,FALSE,"A";#N/A,#N/A,FALSE,"B"}</definedName>
    <definedName name="hjhhh" localSheetId="22" hidden="1">{#N/A,#N/A,FALSE,"A";#N/A,#N/A,FALSE,"B"}</definedName>
    <definedName name="hjhhh" localSheetId="16" hidden="1">{#N/A,#N/A,FALSE,"A";#N/A,#N/A,FALSE,"B"}</definedName>
    <definedName name="hjhhh" localSheetId="17" hidden="1">{#N/A,#N/A,FALSE,"A";#N/A,#N/A,FALSE,"B"}</definedName>
    <definedName name="hjhhh" localSheetId="19" hidden="1">{#N/A,#N/A,FALSE,"A";#N/A,#N/A,FALSE,"B"}</definedName>
    <definedName name="hjhhh" localSheetId="18" hidden="1">{#N/A,#N/A,FALSE,"A";#N/A,#N/A,FALSE,"B"}</definedName>
    <definedName name="hjhhh" localSheetId="7" hidden="1">{#N/A,#N/A,FALSE,"A";#N/A,#N/A,FALSE,"B"}</definedName>
    <definedName name="hjhhh" localSheetId="8" hidden="1">{#N/A,#N/A,FALSE,"A";#N/A,#N/A,FALSE,"B"}</definedName>
    <definedName name="hjhhh" localSheetId="10" hidden="1">{#N/A,#N/A,FALSE,"A";#N/A,#N/A,FALSE,"B"}</definedName>
    <definedName name="hjhhh" localSheetId="9" hidden="1">{#N/A,#N/A,FALSE,"A";#N/A,#N/A,FALSE,"B"}</definedName>
    <definedName name="hjhhh" localSheetId="23" hidden="1">{#N/A,#N/A,FALSE,"A";#N/A,#N/A,FALSE,"B"}</definedName>
    <definedName name="hjhhh" localSheetId="12" hidden="1">{#N/A,#N/A,FALSE,"A";#N/A,#N/A,FALSE,"B"}</definedName>
    <definedName name="hjhhh" localSheetId="13" hidden="1">{#N/A,#N/A,FALSE,"A";#N/A,#N/A,FALSE,"B"}</definedName>
    <definedName name="hjhhh" localSheetId="14" hidden="1">{#N/A,#N/A,FALSE,"A";#N/A,#N/A,FALSE,"B"}</definedName>
    <definedName name="hjhhh" localSheetId="15" hidden="1">{#N/A,#N/A,FALSE,"A";#N/A,#N/A,FALSE,"B"}</definedName>
    <definedName name="hjhhh" localSheetId="3" hidden="1">{#N/A,#N/A,FALSE,"A";#N/A,#N/A,FALSE,"B"}</definedName>
    <definedName name="hjhhh" localSheetId="4" hidden="1">{#N/A,#N/A,FALSE,"A";#N/A,#N/A,FALSE,"B"}</definedName>
    <definedName name="hjhhh" localSheetId="5" hidden="1">{#N/A,#N/A,FALSE,"A";#N/A,#N/A,FALSE,"B"}</definedName>
    <definedName name="hjhhh" localSheetId="6" hidden="1">{#N/A,#N/A,FALSE,"A";#N/A,#N/A,FALSE,"B"}</definedName>
    <definedName name="hjhhh" hidden="1">{#N/A,#N/A,FALSE,"A";#N/A,#N/A,FALSE,"B"}</definedName>
    <definedName name="hjk" localSheetId="20" hidden="1">{"'РП (2)'!$A$5:$S$150"}</definedName>
    <definedName name="hjk" localSheetId="21" hidden="1">{"'РП (2)'!$A$5:$S$150"}</definedName>
    <definedName name="hjk" localSheetId="22" hidden="1">{"'РП (2)'!$A$5:$S$150"}</definedName>
    <definedName name="hjk" localSheetId="16" hidden="1">{"'РП (2)'!$A$5:$S$150"}</definedName>
    <definedName name="hjk" localSheetId="17" hidden="1">{"'РП (2)'!$A$5:$S$150"}</definedName>
    <definedName name="hjk" localSheetId="19" hidden="1">{"'РП (2)'!$A$5:$S$150"}</definedName>
    <definedName name="hjk" localSheetId="18" hidden="1">{"'РП (2)'!$A$5:$S$150"}</definedName>
    <definedName name="hjk" localSheetId="7" hidden="1">{"'РП (2)'!$A$5:$S$150"}</definedName>
    <definedName name="hjk" localSheetId="8" hidden="1">{"'РП (2)'!$A$5:$S$150"}</definedName>
    <definedName name="hjk" localSheetId="10" hidden="1">{"'РП (2)'!$A$5:$S$150"}</definedName>
    <definedName name="hjk" localSheetId="9" hidden="1">{"'РП (2)'!$A$5:$S$150"}</definedName>
    <definedName name="hjk" localSheetId="23" hidden="1">{"'РП (2)'!$A$5:$S$150"}</definedName>
    <definedName name="hjk" localSheetId="12" hidden="1">{"'РП (2)'!$A$5:$S$150"}</definedName>
    <definedName name="hjk" localSheetId="13" hidden="1">{"'РП (2)'!$A$5:$S$150"}</definedName>
    <definedName name="hjk" localSheetId="14" hidden="1">{"'РП (2)'!$A$5:$S$150"}</definedName>
    <definedName name="hjk" localSheetId="15" hidden="1">{"'РП (2)'!$A$5:$S$150"}</definedName>
    <definedName name="hjk" localSheetId="3" hidden="1">{"'РП (2)'!$A$5:$S$150"}</definedName>
    <definedName name="hjk" localSheetId="4" hidden="1">{"'РП (2)'!$A$5:$S$150"}</definedName>
    <definedName name="hjk" localSheetId="5" hidden="1">{"'РП (2)'!$A$5:$S$150"}</definedName>
    <definedName name="hjk" localSheetId="6" hidden="1">{"'РП (2)'!$A$5:$S$150"}</definedName>
    <definedName name="hjk" hidden="1">{"'РП (2)'!$A$5:$S$150"}</definedName>
    <definedName name="hjkjh" localSheetId="20" hidden="1">{"'РП (2)'!$A$5:$S$150"}</definedName>
    <definedName name="hjkjh" localSheetId="21" hidden="1">{"'РП (2)'!$A$5:$S$150"}</definedName>
    <definedName name="hjkjh" localSheetId="22" hidden="1">{"'РП (2)'!$A$5:$S$150"}</definedName>
    <definedName name="hjkjh" localSheetId="16" hidden="1">{"'РП (2)'!$A$5:$S$150"}</definedName>
    <definedName name="hjkjh" localSheetId="17" hidden="1">{"'РП (2)'!$A$5:$S$150"}</definedName>
    <definedName name="hjkjh" localSheetId="19" hidden="1">{"'РП (2)'!$A$5:$S$150"}</definedName>
    <definedName name="hjkjh" localSheetId="18" hidden="1">{"'РП (2)'!$A$5:$S$150"}</definedName>
    <definedName name="hjkjh" localSheetId="7" hidden="1">{"'РП (2)'!$A$5:$S$150"}</definedName>
    <definedName name="hjkjh" localSheetId="8" hidden="1">{"'РП (2)'!$A$5:$S$150"}</definedName>
    <definedName name="hjkjh" localSheetId="10" hidden="1">{"'РП (2)'!$A$5:$S$150"}</definedName>
    <definedName name="hjkjh" localSheetId="9" hidden="1">{"'РП (2)'!$A$5:$S$150"}</definedName>
    <definedName name="hjkjh" localSheetId="23" hidden="1">{"'РП (2)'!$A$5:$S$150"}</definedName>
    <definedName name="hjkjh" localSheetId="12" hidden="1">{"'РП (2)'!$A$5:$S$150"}</definedName>
    <definedName name="hjkjh" localSheetId="13" hidden="1">{"'РП (2)'!$A$5:$S$150"}</definedName>
    <definedName name="hjkjh" localSheetId="14" hidden="1">{"'РП (2)'!$A$5:$S$150"}</definedName>
    <definedName name="hjkjh" localSheetId="15" hidden="1">{"'РП (2)'!$A$5:$S$150"}</definedName>
    <definedName name="hjkjh" localSheetId="3" hidden="1">{"'РП (2)'!$A$5:$S$150"}</definedName>
    <definedName name="hjkjh" localSheetId="4" hidden="1">{"'РП (2)'!$A$5:$S$150"}</definedName>
    <definedName name="hjkjh" localSheetId="5" hidden="1">{"'РП (2)'!$A$5:$S$150"}</definedName>
    <definedName name="hjkjh" localSheetId="6" hidden="1">{"'РП (2)'!$A$5:$S$150"}</definedName>
    <definedName name="hjkjh" hidden="1">{"'РП (2)'!$A$5:$S$150"}</definedName>
    <definedName name="hjkjhkljh" localSheetId="20" hidden="1">{"'РП (2)'!$A$5:$S$150"}</definedName>
    <definedName name="hjkjhkljh" localSheetId="21" hidden="1">{"'РП (2)'!$A$5:$S$150"}</definedName>
    <definedName name="hjkjhkljh" localSheetId="22" hidden="1">{"'РП (2)'!$A$5:$S$150"}</definedName>
    <definedName name="hjkjhkljh" localSheetId="16" hidden="1">{"'РП (2)'!$A$5:$S$150"}</definedName>
    <definedName name="hjkjhkljh" localSheetId="17" hidden="1">{"'РП (2)'!$A$5:$S$150"}</definedName>
    <definedName name="hjkjhkljh" localSheetId="19" hidden="1">{"'РП (2)'!$A$5:$S$150"}</definedName>
    <definedName name="hjkjhkljh" localSheetId="18" hidden="1">{"'РП (2)'!$A$5:$S$150"}</definedName>
    <definedName name="hjkjhkljh" localSheetId="7" hidden="1">{"'РП (2)'!$A$5:$S$150"}</definedName>
    <definedName name="hjkjhkljh" localSheetId="8" hidden="1">{"'РП (2)'!$A$5:$S$150"}</definedName>
    <definedName name="hjkjhkljh" localSheetId="10" hidden="1">{"'РП (2)'!$A$5:$S$150"}</definedName>
    <definedName name="hjkjhkljh" localSheetId="9" hidden="1">{"'РП (2)'!$A$5:$S$150"}</definedName>
    <definedName name="hjkjhkljh" localSheetId="23" hidden="1">{"'РП (2)'!$A$5:$S$150"}</definedName>
    <definedName name="hjkjhkljh" localSheetId="12" hidden="1">{"'РП (2)'!$A$5:$S$150"}</definedName>
    <definedName name="hjkjhkljh" localSheetId="13" hidden="1">{"'РП (2)'!$A$5:$S$150"}</definedName>
    <definedName name="hjkjhkljh" localSheetId="14" hidden="1">{"'РП (2)'!$A$5:$S$150"}</definedName>
    <definedName name="hjkjhkljh" localSheetId="15" hidden="1">{"'РП (2)'!$A$5:$S$150"}</definedName>
    <definedName name="hjkjhkljh" localSheetId="3" hidden="1">{"'РП (2)'!$A$5:$S$150"}</definedName>
    <definedName name="hjkjhkljh" localSheetId="4" hidden="1">{"'РП (2)'!$A$5:$S$150"}</definedName>
    <definedName name="hjkjhkljh" localSheetId="5" hidden="1">{"'РП (2)'!$A$5:$S$150"}</definedName>
    <definedName name="hjkjhkljh" localSheetId="6" hidden="1">{"'РП (2)'!$A$5:$S$150"}</definedName>
    <definedName name="hjkjhkljh" hidden="1">{"'РП (2)'!$A$5:$S$150"}</definedName>
    <definedName name="hndg" localSheetId="20" hidden="1">{#N/A,#N/A,FALSE,"A";#N/A,#N/A,FALSE,"B"}</definedName>
    <definedName name="hndg" localSheetId="21" hidden="1">{#N/A,#N/A,FALSE,"A";#N/A,#N/A,FALSE,"B"}</definedName>
    <definedName name="hndg" localSheetId="22" hidden="1">{#N/A,#N/A,FALSE,"A";#N/A,#N/A,FALSE,"B"}</definedName>
    <definedName name="hndg" localSheetId="16" hidden="1">{#N/A,#N/A,FALSE,"A";#N/A,#N/A,FALSE,"B"}</definedName>
    <definedName name="hndg" localSheetId="17" hidden="1">{#N/A,#N/A,FALSE,"A";#N/A,#N/A,FALSE,"B"}</definedName>
    <definedName name="hndg" localSheetId="19" hidden="1">{#N/A,#N/A,FALSE,"A";#N/A,#N/A,FALSE,"B"}</definedName>
    <definedName name="hndg" localSheetId="18" hidden="1">{#N/A,#N/A,FALSE,"A";#N/A,#N/A,FALSE,"B"}</definedName>
    <definedName name="hndg" localSheetId="7" hidden="1">{#N/A,#N/A,FALSE,"A";#N/A,#N/A,FALSE,"B"}</definedName>
    <definedName name="hndg" localSheetId="8" hidden="1">{#N/A,#N/A,FALSE,"A";#N/A,#N/A,FALSE,"B"}</definedName>
    <definedName name="hndg" localSheetId="10" hidden="1">{#N/A,#N/A,FALSE,"A";#N/A,#N/A,FALSE,"B"}</definedName>
    <definedName name="hndg" localSheetId="9" hidden="1">{#N/A,#N/A,FALSE,"A";#N/A,#N/A,FALSE,"B"}</definedName>
    <definedName name="hndg" localSheetId="23" hidden="1">{#N/A,#N/A,FALSE,"A";#N/A,#N/A,FALSE,"B"}</definedName>
    <definedName name="hndg" localSheetId="12" hidden="1">{#N/A,#N/A,FALSE,"A";#N/A,#N/A,FALSE,"B"}</definedName>
    <definedName name="hndg" localSheetId="13" hidden="1">{#N/A,#N/A,FALSE,"A";#N/A,#N/A,FALSE,"B"}</definedName>
    <definedName name="hndg" localSheetId="14" hidden="1">{#N/A,#N/A,FALSE,"A";#N/A,#N/A,FALSE,"B"}</definedName>
    <definedName name="hndg" localSheetId="15" hidden="1">{#N/A,#N/A,FALSE,"A";#N/A,#N/A,FALSE,"B"}</definedName>
    <definedName name="hndg" localSheetId="3" hidden="1">{#N/A,#N/A,FALSE,"A";#N/A,#N/A,FALSE,"B"}</definedName>
    <definedName name="hndg" localSheetId="4" hidden="1">{#N/A,#N/A,FALSE,"A";#N/A,#N/A,FALSE,"B"}</definedName>
    <definedName name="hndg" localSheetId="5" hidden="1">{#N/A,#N/A,FALSE,"A";#N/A,#N/A,FALSE,"B"}</definedName>
    <definedName name="hndg" localSheetId="6" hidden="1">{#N/A,#N/A,FALSE,"A";#N/A,#N/A,FALSE,"B"}</definedName>
    <definedName name="hndg" hidden="1">{#N/A,#N/A,FALSE,"A";#N/A,#N/A,FALSE,"B"}</definedName>
    <definedName name="HTML_CodePage" hidden="1">1251</definedName>
    <definedName name="HTML_COntrjl" localSheetId="20" hidden="1">{"'РП (2)'!$A$5:$S$150"}</definedName>
    <definedName name="HTML_COntrjl" localSheetId="21" hidden="1">{"'РП (2)'!$A$5:$S$150"}</definedName>
    <definedName name="HTML_COntrjl" localSheetId="22" hidden="1">{"'РП (2)'!$A$5:$S$150"}</definedName>
    <definedName name="HTML_COntrjl" localSheetId="16" hidden="1">{"'РП (2)'!$A$5:$S$150"}</definedName>
    <definedName name="HTML_COntrjl" localSheetId="17" hidden="1">{"'РП (2)'!$A$5:$S$150"}</definedName>
    <definedName name="HTML_COntrjl" localSheetId="19" hidden="1">{"'РП (2)'!$A$5:$S$150"}</definedName>
    <definedName name="HTML_COntrjl" localSheetId="18" hidden="1">{"'РП (2)'!$A$5:$S$150"}</definedName>
    <definedName name="HTML_COntrjl" localSheetId="7" hidden="1">{"'РП (2)'!$A$5:$S$150"}</definedName>
    <definedName name="HTML_COntrjl" localSheetId="8" hidden="1">{"'РП (2)'!$A$5:$S$150"}</definedName>
    <definedName name="HTML_COntrjl" localSheetId="10" hidden="1">{"'РП (2)'!$A$5:$S$150"}</definedName>
    <definedName name="HTML_COntrjl" localSheetId="9" hidden="1">{"'РП (2)'!$A$5:$S$150"}</definedName>
    <definedName name="HTML_COntrjl" localSheetId="23" hidden="1">{"'РП (2)'!$A$5:$S$150"}</definedName>
    <definedName name="HTML_COntrjl" localSheetId="12" hidden="1">{"'РП (2)'!$A$5:$S$150"}</definedName>
    <definedName name="HTML_COntrjl" localSheetId="13" hidden="1">{"'РП (2)'!$A$5:$S$150"}</definedName>
    <definedName name="HTML_COntrjl" localSheetId="14" hidden="1">{"'РП (2)'!$A$5:$S$150"}</definedName>
    <definedName name="HTML_COntrjl" localSheetId="15" hidden="1">{"'РП (2)'!$A$5:$S$150"}</definedName>
    <definedName name="HTML_COntrjl" localSheetId="3" hidden="1">{"'РП (2)'!$A$5:$S$150"}</definedName>
    <definedName name="HTML_COntrjl" localSheetId="4" hidden="1">{"'РП (2)'!$A$5:$S$150"}</definedName>
    <definedName name="HTML_COntrjl" localSheetId="5" hidden="1">{"'РП (2)'!$A$5:$S$150"}</definedName>
    <definedName name="HTML_COntrjl" localSheetId="6" hidden="1">{"'РП (2)'!$A$5:$S$150"}</definedName>
    <definedName name="HTML_COntrjl" hidden="1">{"'РП (2)'!$A$5:$S$150"}</definedName>
    <definedName name="HTML_Control" localSheetId="20" hidden="1">{"'РП (2)'!$A$5:$S$150"}</definedName>
    <definedName name="HTML_Control" localSheetId="21" hidden="1">{"'РП (2)'!$A$5:$S$150"}</definedName>
    <definedName name="HTML_Control" localSheetId="22" hidden="1">{"'РП (2)'!$A$5:$S$150"}</definedName>
    <definedName name="HTML_Control" localSheetId="16" hidden="1">{"'РП (2)'!$A$5:$S$150"}</definedName>
    <definedName name="HTML_Control" localSheetId="17" hidden="1">{"'РП (2)'!$A$5:$S$150"}</definedName>
    <definedName name="HTML_Control" localSheetId="19" hidden="1">{"'РП (2)'!$A$5:$S$150"}</definedName>
    <definedName name="HTML_Control" localSheetId="18" hidden="1">{"'РП (2)'!$A$5:$S$150"}</definedName>
    <definedName name="HTML_Control" localSheetId="7" hidden="1">{"'РП (2)'!$A$5:$S$150"}</definedName>
    <definedName name="HTML_Control" localSheetId="8" hidden="1">{"'РП (2)'!$A$5:$S$150"}</definedName>
    <definedName name="HTML_Control" localSheetId="10" hidden="1">{"'РП (2)'!$A$5:$S$150"}</definedName>
    <definedName name="HTML_Control" localSheetId="9" hidden="1">{"'РП (2)'!$A$5:$S$150"}</definedName>
    <definedName name="HTML_Control" localSheetId="23" hidden="1">{"'РП (2)'!$A$5:$S$150"}</definedName>
    <definedName name="HTML_Control" localSheetId="12" hidden="1">{"'РП (2)'!$A$5:$S$150"}</definedName>
    <definedName name="HTML_Control" localSheetId="13" hidden="1">{"'РП (2)'!$A$5:$S$150"}</definedName>
    <definedName name="HTML_Control" localSheetId="14" hidden="1">{"'РП (2)'!$A$5:$S$150"}</definedName>
    <definedName name="HTML_Control" localSheetId="15" hidden="1">{"'РП (2)'!$A$5:$S$150"}</definedName>
    <definedName name="HTML_Control" localSheetId="3" hidden="1">{"'РП (2)'!$A$5:$S$150"}</definedName>
    <definedName name="HTML_Control" localSheetId="4" hidden="1">{"'РП (2)'!$A$5:$S$150"}</definedName>
    <definedName name="HTML_Control" localSheetId="5" hidden="1">{"'РП (2)'!$A$5:$S$150"}</definedName>
    <definedName name="HTML_Control" localSheetId="6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Hydrochloric_Acid" localSheetId="22">'[8]Esc Rates'!#REF!</definedName>
    <definedName name="i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IdauMinedMetalIn" localSheetId="22">#REF!</definedName>
    <definedName name="IdauRoyaltyPayable" localSheetId="22">#REF!</definedName>
    <definedName name="IduaCapexMaintenanceIn" localSheetId="22">#REF!</definedName>
    <definedName name="IduaCapexProjectIn" localSheetId="22">#REF!</definedName>
    <definedName name="IduaCapexTotal" localSheetId="22">#REF!</definedName>
    <definedName name="IduaCILProcessMetalIn" localSheetId="22">#REF!</definedName>
    <definedName name="IduaCILProcessTonnesIn" localSheetId="22">#REF!</definedName>
    <definedName name="IduaClosureCostIn" localSheetId="22">#REF!</definedName>
    <definedName name="IduaCorpChargeIn" localSheetId="22">#REF!</definedName>
    <definedName name="IduaDepreciation" localSheetId="22">#REF!</definedName>
    <definedName name="IduaDirectCosts" localSheetId="22">#REF!</definedName>
    <definedName name="IduaDirectCostsPaid" localSheetId="22">#REF!</definedName>
    <definedName name="IduaExceptionalCostIn" localSheetId="22">#REF!</definedName>
    <definedName name="IduaExplorationCostIn" localSheetId="22">#REF!</definedName>
    <definedName name="IduaExternalDebtBf" localSheetId="22">#REF!</definedName>
    <definedName name="IduaExternalDebtCf" localSheetId="22">#REF!</definedName>
    <definedName name="IduaExternalDebtMarginIn" localSheetId="22">#REF!</definedName>
    <definedName name="IduaExternalDebtOpeningBalIn" localSheetId="22">#REF!</definedName>
    <definedName name="IduaExternalDebtRepaymentProfile" localSheetId="22">#REF!</definedName>
    <definedName name="IduaExternalDrawdown" localSheetId="22">#REF!</definedName>
    <definedName name="IduaExternalInterestDue" localSheetId="22">#REF!</definedName>
    <definedName name="IduaExternalInterestPaid" localSheetId="22">#REF!</definedName>
    <definedName name="IduaExternalInterestTRate" localSheetId="22">#REF!</definedName>
    <definedName name="IduaExternalRepayment" localSheetId="22">#REF!</definedName>
    <definedName name="IduaFlexCapexIn" localSheetId="22">#REF!</definedName>
    <definedName name="IduaFlexGradeIn" localSheetId="22">#REF!</definedName>
    <definedName name="IduaFlexOpexIn" localSheetId="22">#REF!</definedName>
    <definedName name="IduaFlexOreIn" localSheetId="22">#REF!</definedName>
    <definedName name="IduaFlexRecoveryIn" localSheetId="22">#REF!</definedName>
    <definedName name="IduaFlexWasteIn" localSheetId="22">#REF!</definedName>
    <definedName name="IduaG_ACostIn" localSheetId="22">#REF!</definedName>
    <definedName name="IduaGAGSeniorPaymentsIn" localSheetId="22">#REF!</definedName>
    <definedName name="IduaGoldSalesOunces" localSheetId="22">#REF!</definedName>
    <definedName name="IduaHeapLeachMetal" localSheetId="22">#REF!</definedName>
    <definedName name="IduaHeapLeachRecovery" localSheetId="22">#REF!</definedName>
    <definedName name="IduaHeapLeachTonnes" localSheetId="22">#REF!</definedName>
    <definedName name="IduaHLProcessCostVarIn" localSheetId="22">#REF!</definedName>
    <definedName name="IduaHLProcessMetalIn" localSheetId="22">#REF!</definedName>
    <definedName name="IduaHLProcessTonnesIn" localSheetId="22">#REF!</definedName>
    <definedName name="IduaHLRecoveryIn" localSheetId="22">#REF!</definedName>
    <definedName name="IduaInterCoBf" localSheetId="22">#REF!</definedName>
    <definedName name="IduaInterCoCf" localSheetId="22">#REF!</definedName>
    <definedName name="IduaInterCoDebtMarginIn" localSheetId="22">#REF!</definedName>
    <definedName name="IduaInterCoDebtOpeningBalIn" localSheetId="22">#REF!</definedName>
    <definedName name="IduaInterCoDebtRepaymentIn" localSheetId="22">#REF!</definedName>
    <definedName name="IduaInterCoDrawdown" localSheetId="22">#REF!</definedName>
    <definedName name="IduaInterCoInterest" localSheetId="22">#REF!</definedName>
    <definedName name="IduaInterCoRepayment" localSheetId="22">#REF!</definedName>
    <definedName name="IduaInterestOnCashBalances" localSheetId="22">#REF!</definedName>
    <definedName name="IduaMetalMilled" localSheetId="22">#REF!</definedName>
    <definedName name="IduaMetalMined" localSheetId="22">#REF!</definedName>
    <definedName name="IduaMetrecoveryIn" localSheetId="22">#REF!</definedName>
    <definedName name="IduaMiningCostsFixedIn" localSheetId="22">#REF!</definedName>
    <definedName name="IduaMiningCostsVarIn" localSheetId="22">#REF!</definedName>
    <definedName name="IduaNBVBf" localSheetId="22">#REF!</definedName>
    <definedName name="IduaNBVCf" localSheetId="22">#REF!</definedName>
    <definedName name="IduaNetAssets" localSheetId="22">#REF!</definedName>
    <definedName name="IduaOpCostPayables" localSheetId="22">#REF!</definedName>
    <definedName name="IduaOpCostPayablesIn" localSheetId="22">#REF!</definedName>
    <definedName name="IduaOpeningCashIn" localSheetId="22">#REF!</definedName>
    <definedName name="IduaOpeningEarningsIn" localSheetId="22">#REF!</definedName>
    <definedName name="IduaOpeningEquityIn" localSheetId="22">#REF!</definedName>
    <definedName name="IduaOpeningExternalDebtIn" localSheetId="22">#REF!</definedName>
    <definedName name="IduaOpeningInterCoBalIn" localSheetId="22">#REF!</definedName>
    <definedName name="IduaOpeningLTDIn" localSheetId="22">#REF!</definedName>
    <definedName name="IduaOpeningNBVIn" localSheetId="22">#REF!</definedName>
    <definedName name="IduaOpeningPayablesIn" localSheetId="22">#REF!</definedName>
    <definedName name="IduaOpeningProvisionsIn" localSheetId="22">#REF!</definedName>
    <definedName name="IduaOpeningReceivablesIn" localSheetId="22">#REF!</definedName>
    <definedName name="IduaOpeningStockIn" localSheetId="22">#REF!</definedName>
    <definedName name="IduaOperatingCosts" localSheetId="22">#REF!</definedName>
    <definedName name="IduaOperatingCostsPaid" localSheetId="22">#REF!</definedName>
    <definedName name="IduaOreMilled" localSheetId="22">#REF!</definedName>
    <definedName name="IduaOreMined" localSheetId="22">#REF!</definedName>
    <definedName name="IduaOreMinedIn" localSheetId="22">#REF!</definedName>
    <definedName name="IduaOtherCostIn" localSheetId="22">#REF!</definedName>
    <definedName name="IduaOtherCostPayables" localSheetId="22">#REF!</definedName>
    <definedName name="IduaOtherCostPayablesDays" localSheetId="22">#REF!</definedName>
    <definedName name="IduaOtherCostPayablesIn" localSheetId="22">#REF!</definedName>
    <definedName name="IduaOtherCostsPaid" localSheetId="22">#REF!</definedName>
    <definedName name="IduaOtherIncome" localSheetId="22">#REF!</definedName>
    <definedName name="IduaOtherIncomeReceived" localSheetId="22">#REF!</definedName>
    <definedName name="IduaOtherReceivables" localSheetId="22">#REF!</definedName>
    <definedName name="IduaPayablesDaysIn" localSheetId="22">#REF!</definedName>
    <definedName name="IduaPioneerPaymentsIn" localSheetId="22">#REF!</definedName>
    <definedName name="IduapriemMineLife" localSheetId="22">#REF!</definedName>
    <definedName name="IduaProcessCostFixedIn" localSheetId="22">#REF!</definedName>
    <definedName name="IduaProcessCostVarIn" localSheetId="22">#REF!</definedName>
    <definedName name="IduaQuarterTaxPaid" localSheetId="22">#REF!</definedName>
    <definedName name="IduaReceivableDaysIn" localSheetId="22">#REF!</definedName>
    <definedName name="IduaRecoveredGold" localSheetId="22">#REF!</definedName>
    <definedName name="IduaRecovery" localSheetId="22">#REF!</definedName>
    <definedName name="IduaRefiningChargeIn" localSheetId="22">#REF!</definedName>
    <definedName name="IduaRefiningCharges" localSheetId="22">#REF!</definedName>
    <definedName name="IduaRevenue" localSheetId="22">#REF!</definedName>
    <definedName name="IduaRevenueReceivables" localSheetId="22">#REF!</definedName>
    <definedName name="IduaRevenueReceived" localSheetId="22">#REF!</definedName>
    <definedName name="IduaRevenueRecievableIn" localSheetId="22">#REF!</definedName>
    <definedName name="IduaRevenueSpot" localSheetId="22">#REF!</definedName>
    <definedName name="IduaRoyaltyDue" localSheetId="22">#REF!</definedName>
    <definedName name="IduaRoyaltyPaid" localSheetId="22">#REF!</definedName>
    <definedName name="IduaRoyaltyPayableDaysIn" localSheetId="22">#REF!</definedName>
    <definedName name="IduaRoyaltyPayableIn" localSheetId="22">#REF!</definedName>
    <definedName name="IduaSEBSeniorPaymentsIn" localSheetId="22">#REF!</definedName>
    <definedName name="IduaShareholdersFunds" localSheetId="22">#REF!</definedName>
    <definedName name="IduaSubordinatedPaymentsIn" localSheetId="22">#REF!</definedName>
    <definedName name="IduaTaxDepreciation" localSheetId="22">#REF!</definedName>
    <definedName name="IduaTaxDepreciationClass1In" localSheetId="22">#REF!</definedName>
    <definedName name="IduaTaxDepreciationClass2In" localSheetId="22">#REF!</definedName>
    <definedName name="IduaTaxDepreciationClass3In" localSheetId="22">#REF!</definedName>
    <definedName name="IduaTaxDue" localSheetId="22">#REF!</definedName>
    <definedName name="IduaTaxOpeningLosses" localSheetId="22">#REF!</definedName>
    <definedName name="IduaTaxOpeningNBV" localSheetId="22">#REF!</definedName>
    <definedName name="IduaTaxPaid" localSheetId="22">#REF!</definedName>
    <definedName name="IduaTaxPayables" localSheetId="22">#REF!</definedName>
    <definedName name="IduaTaxPayablesIn" localSheetId="22">#REF!</definedName>
    <definedName name="IduaTaxRateIn" localSheetId="22">#REF!</definedName>
    <definedName name="IduaTaxRoyalty1In" localSheetId="22">#REF!</definedName>
    <definedName name="IduaTaxRoyalty2In" localSheetId="22">#REF!</definedName>
    <definedName name="IduaTaxRoyalty3In" localSheetId="22">#REF!</definedName>
    <definedName name="IduaWasteCostsVarIn" localSheetId="22">#REF!</definedName>
    <definedName name="IduaWasteMined" localSheetId="22">#REF!</definedName>
    <definedName name="IduaWasteMinedIn" localSheetId="22">#REF!</definedName>
    <definedName name="ihb" localSheetId="20" hidden="1">{#N/A,#N/A,FALSE,"Tabl. D1";#N/A,#N/A,FALSE,"Tabl. D1 b";#N/A,#N/A,FALSE,"Tabl. D2";#N/A,#N/A,FALSE,"Tabl. D2 b";#N/A,#N/A,FALSE,"Tabl. D3";#N/A,#N/A,FALSE,"Tabl. D4";#N/A,#N/A,FALSE,"Tabl. D5"}</definedName>
    <definedName name="ihb" localSheetId="21" hidden="1">{#N/A,#N/A,FALSE,"Tabl. D1";#N/A,#N/A,FALSE,"Tabl. D1 b";#N/A,#N/A,FALSE,"Tabl. D2";#N/A,#N/A,FALSE,"Tabl. D2 b";#N/A,#N/A,FALSE,"Tabl. D3";#N/A,#N/A,FALSE,"Tabl. D4";#N/A,#N/A,FALSE,"Tabl. D5"}</definedName>
    <definedName name="ihb" localSheetId="22" hidden="1">{#N/A,#N/A,FALSE,"Tabl. D1";#N/A,#N/A,FALSE,"Tabl. D1 b";#N/A,#N/A,FALSE,"Tabl. D2";#N/A,#N/A,FALSE,"Tabl. D2 b";#N/A,#N/A,FALSE,"Tabl. D3";#N/A,#N/A,FALSE,"Tabl. D4";#N/A,#N/A,FALSE,"Tabl. D5"}</definedName>
    <definedName name="ihb" localSheetId="16" hidden="1">{#N/A,#N/A,FALSE,"Tabl. D1";#N/A,#N/A,FALSE,"Tabl. D1 b";#N/A,#N/A,FALSE,"Tabl. D2";#N/A,#N/A,FALSE,"Tabl. D2 b";#N/A,#N/A,FALSE,"Tabl. D3";#N/A,#N/A,FALSE,"Tabl. D4";#N/A,#N/A,FALSE,"Tabl. D5"}</definedName>
    <definedName name="ihb" localSheetId="17" hidden="1">{#N/A,#N/A,FALSE,"Tabl. D1";#N/A,#N/A,FALSE,"Tabl. D1 b";#N/A,#N/A,FALSE,"Tabl. D2";#N/A,#N/A,FALSE,"Tabl. D2 b";#N/A,#N/A,FALSE,"Tabl. D3";#N/A,#N/A,FALSE,"Tabl. D4";#N/A,#N/A,FALSE,"Tabl. D5"}</definedName>
    <definedName name="ihb" localSheetId="19" hidden="1">{#N/A,#N/A,FALSE,"Tabl. D1";#N/A,#N/A,FALSE,"Tabl. D1 b";#N/A,#N/A,FALSE,"Tabl. D2";#N/A,#N/A,FALSE,"Tabl. D2 b";#N/A,#N/A,FALSE,"Tabl. D3";#N/A,#N/A,FALSE,"Tabl. D4";#N/A,#N/A,FALSE,"Tabl. D5"}</definedName>
    <definedName name="ihb" localSheetId="18" hidden="1">{#N/A,#N/A,FALSE,"Tabl. D1";#N/A,#N/A,FALSE,"Tabl. D1 b";#N/A,#N/A,FALSE,"Tabl. D2";#N/A,#N/A,FALSE,"Tabl. D2 b";#N/A,#N/A,FALSE,"Tabl. D3";#N/A,#N/A,FALSE,"Tabl. D4";#N/A,#N/A,FALSE,"Tabl. D5"}</definedName>
    <definedName name="ihb" localSheetId="7" hidden="1">{#N/A,#N/A,FALSE,"Tabl. D1";#N/A,#N/A,FALSE,"Tabl. D1 b";#N/A,#N/A,FALSE,"Tabl. D2";#N/A,#N/A,FALSE,"Tabl. D2 b";#N/A,#N/A,FALSE,"Tabl. D3";#N/A,#N/A,FALSE,"Tabl. D4";#N/A,#N/A,FALSE,"Tabl. D5"}</definedName>
    <definedName name="ihb" localSheetId="8" hidden="1">{#N/A,#N/A,FALSE,"Tabl. D1";#N/A,#N/A,FALSE,"Tabl. D1 b";#N/A,#N/A,FALSE,"Tabl. D2";#N/A,#N/A,FALSE,"Tabl. D2 b";#N/A,#N/A,FALSE,"Tabl. D3";#N/A,#N/A,FALSE,"Tabl. D4";#N/A,#N/A,FALSE,"Tabl. D5"}</definedName>
    <definedName name="ihb" localSheetId="10" hidden="1">{#N/A,#N/A,FALSE,"Tabl. D1";#N/A,#N/A,FALSE,"Tabl. D1 b";#N/A,#N/A,FALSE,"Tabl. D2";#N/A,#N/A,FALSE,"Tabl. D2 b";#N/A,#N/A,FALSE,"Tabl. D3";#N/A,#N/A,FALSE,"Tabl. D4";#N/A,#N/A,FALSE,"Tabl. D5"}</definedName>
    <definedName name="ihb" localSheetId="9" hidden="1">{#N/A,#N/A,FALSE,"Tabl. D1";#N/A,#N/A,FALSE,"Tabl. D1 b";#N/A,#N/A,FALSE,"Tabl. D2";#N/A,#N/A,FALSE,"Tabl. D2 b";#N/A,#N/A,FALSE,"Tabl. D3";#N/A,#N/A,FALSE,"Tabl. D4";#N/A,#N/A,FALSE,"Tabl. D5"}</definedName>
    <definedName name="ihb" localSheetId="23" hidden="1">{#N/A,#N/A,FALSE,"Tabl. D1";#N/A,#N/A,FALSE,"Tabl. D1 b";#N/A,#N/A,FALSE,"Tabl. D2";#N/A,#N/A,FALSE,"Tabl. D2 b";#N/A,#N/A,FALSE,"Tabl. D3";#N/A,#N/A,FALSE,"Tabl. D4";#N/A,#N/A,FALSE,"Tabl. D5"}</definedName>
    <definedName name="ihb" localSheetId="12" hidden="1">{#N/A,#N/A,FALSE,"Tabl. D1";#N/A,#N/A,FALSE,"Tabl. D1 b";#N/A,#N/A,FALSE,"Tabl. D2";#N/A,#N/A,FALSE,"Tabl. D2 b";#N/A,#N/A,FALSE,"Tabl. D3";#N/A,#N/A,FALSE,"Tabl. D4";#N/A,#N/A,FALSE,"Tabl. D5"}</definedName>
    <definedName name="ihb" localSheetId="13" hidden="1">{#N/A,#N/A,FALSE,"Tabl. D1";#N/A,#N/A,FALSE,"Tabl. D1 b";#N/A,#N/A,FALSE,"Tabl. D2";#N/A,#N/A,FALSE,"Tabl. D2 b";#N/A,#N/A,FALSE,"Tabl. D3";#N/A,#N/A,FALSE,"Tabl. D4";#N/A,#N/A,FALSE,"Tabl. D5"}</definedName>
    <definedName name="ihb" localSheetId="14" hidden="1">{#N/A,#N/A,FALSE,"Tabl. D1";#N/A,#N/A,FALSE,"Tabl. D1 b";#N/A,#N/A,FALSE,"Tabl. D2";#N/A,#N/A,FALSE,"Tabl. D2 b";#N/A,#N/A,FALSE,"Tabl. D3";#N/A,#N/A,FALSE,"Tabl. D4";#N/A,#N/A,FALSE,"Tabl. D5"}</definedName>
    <definedName name="ihb" localSheetId="15" hidden="1">{#N/A,#N/A,FALSE,"Tabl. D1";#N/A,#N/A,FALSE,"Tabl. D1 b";#N/A,#N/A,FALSE,"Tabl. D2";#N/A,#N/A,FALSE,"Tabl. D2 b";#N/A,#N/A,FALSE,"Tabl. D3";#N/A,#N/A,FALSE,"Tabl. D4";#N/A,#N/A,FALSE,"Tabl. D5"}</definedName>
    <definedName name="ihb" localSheetId="3" hidden="1">{#N/A,#N/A,FALSE,"Tabl. D1";#N/A,#N/A,FALSE,"Tabl. D1 b";#N/A,#N/A,FALSE,"Tabl. D2";#N/A,#N/A,FALSE,"Tabl. D2 b";#N/A,#N/A,FALSE,"Tabl. D3";#N/A,#N/A,FALSE,"Tabl. D4";#N/A,#N/A,FALSE,"Tabl. D5"}</definedName>
    <definedName name="ihb" localSheetId="4" hidden="1">{#N/A,#N/A,FALSE,"Tabl. D1";#N/A,#N/A,FALSE,"Tabl. D1 b";#N/A,#N/A,FALSE,"Tabl. D2";#N/A,#N/A,FALSE,"Tabl. D2 b";#N/A,#N/A,FALSE,"Tabl. D3";#N/A,#N/A,FALSE,"Tabl. D4";#N/A,#N/A,FALSE,"Tabl. D5"}</definedName>
    <definedName name="ihb" localSheetId="5" hidden="1">{#N/A,#N/A,FALSE,"Tabl. D1";#N/A,#N/A,FALSE,"Tabl. D1 b";#N/A,#N/A,FALSE,"Tabl. D2";#N/A,#N/A,FALSE,"Tabl. D2 b";#N/A,#N/A,FALSE,"Tabl. D3";#N/A,#N/A,FALSE,"Tabl. D4";#N/A,#N/A,FALSE,"Tabl. D5"}</definedName>
    <definedName name="ihb" localSheetId="6" hidden="1">{#N/A,#N/A,FALSE,"Tabl. D1";#N/A,#N/A,FALSE,"Tabl. D1 b";#N/A,#N/A,FALSE,"Tabl. D2";#N/A,#N/A,FALSE,"Tabl. D2 b";#N/A,#N/A,FALSE,"Tabl. D3";#N/A,#N/A,FALSE,"Tabl. D4";#N/A,#N/A,FALSE,"Tabl. D5"}</definedName>
    <definedName name="ihb" hidden="1">{#N/A,#N/A,FALSE,"Tabl. D1";#N/A,#N/A,FALSE,"Tabl. D1 b";#N/A,#N/A,FALSE,"Tabl. D2";#N/A,#N/A,FALSE,"Tabl. D2 b";#N/A,#N/A,FALSE,"Tabl. D3";#N/A,#N/A,FALSE,"Tabl. D4";#N/A,#N/A,FALSE,"Tabl. D5"}</definedName>
    <definedName name="ikhgg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ikhggh" hidden="1">{#N/A,#N/A,FALSE,"A";#N/A,#N/A,FALSE,"B-TOT";#N/A,#N/A,FALSE,"Declaration1";#N/A,#N/A,FALSE,"Spravka1";#N/A,#N/A,FALSE,"A (2)";#N/A,#N/A,FALSE,"B-TOT (2)";#N/A,#N/A,FALSE,"Declaration1 (2)";#N/A,#N/A,FALSE,"Spravka1 (2)"}</definedName>
    <definedName name="ikhjhggh" localSheetId="20" hidden="1">{#N/A,#N/A,FALSE,"A";#N/A,#N/A,FALSE,"B"}</definedName>
    <definedName name="ikhjhggh" localSheetId="21" hidden="1">{#N/A,#N/A,FALSE,"A";#N/A,#N/A,FALSE,"B"}</definedName>
    <definedName name="ikhjhggh" localSheetId="22" hidden="1">{#N/A,#N/A,FALSE,"A";#N/A,#N/A,FALSE,"B"}</definedName>
    <definedName name="ikhjhggh" localSheetId="16" hidden="1">{#N/A,#N/A,FALSE,"A";#N/A,#N/A,FALSE,"B"}</definedName>
    <definedName name="ikhjhggh" localSheetId="17" hidden="1">{#N/A,#N/A,FALSE,"A";#N/A,#N/A,FALSE,"B"}</definedName>
    <definedName name="ikhjhggh" localSheetId="19" hidden="1">{#N/A,#N/A,FALSE,"A";#N/A,#N/A,FALSE,"B"}</definedName>
    <definedName name="ikhjhggh" localSheetId="18" hidden="1">{#N/A,#N/A,FALSE,"A";#N/A,#N/A,FALSE,"B"}</definedName>
    <definedName name="ikhjhggh" localSheetId="7" hidden="1">{#N/A,#N/A,FALSE,"A";#N/A,#N/A,FALSE,"B"}</definedName>
    <definedName name="ikhjhggh" localSheetId="8" hidden="1">{#N/A,#N/A,FALSE,"A";#N/A,#N/A,FALSE,"B"}</definedName>
    <definedName name="ikhjhggh" localSheetId="10" hidden="1">{#N/A,#N/A,FALSE,"A";#N/A,#N/A,FALSE,"B"}</definedName>
    <definedName name="ikhjhggh" localSheetId="9" hidden="1">{#N/A,#N/A,FALSE,"A";#N/A,#N/A,FALSE,"B"}</definedName>
    <definedName name="ikhjhggh" localSheetId="23" hidden="1">{#N/A,#N/A,FALSE,"A";#N/A,#N/A,FALSE,"B"}</definedName>
    <definedName name="ikhjhggh" localSheetId="12" hidden="1">{#N/A,#N/A,FALSE,"A";#N/A,#N/A,FALSE,"B"}</definedName>
    <definedName name="ikhjhggh" localSheetId="13" hidden="1">{#N/A,#N/A,FALSE,"A";#N/A,#N/A,FALSE,"B"}</definedName>
    <definedName name="ikhjhggh" localSheetId="14" hidden="1">{#N/A,#N/A,FALSE,"A";#N/A,#N/A,FALSE,"B"}</definedName>
    <definedName name="ikhjhggh" localSheetId="15" hidden="1">{#N/A,#N/A,FALSE,"A";#N/A,#N/A,FALSE,"B"}</definedName>
    <definedName name="ikhjhggh" localSheetId="3" hidden="1">{#N/A,#N/A,FALSE,"A";#N/A,#N/A,FALSE,"B"}</definedName>
    <definedName name="ikhjhggh" localSheetId="4" hidden="1">{#N/A,#N/A,FALSE,"A";#N/A,#N/A,FALSE,"B"}</definedName>
    <definedName name="ikhjhggh" localSheetId="5" hidden="1">{#N/A,#N/A,FALSE,"A";#N/A,#N/A,FALSE,"B"}</definedName>
    <definedName name="ikhjhggh" localSheetId="6" hidden="1">{#N/A,#N/A,FALSE,"A";#N/A,#N/A,FALSE,"B"}</definedName>
    <definedName name="ikhjhggh" hidden="1">{#N/A,#N/A,FALSE,"A";#N/A,#N/A,FALSE,"B"}</definedName>
    <definedName name="Income_202" localSheetId="20" hidden="1">{#N/A,#N/A,FALSE,"A";#N/A,#N/A,FALSE,"B"}</definedName>
    <definedName name="Income_202" localSheetId="21" hidden="1">{#N/A,#N/A,FALSE,"A";#N/A,#N/A,FALSE,"B"}</definedName>
    <definedName name="Income_202" localSheetId="22" hidden="1">{#N/A,#N/A,FALSE,"A";#N/A,#N/A,FALSE,"B"}</definedName>
    <definedName name="Income_202" localSheetId="16" hidden="1">{#N/A,#N/A,FALSE,"A";#N/A,#N/A,FALSE,"B"}</definedName>
    <definedName name="Income_202" localSheetId="17" hidden="1">{#N/A,#N/A,FALSE,"A";#N/A,#N/A,FALSE,"B"}</definedName>
    <definedName name="Income_202" localSheetId="19" hidden="1">{#N/A,#N/A,FALSE,"A";#N/A,#N/A,FALSE,"B"}</definedName>
    <definedName name="Income_202" localSheetId="18" hidden="1">{#N/A,#N/A,FALSE,"A";#N/A,#N/A,FALSE,"B"}</definedName>
    <definedName name="Income_202" localSheetId="7" hidden="1">{#N/A,#N/A,FALSE,"A";#N/A,#N/A,FALSE,"B"}</definedName>
    <definedName name="Income_202" localSheetId="8" hidden="1">{#N/A,#N/A,FALSE,"A";#N/A,#N/A,FALSE,"B"}</definedName>
    <definedName name="Income_202" localSheetId="10" hidden="1">{#N/A,#N/A,FALSE,"A";#N/A,#N/A,FALSE,"B"}</definedName>
    <definedName name="Income_202" localSheetId="9" hidden="1">{#N/A,#N/A,FALSE,"A";#N/A,#N/A,FALSE,"B"}</definedName>
    <definedName name="Income_202" localSheetId="23" hidden="1">{#N/A,#N/A,FALSE,"A";#N/A,#N/A,FALSE,"B"}</definedName>
    <definedName name="Income_202" localSheetId="12" hidden="1">{#N/A,#N/A,FALSE,"A";#N/A,#N/A,FALSE,"B"}</definedName>
    <definedName name="Income_202" localSheetId="13" hidden="1">{#N/A,#N/A,FALSE,"A";#N/A,#N/A,FALSE,"B"}</definedName>
    <definedName name="Income_202" localSheetId="14" hidden="1">{#N/A,#N/A,FALSE,"A";#N/A,#N/A,FALSE,"B"}</definedName>
    <definedName name="Income_202" localSheetId="15" hidden="1">{#N/A,#N/A,FALSE,"A";#N/A,#N/A,FALSE,"B"}</definedName>
    <definedName name="Income_202" localSheetId="3" hidden="1">{#N/A,#N/A,FALSE,"A";#N/A,#N/A,FALSE,"B"}</definedName>
    <definedName name="Income_202" localSheetId="4" hidden="1">{#N/A,#N/A,FALSE,"A";#N/A,#N/A,FALSE,"B"}</definedName>
    <definedName name="Income_202" localSheetId="5" hidden="1">{#N/A,#N/A,FALSE,"A";#N/A,#N/A,FALSE,"B"}</definedName>
    <definedName name="Income_202" localSheetId="6" hidden="1">{#N/A,#N/A,FALSE,"A";#N/A,#N/A,FALSE,"B"}</definedName>
    <definedName name="Income_202" hidden="1">{#N/A,#N/A,FALSE,"A";#N/A,#N/A,FALSE,"B"}</definedName>
    <definedName name="INS" localSheetId="22">'[9]Escalated Budget'!#REF!</definedName>
    <definedName name="Interest_Rate" localSheetId="19">#REF!</definedName>
    <definedName name="Interest_Rate" localSheetId="8">#REF!</definedName>
    <definedName name="Interest_Rate" localSheetId="10">#REF!</definedName>
    <definedName name="Interest_Rate" localSheetId="9">#REF!</definedName>
    <definedName name="Interest_Rate" localSheetId="15">#REF!</definedName>
    <definedName name="Interest_Rate" localSheetId="6">#REF!</definedName>
    <definedName name="Interest_Rate">#REF!</definedName>
    <definedName name="io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o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iuk" localSheetId="20" hidden="1">{#N/A,#N/A,FALSE,"A";#N/A,#N/A,FALSE,"B"}</definedName>
    <definedName name="iuk" localSheetId="21" hidden="1">{#N/A,#N/A,FALSE,"A";#N/A,#N/A,FALSE,"B"}</definedName>
    <definedName name="iuk" localSheetId="22" hidden="1">{#N/A,#N/A,FALSE,"A";#N/A,#N/A,FALSE,"B"}</definedName>
    <definedName name="iuk" localSheetId="16" hidden="1">{#N/A,#N/A,FALSE,"A";#N/A,#N/A,FALSE,"B"}</definedName>
    <definedName name="iuk" localSheetId="17" hidden="1">{#N/A,#N/A,FALSE,"A";#N/A,#N/A,FALSE,"B"}</definedName>
    <definedName name="iuk" localSheetId="19" hidden="1">{#N/A,#N/A,FALSE,"A";#N/A,#N/A,FALSE,"B"}</definedName>
    <definedName name="iuk" localSheetId="18" hidden="1">{#N/A,#N/A,FALSE,"A";#N/A,#N/A,FALSE,"B"}</definedName>
    <definedName name="iuk" localSheetId="7" hidden="1">{#N/A,#N/A,FALSE,"A";#N/A,#N/A,FALSE,"B"}</definedName>
    <definedName name="iuk" localSheetId="8" hidden="1">{#N/A,#N/A,FALSE,"A";#N/A,#N/A,FALSE,"B"}</definedName>
    <definedName name="iuk" localSheetId="10" hidden="1">{#N/A,#N/A,FALSE,"A";#N/A,#N/A,FALSE,"B"}</definedName>
    <definedName name="iuk" localSheetId="9" hidden="1">{#N/A,#N/A,FALSE,"A";#N/A,#N/A,FALSE,"B"}</definedName>
    <definedName name="iuk" localSheetId="23" hidden="1">{#N/A,#N/A,FALSE,"A";#N/A,#N/A,FALSE,"B"}</definedName>
    <definedName name="iuk" localSheetId="12" hidden="1">{#N/A,#N/A,FALSE,"A";#N/A,#N/A,FALSE,"B"}</definedName>
    <definedName name="iuk" localSheetId="13" hidden="1">{#N/A,#N/A,FALSE,"A";#N/A,#N/A,FALSE,"B"}</definedName>
    <definedName name="iuk" localSheetId="14" hidden="1">{#N/A,#N/A,FALSE,"A";#N/A,#N/A,FALSE,"B"}</definedName>
    <definedName name="iuk" localSheetId="15" hidden="1">{#N/A,#N/A,FALSE,"A";#N/A,#N/A,FALSE,"B"}</definedName>
    <definedName name="iuk" localSheetId="3" hidden="1">{#N/A,#N/A,FALSE,"A";#N/A,#N/A,FALSE,"B"}</definedName>
    <definedName name="iuk" localSheetId="4" hidden="1">{#N/A,#N/A,FALSE,"A";#N/A,#N/A,FALSE,"B"}</definedName>
    <definedName name="iuk" localSheetId="5" hidden="1">{#N/A,#N/A,FALSE,"A";#N/A,#N/A,FALSE,"B"}</definedName>
    <definedName name="iuk" localSheetId="6" hidden="1">{#N/A,#N/A,FALSE,"A";#N/A,#N/A,FALSE,"B"}</definedName>
    <definedName name="iuk" hidden="1">{#N/A,#N/A,FALSE,"A";#N/A,#N/A,FALSE,"B"}</definedName>
    <definedName name="j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Jan" localSheetId="20" hidden="1">{#N/A,#N/A,FALSE,"A";#N/A,#N/A,FALSE,"B"}</definedName>
    <definedName name="Jan" localSheetId="21" hidden="1">{#N/A,#N/A,FALSE,"A";#N/A,#N/A,FALSE,"B"}</definedName>
    <definedName name="Jan" localSheetId="22" hidden="1">{#N/A,#N/A,FALSE,"A";#N/A,#N/A,FALSE,"B"}</definedName>
    <definedName name="Jan" localSheetId="16" hidden="1">{#N/A,#N/A,FALSE,"A";#N/A,#N/A,FALSE,"B"}</definedName>
    <definedName name="Jan" localSheetId="17" hidden="1">{#N/A,#N/A,FALSE,"A";#N/A,#N/A,FALSE,"B"}</definedName>
    <definedName name="Jan" localSheetId="19" hidden="1">{#N/A,#N/A,FALSE,"A";#N/A,#N/A,FALSE,"B"}</definedName>
    <definedName name="Jan" localSheetId="18" hidden="1">{#N/A,#N/A,FALSE,"A";#N/A,#N/A,FALSE,"B"}</definedName>
    <definedName name="Jan" localSheetId="7" hidden="1">{#N/A,#N/A,FALSE,"A";#N/A,#N/A,FALSE,"B"}</definedName>
    <definedName name="Jan" localSheetId="8" hidden="1">{#N/A,#N/A,FALSE,"A";#N/A,#N/A,FALSE,"B"}</definedName>
    <definedName name="Jan" localSheetId="10" hidden="1">{#N/A,#N/A,FALSE,"A";#N/A,#N/A,FALSE,"B"}</definedName>
    <definedName name="Jan" localSheetId="9" hidden="1">{#N/A,#N/A,FALSE,"A";#N/A,#N/A,FALSE,"B"}</definedName>
    <definedName name="Jan" localSheetId="23" hidden="1">{#N/A,#N/A,FALSE,"A";#N/A,#N/A,FALSE,"B"}</definedName>
    <definedName name="Jan" localSheetId="12" hidden="1">{#N/A,#N/A,FALSE,"A";#N/A,#N/A,FALSE,"B"}</definedName>
    <definedName name="Jan" localSheetId="13" hidden="1">{#N/A,#N/A,FALSE,"A";#N/A,#N/A,FALSE,"B"}</definedName>
    <definedName name="Jan" localSheetId="14" hidden="1">{#N/A,#N/A,FALSE,"A";#N/A,#N/A,FALSE,"B"}</definedName>
    <definedName name="Jan" localSheetId="15" hidden="1">{#N/A,#N/A,FALSE,"A";#N/A,#N/A,FALSE,"B"}</definedName>
    <definedName name="Jan" localSheetId="3" hidden="1">{#N/A,#N/A,FALSE,"A";#N/A,#N/A,FALSE,"B"}</definedName>
    <definedName name="Jan" localSheetId="4" hidden="1">{#N/A,#N/A,FALSE,"A";#N/A,#N/A,FALSE,"B"}</definedName>
    <definedName name="Jan" localSheetId="5" hidden="1">{#N/A,#N/A,FALSE,"A";#N/A,#N/A,FALSE,"B"}</definedName>
    <definedName name="Jan" localSheetId="6" hidden="1">{#N/A,#N/A,FALSE,"A";#N/A,#N/A,FALSE,"B"}</definedName>
    <definedName name="Jan" hidden="1">{#N/A,#N/A,FALSE,"A";#N/A,#N/A,FALSE,"B"}</definedName>
    <definedName name="JANV" localSheetId="20" hidden="1">{#N/A,#N/A,FALSE,"Tabl. H1";#N/A,#N/A,FALSE,"Tabl. H2"}</definedName>
    <definedName name="JANV" localSheetId="21" hidden="1">{#N/A,#N/A,FALSE,"Tabl. H1";#N/A,#N/A,FALSE,"Tabl. H2"}</definedName>
    <definedName name="JANV" localSheetId="22" hidden="1">{#N/A,#N/A,FALSE,"Tabl. H1";#N/A,#N/A,FALSE,"Tabl. H2"}</definedName>
    <definedName name="JANV" localSheetId="16" hidden="1">{#N/A,#N/A,FALSE,"Tabl. H1";#N/A,#N/A,FALSE,"Tabl. H2"}</definedName>
    <definedName name="JANV" localSheetId="17" hidden="1">{#N/A,#N/A,FALSE,"Tabl. H1";#N/A,#N/A,FALSE,"Tabl. H2"}</definedName>
    <definedName name="JANV" localSheetId="19" hidden="1">{#N/A,#N/A,FALSE,"Tabl. H1";#N/A,#N/A,FALSE,"Tabl. H2"}</definedName>
    <definedName name="JANV" localSheetId="18" hidden="1">{#N/A,#N/A,FALSE,"Tabl. H1";#N/A,#N/A,FALSE,"Tabl. H2"}</definedName>
    <definedName name="JANV" localSheetId="7" hidden="1">{#N/A,#N/A,FALSE,"Tabl. H1";#N/A,#N/A,FALSE,"Tabl. H2"}</definedName>
    <definedName name="JANV" localSheetId="8" hidden="1">{#N/A,#N/A,FALSE,"Tabl. H1";#N/A,#N/A,FALSE,"Tabl. H2"}</definedName>
    <definedName name="JANV" localSheetId="10" hidden="1">{#N/A,#N/A,FALSE,"Tabl. H1";#N/A,#N/A,FALSE,"Tabl. H2"}</definedName>
    <definedName name="JANV" localSheetId="9" hidden="1">{#N/A,#N/A,FALSE,"Tabl. H1";#N/A,#N/A,FALSE,"Tabl. H2"}</definedName>
    <definedName name="JANV" localSheetId="23" hidden="1">{#N/A,#N/A,FALSE,"Tabl. H1";#N/A,#N/A,FALSE,"Tabl. H2"}</definedName>
    <definedName name="JANV" localSheetId="12" hidden="1">{#N/A,#N/A,FALSE,"Tabl. H1";#N/A,#N/A,FALSE,"Tabl. H2"}</definedName>
    <definedName name="JANV" localSheetId="13" hidden="1">{#N/A,#N/A,FALSE,"Tabl. H1";#N/A,#N/A,FALSE,"Tabl. H2"}</definedName>
    <definedName name="JANV" localSheetId="14" hidden="1">{#N/A,#N/A,FALSE,"Tabl. H1";#N/A,#N/A,FALSE,"Tabl. H2"}</definedName>
    <definedName name="JANV" localSheetId="15" hidden="1">{#N/A,#N/A,FALSE,"Tabl. H1";#N/A,#N/A,FALSE,"Tabl. H2"}</definedName>
    <definedName name="JANV" localSheetId="3" hidden="1">{#N/A,#N/A,FALSE,"Tabl. H1";#N/A,#N/A,FALSE,"Tabl. H2"}</definedName>
    <definedName name="JANV" localSheetId="4" hidden="1">{#N/A,#N/A,FALSE,"Tabl. H1";#N/A,#N/A,FALSE,"Tabl. H2"}</definedName>
    <definedName name="JANV" localSheetId="5" hidden="1">{#N/A,#N/A,FALSE,"Tabl. H1";#N/A,#N/A,FALSE,"Tabl. H2"}</definedName>
    <definedName name="JANV" localSheetId="6" hidden="1">{#N/A,#N/A,FALSE,"Tabl. H1";#N/A,#N/A,FALSE,"Tabl. H2"}</definedName>
    <definedName name="JANV" hidden="1">{#N/A,#N/A,FALSE,"Tabl. H1";#N/A,#N/A,FALSE,"Tabl. H2"}</definedName>
    <definedName name="jarkova" localSheetId="20" hidden="1">{#N/A,#N/A,FALSE,"A";#N/A,#N/A,FALSE,"B"}</definedName>
    <definedName name="jarkova" localSheetId="21" hidden="1">{#N/A,#N/A,FALSE,"A";#N/A,#N/A,FALSE,"B"}</definedName>
    <definedName name="jarkova" localSheetId="22" hidden="1">{#N/A,#N/A,FALSE,"A";#N/A,#N/A,FALSE,"B"}</definedName>
    <definedName name="jarkova" localSheetId="16" hidden="1">{#N/A,#N/A,FALSE,"A";#N/A,#N/A,FALSE,"B"}</definedName>
    <definedName name="jarkova" localSheetId="17" hidden="1">{#N/A,#N/A,FALSE,"A";#N/A,#N/A,FALSE,"B"}</definedName>
    <definedName name="jarkova" localSheetId="19" hidden="1">{#N/A,#N/A,FALSE,"A";#N/A,#N/A,FALSE,"B"}</definedName>
    <definedName name="jarkova" localSheetId="18" hidden="1">{#N/A,#N/A,FALSE,"A";#N/A,#N/A,FALSE,"B"}</definedName>
    <definedName name="jarkova" localSheetId="7" hidden="1">{#N/A,#N/A,FALSE,"A";#N/A,#N/A,FALSE,"B"}</definedName>
    <definedName name="jarkova" localSheetId="8" hidden="1">{#N/A,#N/A,FALSE,"A";#N/A,#N/A,FALSE,"B"}</definedName>
    <definedName name="jarkova" localSheetId="10" hidden="1">{#N/A,#N/A,FALSE,"A";#N/A,#N/A,FALSE,"B"}</definedName>
    <definedName name="jarkova" localSheetId="9" hidden="1">{#N/A,#N/A,FALSE,"A";#N/A,#N/A,FALSE,"B"}</definedName>
    <definedName name="jarkova" localSheetId="23" hidden="1">{#N/A,#N/A,FALSE,"A";#N/A,#N/A,FALSE,"B"}</definedName>
    <definedName name="jarkova" localSheetId="12" hidden="1">{#N/A,#N/A,FALSE,"A";#N/A,#N/A,FALSE,"B"}</definedName>
    <definedName name="jarkova" localSheetId="13" hidden="1">{#N/A,#N/A,FALSE,"A";#N/A,#N/A,FALSE,"B"}</definedName>
    <definedName name="jarkova" localSheetId="14" hidden="1">{#N/A,#N/A,FALSE,"A";#N/A,#N/A,FALSE,"B"}</definedName>
    <definedName name="jarkova" localSheetId="15" hidden="1">{#N/A,#N/A,FALSE,"A";#N/A,#N/A,FALSE,"B"}</definedName>
    <definedName name="jarkova" localSheetId="3" hidden="1">{#N/A,#N/A,FALSE,"A";#N/A,#N/A,FALSE,"B"}</definedName>
    <definedName name="jarkova" localSheetId="4" hidden="1">{#N/A,#N/A,FALSE,"A";#N/A,#N/A,FALSE,"B"}</definedName>
    <definedName name="jarkova" localSheetId="5" hidden="1">{#N/A,#N/A,FALSE,"A";#N/A,#N/A,FALSE,"B"}</definedName>
    <definedName name="jarkova" localSheetId="6" hidden="1">{#N/A,#N/A,FALSE,"A";#N/A,#N/A,FALSE,"B"}</definedName>
    <definedName name="jarkova" hidden="1">{#N/A,#N/A,FALSE,"A";#N/A,#N/A,FALSE,"B"}</definedName>
    <definedName name="jeudi" localSheetId="20" hidden="1">{#N/A,#N/A,FALSE,"Tabl. A1";#N/A,#N/A,FALSE,"Tabl. A1 b";#N/A,#N/A,FALSE,"Tabl. A2";#N/A,#N/A,FALSE,"Tabl. A2-1";#N/A,#N/A,FALSE,"Tabl. A2-2"}</definedName>
    <definedName name="jeudi" localSheetId="21" hidden="1">{#N/A,#N/A,FALSE,"Tabl. A1";#N/A,#N/A,FALSE,"Tabl. A1 b";#N/A,#N/A,FALSE,"Tabl. A2";#N/A,#N/A,FALSE,"Tabl. A2-1";#N/A,#N/A,FALSE,"Tabl. A2-2"}</definedName>
    <definedName name="jeudi" localSheetId="22" hidden="1">{#N/A,#N/A,FALSE,"Tabl. A1";#N/A,#N/A,FALSE,"Tabl. A1 b";#N/A,#N/A,FALSE,"Tabl. A2";#N/A,#N/A,FALSE,"Tabl. A2-1";#N/A,#N/A,FALSE,"Tabl. A2-2"}</definedName>
    <definedName name="jeudi" localSheetId="16" hidden="1">{#N/A,#N/A,FALSE,"Tabl. A1";#N/A,#N/A,FALSE,"Tabl. A1 b";#N/A,#N/A,FALSE,"Tabl. A2";#N/A,#N/A,FALSE,"Tabl. A2-1";#N/A,#N/A,FALSE,"Tabl. A2-2"}</definedName>
    <definedName name="jeudi" localSheetId="17" hidden="1">{#N/A,#N/A,FALSE,"Tabl. A1";#N/A,#N/A,FALSE,"Tabl. A1 b";#N/A,#N/A,FALSE,"Tabl. A2";#N/A,#N/A,FALSE,"Tabl. A2-1";#N/A,#N/A,FALSE,"Tabl. A2-2"}</definedName>
    <definedName name="jeudi" localSheetId="19" hidden="1">{#N/A,#N/A,FALSE,"Tabl. A1";#N/A,#N/A,FALSE,"Tabl. A1 b";#N/A,#N/A,FALSE,"Tabl. A2";#N/A,#N/A,FALSE,"Tabl. A2-1";#N/A,#N/A,FALSE,"Tabl. A2-2"}</definedName>
    <definedName name="jeudi" localSheetId="18" hidden="1">{#N/A,#N/A,FALSE,"Tabl. A1";#N/A,#N/A,FALSE,"Tabl. A1 b";#N/A,#N/A,FALSE,"Tabl. A2";#N/A,#N/A,FALSE,"Tabl. A2-1";#N/A,#N/A,FALSE,"Tabl. A2-2"}</definedName>
    <definedName name="jeudi" localSheetId="7" hidden="1">{#N/A,#N/A,FALSE,"Tabl. A1";#N/A,#N/A,FALSE,"Tabl. A1 b";#N/A,#N/A,FALSE,"Tabl. A2";#N/A,#N/A,FALSE,"Tabl. A2-1";#N/A,#N/A,FALSE,"Tabl. A2-2"}</definedName>
    <definedName name="jeudi" localSheetId="8" hidden="1">{#N/A,#N/A,FALSE,"Tabl. A1";#N/A,#N/A,FALSE,"Tabl. A1 b";#N/A,#N/A,FALSE,"Tabl. A2";#N/A,#N/A,FALSE,"Tabl. A2-1";#N/A,#N/A,FALSE,"Tabl. A2-2"}</definedName>
    <definedName name="jeudi" localSheetId="10" hidden="1">{#N/A,#N/A,FALSE,"Tabl. A1";#N/A,#N/A,FALSE,"Tabl. A1 b";#N/A,#N/A,FALSE,"Tabl. A2";#N/A,#N/A,FALSE,"Tabl. A2-1";#N/A,#N/A,FALSE,"Tabl. A2-2"}</definedName>
    <definedName name="jeudi" localSheetId="9" hidden="1">{#N/A,#N/A,FALSE,"Tabl. A1";#N/A,#N/A,FALSE,"Tabl. A1 b";#N/A,#N/A,FALSE,"Tabl. A2";#N/A,#N/A,FALSE,"Tabl. A2-1";#N/A,#N/A,FALSE,"Tabl. A2-2"}</definedName>
    <definedName name="jeudi" localSheetId="23" hidden="1">{#N/A,#N/A,FALSE,"Tabl. A1";#N/A,#N/A,FALSE,"Tabl. A1 b";#N/A,#N/A,FALSE,"Tabl. A2";#N/A,#N/A,FALSE,"Tabl. A2-1";#N/A,#N/A,FALSE,"Tabl. A2-2"}</definedName>
    <definedName name="jeudi" localSheetId="12" hidden="1">{#N/A,#N/A,FALSE,"Tabl. A1";#N/A,#N/A,FALSE,"Tabl. A1 b";#N/A,#N/A,FALSE,"Tabl. A2";#N/A,#N/A,FALSE,"Tabl. A2-1";#N/A,#N/A,FALSE,"Tabl. A2-2"}</definedName>
    <definedName name="jeudi" localSheetId="13" hidden="1">{#N/A,#N/A,FALSE,"Tabl. A1";#N/A,#N/A,FALSE,"Tabl. A1 b";#N/A,#N/A,FALSE,"Tabl. A2";#N/A,#N/A,FALSE,"Tabl. A2-1";#N/A,#N/A,FALSE,"Tabl. A2-2"}</definedName>
    <definedName name="jeudi" localSheetId="14" hidden="1">{#N/A,#N/A,FALSE,"Tabl. A1";#N/A,#N/A,FALSE,"Tabl. A1 b";#N/A,#N/A,FALSE,"Tabl. A2";#N/A,#N/A,FALSE,"Tabl. A2-1";#N/A,#N/A,FALSE,"Tabl. A2-2"}</definedName>
    <definedName name="jeudi" localSheetId="15" hidden="1">{#N/A,#N/A,FALSE,"Tabl. A1";#N/A,#N/A,FALSE,"Tabl. A1 b";#N/A,#N/A,FALSE,"Tabl. A2";#N/A,#N/A,FALSE,"Tabl. A2-1";#N/A,#N/A,FALSE,"Tabl. A2-2"}</definedName>
    <definedName name="jeudi" localSheetId="3" hidden="1">{#N/A,#N/A,FALSE,"Tabl. A1";#N/A,#N/A,FALSE,"Tabl. A1 b";#N/A,#N/A,FALSE,"Tabl. A2";#N/A,#N/A,FALSE,"Tabl. A2-1";#N/A,#N/A,FALSE,"Tabl. A2-2"}</definedName>
    <definedName name="jeudi" localSheetId="4" hidden="1">{#N/A,#N/A,FALSE,"Tabl. A1";#N/A,#N/A,FALSE,"Tabl. A1 b";#N/A,#N/A,FALSE,"Tabl. A2";#N/A,#N/A,FALSE,"Tabl. A2-1";#N/A,#N/A,FALSE,"Tabl. A2-2"}</definedName>
    <definedName name="jeudi" localSheetId="5" hidden="1">{#N/A,#N/A,FALSE,"Tabl. A1";#N/A,#N/A,FALSE,"Tabl. A1 b";#N/A,#N/A,FALSE,"Tabl. A2";#N/A,#N/A,FALSE,"Tabl. A2-1";#N/A,#N/A,FALSE,"Tabl. A2-2"}</definedName>
    <definedName name="jeudi" localSheetId="6" hidden="1">{#N/A,#N/A,FALSE,"Tabl. A1";#N/A,#N/A,FALSE,"Tabl. A1 b";#N/A,#N/A,FALSE,"Tabl. A2";#N/A,#N/A,FALSE,"Tabl. A2-1";#N/A,#N/A,FALSE,"Tabl. A2-2"}</definedName>
    <definedName name="jeudi" hidden="1">{#N/A,#N/A,FALSE,"Tabl. A1";#N/A,#N/A,FALSE,"Tabl. A1 b";#N/A,#N/A,FALSE,"Tabl. A2";#N/A,#N/A,FALSE,"Tabl. A2-1";#N/A,#N/A,FALSE,"Tabl. A2-2"}</definedName>
    <definedName name="jgg" localSheetId="20" hidden="1">{#N/A,#N/A,FALSE,"A";#N/A,#N/A,FALSE,"B"}</definedName>
    <definedName name="jgg" localSheetId="21" hidden="1">{#N/A,#N/A,FALSE,"A";#N/A,#N/A,FALSE,"B"}</definedName>
    <definedName name="jgg" localSheetId="22" hidden="1">{#N/A,#N/A,FALSE,"A";#N/A,#N/A,FALSE,"B"}</definedName>
    <definedName name="jgg" localSheetId="16" hidden="1">{#N/A,#N/A,FALSE,"A";#N/A,#N/A,FALSE,"B"}</definedName>
    <definedName name="jgg" localSheetId="17" hidden="1">{#N/A,#N/A,FALSE,"A";#N/A,#N/A,FALSE,"B"}</definedName>
    <definedName name="jgg" localSheetId="19" hidden="1">{#N/A,#N/A,FALSE,"A";#N/A,#N/A,FALSE,"B"}</definedName>
    <definedName name="jgg" localSheetId="18" hidden="1">{#N/A,#N/A,FALSE,"A";#N/A,#N/A,FALSE,"B"}</definedName>
    <definedName name="jgg" localSheetId="7" hidden="1">{#N/A,#N/A,FALSE,"A";#N/A,#N/A,FALSE,"B"}</definedName>
    <definedName name="jgg" localSheetId="8" hidden="1">{#N/A,#N/A,FALSE,"A";#N/A,#N/A,FALSE,"B"}</definedName>
    <definedName name="jgg" localSheetId="10" hidden="1">{#N/A,#N/A,FALSE,"A";#N/A,#N/A,FALSE,"B"}</definedName>
    <definedName name="jgg" localSheetId="9" hidden="1">{#N/A,#N/A,FALSE,"A";#N/A,#N/A,FALSE,"B"}</definedName>
    <definedName name="jgg" localSheetId="23" hidden="1">{#N/A,#N/A,FALSE,"A";#N/A,#N/A,FALSE,"B"}</definedName>
    <definedName name="jgg" localSheetId="12" hidden="1">{#N/A,#N/A,FALSE,"A";#N/A,#N/A,FALSE,"B"}</definedName>
    <definedName name="jgg" localSheetId="13" hidden="1">{#N/A,#N/A,FALSE,"A";#N/A,#N/A,FALSE,"B"}</definedName>
    <definedName name="jgg" localSheetId="14" hidden="1">{#N/A,#N/A,FALSE,"A";#N/A,#N/A,FALSE,"B"}</definedName>
    <definedName name="jgg" localSheetId="15" hidden="1">{#N/A,#N/A,FALSE,"A";#N/A,#N/A,FALSE,"B"}</definedName>
    <definedName name="jgg" localSheetId="3" hidden="1">{#N/A,#N/A,FALSE,"A";#N/A,#N/A,FALSE,"B"}</definedName>
    <definedName name="jgg" localSheetId="4" hidden="1">{#N/A,#N/A,FALSE,"A";#N/A,#N/A,FALSE,"B"}</definedName>
    <definedName name="jgg" localSheetId="5" hidden="1">{#N/A,#N/A,FALSE,"A";#N/A,#N/A,FALSE,"B"}</definedName>
    <definedName name="jgg" localSheetId="6" hidden="1">{#N/A,#N/A,FALSE,"A";#N/A,#N/A,FALSE,"B"}</definedName>
    <definedName name="jgg" hidden="1">{#N/A,#N/A,FALSE,"A";#N/A,#N/A,FALSE,"B"}</definedName>
    <definedName name="jh" localSheetId="20" hidden="1">{#N/A,#N/A,FALSE,"A";#N/A,#N/A,FALSE,"B"}</definedName>
    <definedName name="jh" localSheetId="21" hidden="1">{#N/A,#N/A,FALSE,"A";#N/A,#N/A,FALSE,"B"}</definedName>
    <definedName name="jh" localSheetId="22" hidden="1">{#N/A,#N/A,FALSE,"A";#N/A,#N/A,FALSE,"B"}</definedName>
    <definedName name="jh" localSheetId="16" hidden="1">{#N/A,#N/A,FALSE,"A";#N/A,#N/A,FALSE,"B"}</definedName>
    <definedName name="jh" localSheetId="17" hidden="1">{#N/A,#N/A,FALSE,"A";#N/A,#N/A,FALSE,"B"}</definedName>
    <definedName name="jh" localSheetId="19" hidden="1">{#N/A,#N/A,FALSE,"A";#N/A,#N/A,FALSE,"B"}</definedName>
    <definedName name="jh" localSheetId="18" hidden="1">{#N/A,#N/A,FALSE,"A";#N/A,#N/A,FALSE,"B"}</definedName>
    <definedName name="jh" localSheetId="7" hidden="1">{#N/A,#N/A,FALSE,"A";#N/A,#N/A,FALSE,"B"}</definedName>
    <definedName name="jh" localSheetId="8" hidden="1">{#N/A,#N/A,FALSE,"A";#N/A,#N/A,FALSE,"B"}</definedName>
    <definedName name="jh" localSheetId="10" hidden="1">{#N/A,#N/A,FALSE,"A";#N/A,#N/A,FALSE,"B"}</definedName>
    <definedName name="jh" localSheetId="9" hidden="1">{#N/A,#N/A,FALSE,"A";#N/A,#N/A,FALSE,"B"}</definedName>
    <definedName name="jh" localSheetId="23" hidden="1">{#N/A,#N/A,FALSE,"A";#N/A,#N/A,FALSE,"B"}</definedName>
    <definedName name="jh" localSheetId="12" hidden="1">{#N/A,#N/A,FALSE,"A";#N/A,#N/A,FALSE,"B"}</definedName>
    <definedName name="jh" localSheetId="13" hidden="1">{#N/A,#N/A,FALSE,"A";#N/A,#N/A,FALSE,"B"}</definedName>
    <definedName name="jh" localSheetId="14" hidden="1">{#N/A,#N/A,FALSE,"A";#N/A,#N/A,FALSE,"B"}</definedName>
    <definedName name="jh" localSheetId="15" hidden="1">{#N/A,#N/A,FALSE,"A";#N/A,#N/A,FALSE,"B"}</definedName>
    <definedName name="jh" localSheetId="3" hidden="1">{#N/A,#N/A,FALSE,"A";#N/A,#N/A,FALSE,"B"}</definedName>
    <definedName name="jh" localSheetId="4" hidden="1">{#N/A,#N/A,FALSE,"A";#N/A,#N/A,FALSE,"B"}</definedName>
    <definedName name="jh" localSheetId="5" hidden="1">{#N/A,#N/A,FALSE,"A";#N/A,#N/A,FALSE,"B"}</definedName>
    <definedName name="jh" localSheetId="6" hidden="1">{#N/A,#N/A,FALSE,"A";#N/A,#N/A,FALSE,"B"}</definedName>
    <definedName name="jh" hidden="1">{#N/A,#N/A,FALSE,"A";#N/A,#N/A,FALSE,"B"}</definedName>
    <definedName name="jhfjh" localSheetId="20" hidden="1">{#N/A,#N/A,FALSE,"A";#N/A,#N/A,FALSE,"B"}</definedName>
    <definedName name="jhfjh" localSheetId="21" hidden="1">{#N/A,#N/A,FALSE,"A";#N/A,#N/A,FALSE,"B"}</definedName>
    <definedName name="jhfjh" localSheetId="22" hidden="1">{#N/A,#N/A,FALSE,"A";#N/A,#N/A,FALSE,"B"}</definedName>
    <definedName name="jhfjh" localSheetId="16" hidden="1">{#N/A,#N/A,FALSE,"A";#N/A,#N/A,FALSE,"B"}</definedName>
    <definedName name="jhfjh" localSheetId="17" hidden="1">{#N/A,#N/A,FALSE,"A";#N/A,#N/A,FALSE,"B"}</definedName>
    <definedName name="jhfjh" localSheetId="19" hidden="1">{#N/A,#N/A,FALSE,"A";#N/A,#N/A,FALSE,"B"}</definedName>
    <definedName name="jhfjh" localSheetId="18" hidden="1">{#N/A,#N/A,FALSE,"A";#N/A,#N/A,FALSE,"B"}</definedName>
    <definedName name="jhfjh" localSheetId="7" hidden="1">{#N/A,#N/A,FALSE,"A";#N/A,#N/A,FALSE,"B"}</definedName>
    <definedName name="jhfjh" localSheetId="8" hidden="1">{#N/A,#N/A,FALSE,"A";#N/A,#N/A,FALSE,"B"}</definedName>
    <definedName name="jhfjh" localSheetId="10" hidden="1">{#N/A,#N/A,FALSE,"A";#N/A,#N/A,FALSE,"B"}</definedName>
    <definedName name="jhfjh" localSheetId="9" hidden="1">{#N/A,#N/A,FALSE,"A";#N/A,#N/A,FALSE,"B"}</definedName>
    <definedName name="jhfjh" localSheetId="23" hidden="1">{#N/A,#N/A,FALSE,"A";#N/A,#N/A,FALSE,"B"}</definedName>
    <definedName name="jhfjh" localSheetId="12" hidden="1">{#N/A,#N/A,FALSE,"A";#N/A,#N/A,FALSE,"B"}</definedName>
    <definedName name="jhfjh" localSheetId="13" hidden="1">{#N/A,#N/A,FALSE,"A";#N/A,#N/A,FALSE,"B"}</definedName>
    <definedName name="jhfjh" localSheetId="14" hidden="1">{#N/A,#N/A,FALSE,"A";#N/A,#N/A,FALSE,"B"}</definedName>
    <definedName name="jhfjh" localSheetId="15" hidden="1">{#N/A,#N/A,FALSE,"A";#N/A,#N/A,FALSE,"B"}</definedName>
    <definedName name="jhfjh" localSheetId="3" hidden="1">{#N/A,#N/A,FALSE,"A";#N/A,#N/A,FALSE,"B"}</definedName>
    <definedName name="jhfjh" localSheetId="4" hidden="1">{#N/A,#N/A,FALSE,"A";#N/A,#N/A,FALSE,"B"}</definedName>
    <definedName name="jhfjh" localSheetId="5" hidden="1">{#N/A,#N/A,FALSE,"A";#N/A,#N/A,FALSE,"B"}</definedName>
    <definedName name="jhfjh" localSheetId="6" hidden="1">{#N/A,#N/A,FALSE,"A";#N/A,#N/A,FALSE,"B"}</definedName>
    <definedName name="jhfjh" hidden="1">{#N/A,#N/A,FALSE,"A";#N/A,#N/A,FALSE,"B"}</definedName>
    <definedName name="jhfjyfyu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jhfjyfyuf" hidden="1">{#N/A,#N/A,FALSE,"A";#N/A,#N/A,FALSE,"B-TOT";#N/A,#N/A,FALSE,"Declaration1";#N/A,#N/A,FALSE,"Spravka1";#N/A,#N/A,FALSE,"A (2)";#N/A,#N/A,FALSE,"B-TOT (2)";#N/A,#N/A,FALSE,"Declaration1 (2)";#N/A,#N/A,FALSE,"Spravka1 (2)"}</definedName>
    <definedName name="JHGF" localSheetId="20" hidden="1">{#N/A,#N/A,FALSE,"Tabl. A1";#N/A,#N/A,FALSE,"Tabl. A1 b";#N/A,#N/A,FALSE,"Tabl. A2";#N/A,#N/A,FALSE,"Tabl. A2-1";#N/A,#N/A,FALSE,"Tabl. A2-2"}</definedName>
    <definedName name="JHGF" localSheetId="21" hidden="1">{#N/A,#N/A,FALSE,"Tabl. A1";#N/A,#N/A,FALSE,"Tabl. A1 b";#N/A,#N/A,FALSE,"Tabl. A2";#N/A,#N/A,FALSE,"Tabl. A2-1";#N/A,#N/A,FALSE,"Tabl. A2-2"}</definedName>
    <definedName name="JHGF" localSheetId="22" hidden="1">{#N/A,#N/A,FALSE,"Tabl. A1";#N/A,#N/A,FALSE,"Tabl. A1 b";#N/A,#N/A,FALSE,"Tabl. A2";#N/A,#N/A,FALSE,"Tabl. A2-1";#N/A,#N/A,FALSE,"Tabl. A2-2"}</definedName>
    <definedName name="JHGF" localSheetId="16" hidden="1">{#N/A,#N/A,FALSE,"Tabl. A1";#N/A,#N/A,FALSE,"Tabl. A1 b";#N/A,#N/A,FALSE,"Tabl. A2";#N/A,#N/A,FALSE,"Tabl. A2-1";#N/A,#N/A,FALSE,"Tabl. A2-2"}</definedName>
    <definedName name="JHGF" localSheetId="17" hidden="1">{#N/A,#N/A,FALSE,"Tabl. A1";#N/A,#N/A,FALSE,"Tabl. A1 b";#N/A,#N/A,FALSE,"Tabl. A2";#N/A,#N/A,FALSE,"Tabl. A2-1";#N/A,#N/A,FALSE,"Tabl. A2-2"}</definedName>
    <definedName name="JHGF" localSheetId="19" hidden="1">{#N/A,#N/A,FALSE,"Tabl. A1";#N/A,#N/A,FALSE,"Tabl. A1 b";#N/A,#N/A,FALSE,"Tabl. A2";#N/A,#N/A,FALSE,"Tabl. A2-1";#N/A,#N/A,FALSE,"Tabl. A2-2"}</definedName>
    <definedName name="JHGF" localSheetId="18" hidden="1">{#N/A,#N/A,FALSE,"Tabl. A1";#N/A,#N/A,FALSE,"Tabl. A1 b";#N/A,#N/A,FALSE,"Tabl. A2";#N/A,#N/A,FALSE,"Tabl. A2-1";#N/A,#N/A,FALSE,"Tabl. A2-2"}</definedName>
    <definedName name="JHGF" localSheetId="7" hidden="1">{#N/A,#N/A,FALSE,"Tabl. A1";#N/A,#N/A,FALSE,"Tabl. A1 b";#N/A,#N/A,FALSE,"Tabl. A2";#N/A,#N/A,FALSE,"Tabl. A2-1";#N/A,#N/A,FALSE,"Tabl. A2-2"}</definedName>
    <definedName name="JHGF" localSheetId="8" hidden="1">{#N/A,#N/A,FALSE,"Tabl. A1";#N/A,#N/A,FALSE,"Tabl. A1 b";#N/A,#N/A,FALSE,"Tabl. A2";#N/A,#N/A,FALSE,"Tabl. A2-1";#N/A,#N/A,FALSE,"Tabl. A2-2"}</definedName>
    <definedName name="JHGF" localSheetId="10" hidden="1">{#N/A,#N/A,FALSE,"Tabl. A1";#N/A,#N/A,FALSE,"Tabl. A1 b";#N/A,#N/A,FALSE,"Tabl. A2";#N/A,#N/A,FALSE,"Tabl. A2-1";#N/A,#N/A,FALSE,"Tabl. A2-2"}</definedName>
    <definedName name="JHGF" localSheetId="9" hidden="1">{#N/A,#N/A,FALSE,"Tabl. A1";#N/A,#N/A,FALSE,"Tabl. A1 b";#N/A,#N/A,FALSE,"Tabl. A2";#N/A,#N/A,FALSE,"Tabl. A2-1";#N/A,#N/A,FALSE,"Tabl. A2-2"}</definedName>
    <definedName name="JHGF" localSheetId="23" hidden="1">{#N/A,#N/A,FALSE,"Tabl. A1";#N/A,#N/A,FALSE,"Tabl. A1 b";#N/A,#N/A,FALSE,"Tabl. A2";#N/A,#N/A,FALSE,"Tabl. A2-1";#N/A,#N/A,FALSE,"Tabl. A2-2"}</definedName>
    <definedName name="JHGF" localSheetId="12" hidden="1">{#N/A,#N/A,FALSE,"Tabl. A1";#N/A,#N/A,FALSE,"Tabl. A1 b";#N/A,#N/A,FALSE,"Tabl. A2";#N/A,#N/A,FALSE,"Tabl. A2-1";#N/A,#N/A,FALSE,"Tabl. A2-2"}</definedName>
    <definedName name="JHGF" localSheetId="13" hidden="1">{#N/A,#N/A,FALSE,"Tabl. A1";#N/A,#N/A,FALSE,"Tabl. A1 b";#N/A,#N/A,FALSE,"Tabl. A2";#N/A,#N/A,FALSE,"Tabl. A2-1";#N/A,#N/A,FALSE,"Tabl. A2-2"}</definedName>
    <definedName name="JHGF" localSheetId="14" hidden="1">{#N/A,#N/A,FALSE,"Tabl. A1";#N/A,#N/A,FALSE,"Tabl. A1 b";#N/A,#N/A,FALSE,"Tabl. A2";#N/A,#N/A,FALSE,"Tabl. A2-1";#N/A,#N/A,FALSE,"Tabl. A2-2"}</definedName>
    <definedName name="JHGF" localSheetId="15" hidden="1">{#N/A,#N/A,FALSE,"Tabl. A1";#N/A,#N/A,FALSE,"Tabl. A1 b";#N/A,#N/A,FALSE,"Tabl. A2";#N/A,#N/A,FALSE,"Tabl. A2-1";#N/A,#N/A,FALSE,"Tabl. A2-2"}</definedName>
    <definedName name="JHGF" localSheetId="3" hidden="1">{#N/A,#N/A,FALSE,"Tabl. A1";#N/A,#N/A,FALSE,"Tabl. A1 b";#N/A,#N/A,FALSE,"Tabl. A2";#N/A,#N/A,FALSE,"Tabl. A2-1";#N/A,#N/A,FALSE,"Tabl. A2-2"}</definedName>
    <definedName name="JHGF" localSheetId="4" hidden="1">{#N/A,#N/A,FALSE,"Tabl. A1";#N/A,#N/A,FALSE,"Tabl. A1 b";#N/A,#N/A,FALSE,"Tabl. A2";#N/A,#N/A,FALSE,"Tabl. A2-1";#N/A,#N/A,FALSE,"Tabl. A2-2"}</definedName>
    <definedName name="JHGF" localSheetId="5" hidden="1">{#N/A,#N/A,FALSE,"Tabl. A1";#N/A,#N/A,FALSE,"Tabl. A1 b";#N/A,#N/A,FALSE,"Tabl. A2";#N/A,#N/A,FALSE,"Tabl. A2-1";#N/A,#N/A,FALSE,"Tabl. A2-2"}</definedName>
    <definedName name="JHGF" localSheetId="6" hidden="1">{#N/A,#N/A,FALSE,"Tabl. A1";#N/A,#N/A,FALSE,"Tabl. A1 b";#N/A,#N/A,FALSE,"Tabl. A2";#N/A,#N/A,FALSE,"Tabl. A2-1";#N/A,#N/A,FALSE,"Tabl. A2-2"}</definedName>
    <definedName name="JHGF" hidden="1">{#N/A,#N/A,FALSE,"Tabl. A1";#N/A,#N/A,FALSE,"Tabl. A1 b";#N/A,#N/A,FALSE,"Tabl. A2";#N/A,#N/A,FALSE,"Tabl. A2-1";#N/A,#N/A,FALSE,"Tabl. A2-2"}</definedName>
    <definedName name="JHGFDS" localSheetId="20" hidden="1">{#N/A,#N/A,FALSE,"Tabl. G1";#N/A,#N/A,FALSE,"Tabl. G2"}</definedName>
    <definedName name="JHGFDS" localSheetId="21" hidden="1">{#N/A,#N/A,FALSE,"Tabl. G1";#N/A,#N/A,FALSE,"Tabl. G2"}</definedName>
    <definedName name="JHGFDS" localSheetId="22" hidden="1">{#N/A,#N/A,FALSE,"Tabl. G1";#N/A,#N/A,FALSE,"Tabl. G2"}</definedName>
    <definedName name="JHGFDS" localSheetId="16" hidden="1">{#N/A,#N/A,FALSE,"Tabl. G1";#N/A,#N/A,FALSE,"Tabl. G2"}</definedName>
    <definedName name="JHGFDS" localSheetId="17" hidden="1">{#N/A,#N/A,FALSE,"Tabl. G1";#N/A,#N/A,FALSE,"Tabl. G2"}</definedName>
    <definedName name="JHGFDS" localSheetId="19" hidden="1">{#N/A,#N/A,FALSE,"Tabl. G1";#N/A,#N/A,FALSE,"Tabl. G2"}</definedName>
    <definedName name="JHGFDS" localSheetId="18" hidden="1">{#N/A,#N/A,FALSE,"Tabl. G1";#N/A,#N/A,FALSE,"Tabl. G2"}</definedName>
    <definedName name="JHGFDS" localSheetId="7" hidden="1">{#N/A,#N/A,FALSE,"Tabl. G1";#N/A,#N/A,FALSE,"Tabl. G2"}</definedName>
    <definedName name="JHGFDS" localSheetId="8" hidden="1">{#N/A,#N/A,FALSE,"Tabl. G1";#N/A,#N/A,FALSE,"Tabl. G2"}</definedName>
    <definedName name="JHGFDS" localSheetId="10" hidden="1">{#N/A,#N/A,FALSE,"Tabl. G1";#N/A,#N/A,FALSE,"Tabl. G2"}</definedName>
    <definedName name="JHGFDS" localSheetId="9" hidden="1">{#N/A,#N/A,FALSE,"Tabl. G1";#N/A,#N/A,FALSE,"Tabl. G2"}</definedName>
    <definedName name="JHGFDS" localSheetId="23" hidden="1">{#N/A,#N/A,FALSE,"Tabl. G1";#N/A,#N/A,FALSE,"Tabl. G2"}</definedName>
    <definedName name="JHGFDS" localSheetId="12" hidden="1">{#N/A,#N/A,FALSE,"Tabl. G1";#N/A,#N/A,FALSE,"Tabl. G2"}</definedName>
    <definedName name="JHGFDS" localSheetId="13" hidden="1">{#N/A,#N/A,FALSE,"Tabl. G1";#N/A,#N/A,FALSE,"Tabl. G2"}</definedName>
    <definedName name="JHGFDS" localSheetId="14" hidden="1">{#N/A,#N/A,FALSE,"Tabl. G1";#N/A,#N/A,FALSE,"Tabl. G2"}</definedName>
    <definedName name="JHGFDS" localSheetId="15" hidden="1">{#N/A,#N/A,FALSE,"Tabl. G1";#N/A,#N/A,FALSE,"Tabl. G2"}</definedName>
    <definedName name="JHGFDS" localSheetId="3" hidden="1">{#N/A,#N/A,FALSE,"Tabl. G1";#N/A,#N/A,FALSE,"Tabl. G2"}</definedName>
    <definedName name="JHGFDS" localSheetId="4" hidden="1">{#N/A,#N/A,FALSE,"Tabl. G1";#N/A,#N/A,FALSE,"Tabl. G2"}</definedName>
    <definedName name="JHGFDS" localSheetId="5" hidden="1">{#N/A,#N/A,FALSE,"Tabl. G1";#N/A,#N/A,FALSE,"Tabl. G2"}</definedName>
    <definedName name="JHGFDS" localSheetId="6" hidden="1">{#N/A,#N/A,FALSE,"Tabl. G1";#N/A,#N/A,FALSE,"Tabl. G2"}</definedName>
    <definedName name="JHGFDS" hidden="1">{#N/A,#N/A,FALSE,"Tabl. G1";#N/A,#N/A,FALSE,"Tabl. G2"}</definedName>
    <definedName name="jhjh" localSheetId="20" hidden="1">{#N/A,#N/A,FALSE,"A";#N/A,#N/A,FALSE,"B"}</definedName>
    <definedName name="jhjh" localSheetId="21" hidden="1">{#N/A,#N/A,FALSE,"A";#N/A,#N/A,FALSE,"B"}</definedName>
    <definedName name="jhjh" localSheetId="22" hidden="1">{#N/A,#N/A,FALSE,"A";#N/A,#N/A,FALSE,"B"}</definedName>
    <definedName name="jhjh" localSheetId="16" hidden="1">{#N/A,#N/A,FALSE,"A";#N/A,#N/A,FALSE,"B"}</definedName>
    <definedName name="jhjh" localSheetId="17" hidden="1">{#N/A,#N/A,FALSE,"A";#N/A,#N/A,FALSE,"B"}</definedName>
    <definedName name="jhjh" localSheetId="19" hidden="1">{#N/A,#N/A,FALSE,"A";#N/A,#N/A,FALSE,"B"}</definedName>
    <definedName name="jhjh" localSheetId="18" hidden="1">{#N/A,#N/A,FALSE,"A";#N/A,#N/A,FALSE,"B"}</definedName>
    <definedName name="jhjh" localSheetId="7" hidden="1">{#N/A,#N/A,FALSE,"A";#N/A,#N/A,FALSE,"B"}</definedName>
    <definedName name="jhjh" localSheetId="8" hidden="1">{#N/A,#N/A,FALSE,"A";#N/A,#N/A,FALSE,"B"}</definedName>
    <definedName name="jhjh" localSheetId="10" hidden="1">{#N/A,#N/A,FALSE,"A";#N/A,#N/A,FALSE,"B"}</definedName>
    <definedName name="jhjh" localSheetId="9" hidden="1">{#N/A,#N/A,FALSE,"A";#N/A,#N/A,FALSE,"B"}</definedName>
    <definedName name="jhjh" localSheetId="23" hidden="1">{#N/A,#N/A,FALSE,"A";#N/A,#N/A,FALSE,"B"}</definedName>
    <definedName name="jhjh" localSheetId="12" hidden="1">{#N/A,#N/A,FALSE,"A";#N/A,#N/A,FALSE,"B"}</definedName>
    <definedName name="jhjh" localSheetId="13" hidden="1">{#N/A,#N/A,FALSE,"A";#N/A,#N/A,FALSE,"B"}</definedName>
    <definedName name="jhjh" localSheetId="14" hidden="1">{#N/A,#N/A,FALSE,"A";#N/A,#N/A,FALSE,"B"}</definedName>
    <definedName name="jhjh" localSheetId="15" hidden="1">{#N/A,#N/A,FALSE,"A";#N/A,#N/A,FALSE,"B"}</definedName>
    <definedName name="jhjh" localSheetId="3" hidden="1">{#N/A,#N/A,FALSE,"A";#N/A,#N/A,FALSE,"B"}</definedName>
    <definedName name="jhjh" localSheetId="4" hidden="1">{#N/A,#N/A,FALSE,"A";#N/A,#N/A,FALSE,"B"}</definedName>
    <definedName name="jhjh" localSheetId="5" hidden="1">{#N/A,#N/A,FALSE,"A";#N/A,#N/A,FALSE,"B"}</definedName>
    <definedName name="jhjh" localSheetId="6" hidden="1">{#N/A,#N/A,FALSE,"A";#N/A,#N/A,FALSE,"B"}</definedName>
    <definedName name="jhjh" hidden="1">{#N/A,#N/A,FALSE,"A";#N/A,#N/A,FALSE,"B"}</definedName>
    <definedName name="jhkhg" localSheetId="20" hidden="1">{#N/A,#N/A,FALSE,"A";#N/A,#N/A,FALSE,"B"}</definedName>
    <definedName name="jhkhg" localSheetId="21" hidden="1">{#N/A,#N/A,FALSE,"A";#N/A,#N/A,FALSE,"B"}</definedName>
    <definedName name="jhkhg" localSheetId="22" hidden="1">{#N/A,#N/A,FALSE,"A";#N/A,#N/A,FALSE,"B"}</definedName>
    <definedName name="jhkhg" localSheetId="16" hidden="1">{#N/A,#N/A,FALSE,"A";#N/A,#N/A,FALSE,"B"}</definedName>
    <definedName name="jhkhg" localSheetId="17" hidden="1">{#N/A,#N/A,FALSE,"A";#N/A,#N/A,FALSE,"B"}</definedName>
    <definedName name="jhkhg" localSheetId="19" hidden="1">{#N/A,#N/A,FALSE,"A";#N/A,#N/A,FALSE,"B"}</definedName>
    <definedName name="jhkhg" localSheetId="18" hidden="1">{#N/A,#N/A,FALSE,"A";#N/A,#N/A,FALSE,"B"}</definedName>
    <definedName name="jhkhg" localSheetId="7" hidden="1">{#N/A,#N/A,FALSE,"A";#N/A,#N/A,FALSE,"B"}</definedName>
    <definedName name="jhkhg" localSheetId="8" hidden="1">{#N/A,#N/A,FALSE,"A";#N/A,#N/A,FALSE,"B"}</definedName>
    <definedName name="jhkhg" localSheetId="10" hidden="1">{#N/A,#N/A,FALSE,"A";#N/A,#N/A,FALSE,"B"}</definedName>
    <definedName name="jhkhg" localSheetId="9" hidden="1">{#N/A,#N/A,FALSE,"A";#N/A,#N/A,FALSE,"B"}</definedName>
    <definedName name="jhkhg" localSheetId="23" hidden="1">{#N/A,#N/A,FALSE,"A";#N/A,#N/A,FALSE,"B"}</definedName>
    <definedName name="jhkhg" localSheetId="12" hidden="1">{#N/A,#N/A,FALSE,"A";#N/A,#N/A,FALSE,"B"}</definedName>
    <definedName name="jhkhg" localSheetId="13" hidden="1">{#N/A,#N/A,FALSE,"A";#N/A,#N/A,FALSE,"B"}</definedName>
    <definedName name="jhkhg" localSheetId="14" hidden="1">{#N/A,#N/A,FALSE,"A";#N/A,#N/A,FALSE,"B"}</definedName>
    <definedName name="jhkhg" localSheetId="15" hidden="1">{#N/A,#N/A,FALSE,"A";#N/A,#N/A,FALSE,"B"}</definedName>
    <definedName name="jhkhg" localSheetId="3" hidden="1">{#N/A,#N/A,FALSE,"A";#N/A,#N/A,FALSE,"B"}</definedName>
    <definedName name="jhkhg" localSheetId="4" hidden="1">{#N/A,#N/A,FALSE,"A";#N/A,#N/A,FALSE,"B"}</definedName>
    <definedName name="jhkhg" localSheetId="5" hidden="1">{#N/A,#N/A,FALSE,"A";#N/A,#N/A,FALSE,"B"}</definedName>
    <definedName name="jhkhg" localSheetId="6" hidden="1">{#N/A,#N/A,FALSE,"A";#N/A,#N/A,FALSE,"B"}</definedName>
    <definedName name="jhkhg" hidden="1">{#N/A,#N/A,FALSE,"A";#N/A,#N/A,FALSE,"B"}</definedName>
    <definedName name="jhkhjkh" localSheetId="20" hidden="1">{"'РП (2)'!$A$5:$S$150"}</definedName>
    <definedName name="jhkhjkh" localSheetId="21" hidden="1">{"'РП (2)'!$A$5:$S$150"}</definedName>
    <definedName name="jhkhjkh" localSheetId="22" hidden="1">{"'РП (2)'!$A$5:$S$150"}</definedName>
    <definedName name="jhkhjkh" localSheetId="16" hidden="1">{"'РП (2)'!$A$5:$S$150"}</definedName>
    <definedName name="jhkhjkh" localSheetId="17" hidden="1">{"'РП (2)'!$A$5:$S$150"}</definedName>
    <definedName name="jhkhjkh" localSheetId="19" hidden="1">{"'РП (2)'!$A$5:$S$150"}</definedName>
    <definedName name="jhkhjkh" localSheetId="18" hidden="1">{"'РП (2)'!$A$5:$S$150"}</definedName>
    <definedName name="jhkhjkh" localSheetId="7" hidden="1">{"'РП (2)'!$A$5:$S$150"}</definedName>
    <definedName name="jhkhjkh" localSheetId="8" hidden="1">{"'РП (2)'!$A$5:$S$150"}</definedName>
    <definedName name="jhkhjkh" localSheetId="10" hidden="1">{"'РП (2)'!$A$5:$S$150"}</definedName>
    <definedName name="jhkhjkh" localSheetId="9" hidden="1">{"'РП (2)'!$A$5:$S$150"}</definedName>
    <definedName name="jhkhjkh" localSheetId="23" hidden="1">{"'РП (2)'!$A$5:$S$150"}</definedName>
    <definedName name="jhkhjkh" localSheetId="12" hidden="1">{"'РП (2)'!$A$5:$S$150"}</definedName>
    <definedName name="jhkhjkh" localSheetId="13" hidden="1">{"'РП (2)'!$A$5:$S$150"}</definedName>
    <definedName name="jhkhjkh" localSheetId="14" hidden="1">{"'РП (2)'!$A$5:$S$150"}</definedName>
    <definedName name="jhkhjkh" localSheetId="15" hidden="1">{"'РП (2)'!$A$5:$S$150"}</definedName>
    <definedName name="jhkhjkh" localSheetId="3" hidden="1">{"'РП (2)'!$A$5:$S$150"}</definedName>
    <definedName name="jhkhjkh" localSheetId="4" hidden="1">{"'РП (2)'!$A$5:$S$150"}</definedName>
    <definedName name="jhkhjkh" localSheetId="5" hidden="1">{"'РП (2)'!$A$5:$S$150"}</definedName>
    <definedName name="jhkhjkh" localSheetId="6" hidden="1">{"'РП (2)'!$A$5:$S$150"}</definedName>
    <definedName name="jhkhjkh" hidden="1">{"'РП (2)'!$A$5:$S$150"}</definedName>
    <definedName name="jhyt" localSheetId="20" hidden="1">{#N/A,#N/A,FALSE,"A";#N/A,#N/A,FALSE,"B"}</definedName>
    <definedName name="jhyt" localSheetId="21" hidden="1">{#N/A,#N/A,FALSE,"A";#N/A,#N/A,FALSE,"B"}</definedName>
    <definedName name="jhyt" localSheetId="22" hidden="1">{#N/A,#N/A,FALSE,"A";#N/A,#N/A,FALSE,"B"}</definedName>
    <definedName name="jhyt" localSheetId="16" hidden="1">{#N/A,#N/A,FALSE,"A";#N/A,#N/A,FALSE,"B"}</definedName>
    <definedName name="jhyt" localSheetId="17" hidden="1">{#N/A,#N/A,FALSE,"A";#N/A,#N/A,FALSE,"B"}</definedName>
    <definedName name="jhyt" localSheetId="19" hidden="1">{#N/A,#N/A,FALSE,"A";#N/A,#N/A,FALSE,"B"}</definedName>
    <definedName name="jhyt" localSheetId="18" hidden="1">{#N/A,#N/A,FALSE,"A";#N/A,#N/A,FALSE,"B"}</definedName>
    <definedName name="jhyt" localSheetId="7" hidden="1">{#N/A,#N/A,FALSE,"A";#N/A,#N/A,FALSE,"B"}</definedName>
    <definedName name="jhyt" localSheetId="8" hidden="1">{#N/A,#N/A,FALSE,"A";#N/A,#N/A,FALSE,"B"}</definedName>
    <definedName name="jhyt" localSheetId="10" hidden="1">{#N/A,#N/A,FALSE,"A";#N/A,#N/A,FALSE,"B"}</definedName>
    <definedName name="jhyt" localSheetId="9" hidden="1">{#N/A,#N/A,FALSE,"A";#N/A,#N/A,FALSE,"B"}</definedName>
    <definedName name="jhyt" localSheetId="23" hidden="1">{#N/A,#N/A,FALSE,"A";#N/A,#N/A,FALSE,"B"}</definedName>
    <definedName name="jhyt" localSheetId="12" hidden="1">{#N/A,#N/A,FALSE,"A";#N/A,#N/A,FALSE,"B"}</definedName>
    <definedName name="jhyt" localSheetId="13" hidden="1">{#N/A,#N/A,FALSE,"A";#N/A,#N/A,FALSE,"B"}</definedName>
    <definedName name="jhyt" localSheetId="14" hidden="1">{#N/A,#N/A,FALSE,"A";#N/A,#N/A,FALSE,"B"}</definedName>
    <definedName name="jhyt" localSheetId="15" hidden="1">{#N/A,#N/A,FALSE,"A";#N/A,#N/A,FALSE,"B"}</definedName>
    <definedName name="jhyt" localSheetId="3" hidden="1">{#N/A,#N/A,FALSE,"A";#N/A,#N/A,FALSE,"B"}</definedName>
    <definedName name="jhyt" localSheetId="4" hidden="1">{#N/A,#N/A,FALSE,"A";#N/A,#N/A,FALSE,"B"}</definedName>
    <definedName name="jhyt" localSheetId="5" hidden="1">{#N/A,#N/A,FALSE,"A";#N/A,#N/A,FALSE,"B"}</definedName>
    <definedName name="jhyt" localSheetId="6" hidden="1">{#N/A,#N/A,FALSE,"A";#N/A,#N/A,FALSE,"B"}</definedName>
    <definedName name="jhyt" hidden="1">{#N/A,#N/A,FALSE,"A";#N/A,#N/A,FALSE,"B"}</definedName>
    <definedName name="jjdggu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jjdggu" hidden="1">{#N/A,#N/A,FALSE,"A";#N/A,#N/A,FALSE,"B-TOT";#N/A,#N/A,FALSE,"Declaration1";#N/A,#N/A,FALSE,"Spravka1";#N/A,#N/A,FALSE,"A (2)";#N/A,#N/A,FALSE,"B-TOT (2)";#N/A,#N/A,FALSE,"Declaration1 (2)";#N/A,#N/A,FALSE,"Spravka1 (2)"}</definedName>
    <definedName name="jjj" localSheetId="20" hidden="1">{#N/A,#N/A,FALSE,"A";#N/A,#N/A,FALSE,"B"}</definedName>
    <definedName name="jjj" localSheetId="21" hidden="1">{#N/A,#N/A,FALSE,"A";#N/A,#N/A,FALSE,"B"}</definedName>
    <definedName name="jjj" localSheetId="22" hidden="1">{#N/A,#N/A,FALSE,"A";#N/A,#N/A,FALSE,"B"}</definedName>
    <definedName name="jjj" localSheetId="16" hidden="1">{#N/A,#N/A,FALSE,"A";#N/A,#N/A,FALSE,"B"}</definedName>
    <definedName name="jjj" localSheetId="17" hidden="1">{#N/A,#N/A,FALSE,"A";#N/A,#N/A,FALSE,"B"}</definedName>
    <definedName name="jjj" localSheetId="19" hidden="1">{#N/A,#N/A,FALSE,"A";#N/A,#N/A,FALSE,"B"}</definedName>
    <definedName name="jjj" localSheetId="18" hidden="1">{#N/A,#N/A,FALSE,"A";#N/A,#N/A,FALSE,"B"}</definedName>
    <definedName name="jjj" localSheetId="7" hidden="1">{#N/A,#N/A,FALSE,"A";#N/A,#N/A,FALSE,"B"}</definedName>
    <definedName name="jjj" localSheetId="8" hidden="1">{#N/A,#N/A,FALSE,"A";#N/A,#N/A,FALSE,"B"}</definedName>
    <definedName name="jjj" localSheetId="10" hidden="1">{#N/A,#N/A,FALSE,"A";#N/A,#N/A,FALSE,"B"}</definedName>
    <definedName name="jjj" localSheetId="9" hidden="1">{#N/A,#N/A,FALSE,"A";#N/A,#N/A,FALSE,"B"}</definedName>
    <definedName name="jjj" localSheetId="23" hidden="1">{#N/A,#N/A,FALSE,"A";#N/A,#N/A,FALSE,"B"}</definedName>
    <definedName name="jjj" localSheetId="12" hidden="1">{#N/A,#N/A,FALSE,"A";#N/A,#N/A,FALSE,"B"}</definedName>
    <definedName name="jjj" localSheetId="13" hidden="1">{#N/A,#N/A,FALSE,"A";#N/A,#N/A,FALSE,"B"}</definedName>
    <definedName name="jjj" localSheetId="14" hidden="1">{#N/A,#N/A,FALSE,"A";#N/A,#N/A,FALSE,"B"}</definedName>
    <definedName name="jjj" localSheetId="15" hidden="1">{#N/A,#N/A,FALSE,"A";#N/A,#N/A,FALSE,"B"}</definedName>
    <definedName name="jjj" localSheetId="3" hidden="1">{#N/A,#N/A,FALSE,"A";#N/A,#N/A,FALSE,"B"}</definedName>
    <definedName name="jjj" localSheetId="4" hidden="1">{#N/A,#N/A,FALSE,"A";#N/A,#N/A,FALSE,"B"}</definedName>
    <definedName name="jjj" localSheetId="5" hidden="1">{#N/A,#N/A,FALSE,"A";#N/A,#N/A,FALSE,"B"}</definedName>
    <definedName name="jjj" localSheetId="6" hidden="1">{#N/A,#N/A,FALSE,"A";#N/A,#N/A,FALSE,"B"}</definedName>
    <definedName name="jjj" hidden="1">{#N/A,#N/A,FALSE,"A";#N/A,#N/A,FALSE,"B"}</definedName>
    <definedName name="jjjh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jjjh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jjjhh" hidden="1">{#N/A,#N/A,FALSE,"A";#N/A,#N/A,FALSE,"B-TOT";#N/A,#N/A,FALSE,"Declaration1";#N/A,#N/A,FALSE,"Spravka1";#N/A,#N/A,FALSE,"A (2)";#N/A,#N/A,FALSE,"B-TOT (2)";#N/A,#N/A,FALSE,"Declaration1 (2)";#N/A,#N/A,FALSE,"Spravka1 (2)"}</definedName>
    <definedName name="jjjj" localSheetId="20" hidden="1">{#N/A,#N/A,FALSE,"A";#N/A,#N/A,FALSE,"B"}</definedName>
    <definedName name="jjjj" localSheetId="21" hidden="1">{#N/A,#N/A,FALSE,"A";#N/A,#N/A,FALSE,"B"}</definedName>
    <definedName name="jjjj" localSheetId="22" hidden="1">{#N/A,#N/A,FALSE,"A";#N/A,#N/A,FALSE,"B"}</definedName>
    <definedName name="jjjj" localSheetId="16" hidden="1">{#N/A,#N/A,FALSE,"A";#N/A,#N/A,FALSE,"B"}</definedName>
    <definedName name="jjjj" localSheetId="17" hidden="1">{#N/A,#N/A,FALSE,"A";#N/A,#N/A,FALSE,"B"}</definedName>
    <definedName name="jjjj" localSheetId="19" hidden="1">{#N/A,#N/A,FALSE,"A";#N/A,#N/A,FALSE,"B"}</definedName>
    <definedName name="jjjj" localSheetId="18" hidden="1">{#N/A,#N/A,FALSE,"A";#N/A,#N/A,FALSE,"B"}</definedName>
    <definedName name="jjjj" localSheetId="7" hidden="1">{#N/A,#N/A,FALSE,"A";#N/A,#N/A,FALSE,"B"}</definedName>
    <definedName name="jjjj" localSheetId="8" hidden="1">{#N/A,#N/A,FALSE,"A";#N/A,#N/A,FALSE,"B"}</definedName>
    <definedName name="jjjj" localSheetId="10" hidden="1">{#N/A,#N/A,FALSE,"A";#N/A,#N/A,FALSE,"B"}</definedName>
    <definedName name="jjjj" localSheetId="9" hidden="1">{#N/A,#N/A,FALSE,"A";#N/A,#N/A,FALSE,"B"}</definedName>
    <definedName name="jjjj" localSheetId="23" hidden="1">{#N/A,#N/A,FALSE,"A";#N/A,#N/A,FALSE,"B"}</definedName>
    <definedName name="jjjj" localSheetId="12" hidden="1">{#N/A,#N/A,FALSE,"A";#N/A,#N/A,FALSE,"B"}</definedName>
    <definedName name="jjjj" localSheetId="13" hidden="1">{#N/A,#N/A,FALSE,"A";#N/A,#N/A,FALSE,"B"}</definedName>
    <definedName name="jjjj" localSheetId="14" hidden="1">{#N/A,#N/A,FALSE,"A";#N/A,#N/A,FALSE,"B"}</definedName>
    <definedName name="jjjj" localSheetId="15" hidden="1">{#N/A,#N/A,FALSE,"A";#N/A,#N/A,FALSE,"B"}</definedName>
    <definedName name="jjjj" localSheetId="3" hidden="1">{#N/A,#N/A,FALSE,"A";#N/A,#N/A,FALSE,"B"}</definedName>
    <definedName name="jjjj" localSheetId="4" hidden="1">{#N/A,#N/A,FALSE,"A";#N/A,#N/A,FALSE,"B"}</definedName>
    <definedName name="jjjj" localSheetId="5" hidden="1">{#N/A,#N/A,FALSE,"A";#N/A,#N/A,FALSE,"B"}</definedName>
    <definedName name="jjjj" localSheetId="6" hidden="1">{#N/A,#N/A,FALSE,"A";#N/A,#N/A,FALSE,"B"}</definedName>
    <definedName name="jjjj" hidden="1">{#N/A,#N/A,FALSE,"A";#N/A,#N/A,FALSE,"B"}</definedName>
    <definedName name="jk" localSheetId="20" hidden="1">{#N/A,#N/A,FALSE,"A";#N/A,#N/A,FALSE,"B"}</definedName>
    <definedName name="jk" localSheetId="21" hidden="1">{#N/A,#N/A,FALSE,"A";#N/A,#N/A,FALSE,"B"}</definedName>
    <definedName name="jk" localSheetId="22" hidden="1">{#N/A,#N/A,FALSE,"A";#N/A,#N/A,FALSE,"B"}</definedName>
    <definedName name="jk" localSheetId="16" hidden="1">{#N/A,#N/A,FALSE,"A";#N/A,#N/A,FALSE,"B"}</definedName>
    <definedName name="jk" localSheetId="17" hidden="1">{#N/A,#N/A,FALSE,"A";#N/A,#N/A,FALSE,"B"}</definedName>
    <definedName name="jk" localSheetId="19" hidden="1">{#N/A,#N/A,FALSE,"A";#N/A,#N/A,FALSE,"B"}</definedName>
    <definedName name="jk" localSheetId="18" hidden="1">{#N/A,#N/A,FALSE,"A";#N/A,#N/A,FALSE,"B"}</definedName>
    <definedName name="jk" localSheetId="7" hidden="1">{#N/A,#N/A,FALSE,"A";#N/A,#N/A,FALSE,"B"}</definedName>
    <definedName name="jk" localSheetId="8" hidden="1">{#N/A,#N/A,FALSE,"A";#N/A,#N/A,FALSE,"B"}</definedName>
    <definedName name="jk" localSheetId="10" hidden="1">{#N/A,#N/A,FALSE,"A";#N/A,#N/A,FALSE,"B"}</definedName>
    <definedName name="jk" localSheetId="9" hidden="1">{#N/A,#N/A,FALSE,"A";#N/A,#N/A,FALSE,"B"}</definedName>
    <definedName name="jk" localSheetId="23" hidden="1">{#N/A,#N/A,FALSE,"A";#N/A,#N/A,FALSE,"B"}</definedName>
    <definedName name="jk" localSheetId="12" hidden="1">{#N/A,#N/A,FALSE,"A";#N/A,#N/A,FALSE,"B"}</definedName>
    <definedName name="jk" localSheetId="13" hidden="1">{#N/A,#N/A,FALSE,"A";#N/A,#N/A,FALSE,"B"}</definedName>
    <definedName name="jk" localSheetId="14" hidden="1">{#N/A,#N/A,FALSE,"A";#N/A,#N/A,FALSE,"B"}</definedName>
    <definedName name="jk" localSheetId="15" hidden="1">{#N/A,#N/A,FALSE,"A";#N/A,#N/A,FALSE,"B"}</definedName>
    <definedName name="jk" localSheetId="3" hidden="1">{#N/A,#N/A,FALSE,"A";#N/A,#N/A,FALSE,"B"}</definedName>
    <definedName name="jk" localSheetId="4" hidden="1">{#N/A,#N/A,FALSE,"A";#N/A,#N/A,FALSE,"B"}</definedName>
    <definedName name="jk" localSheetId="5" hidden="1">{#N/A,#N/A,FALSE,"A";#N/A,#N/A,FALSE,"B"}</definedName>
    <definedName name="jk" localSheetId="6" hidden="1">{#N/A,#N/A,FALSE,"A";#N/A,#N/A,FALSE,"B"}</definedName>
    <definedName name="jk" hidden="1">{#N/A,#N/A,FALSE,"A";#N/A,#N/A,FALSE,"B"}</definedName>
    <definedName name="jkl" localSheetId="20" hidden="1">{#N/A,#N/A,FALSE,"Tabl. G1";#N/A,#N/A,FALSE,"Tabl. G2"}</definedName>
    <definedName name="jkl" localSheetId="21" hidden="1">{#N/A,#N/A,FALSE,"Tabl. G1";#N/A,#N/A,FALSE,"Tabl. G2"}</definedName>
    <definedName name="jkl" localSheetId="22" hidden="1">{#N/A,#N/A,FALSE,"Tabl. G1";#N/A,#N/A,FALSE,"Tabl. G2"}</definedName>
    <definedName name="jkl" localSheetId="16" hidden="1">{#N/A,#N/A,FALSE,"Tabl. G1";#N/A,#N/A,FALSE,"Tabl. G2"}</definedName>
    <definedName name="jkl" localSheetId="17" hidden="1">{#N/A,#N/A,FALSE,"Tabl. G1";#N/A,#N/A,FALSE,"Tabl. G2"}</definedName>
    <definedName name="jkl" localSheetId="19" hidden="1">{#N/A,#N/A,FALSE,"Tabl. G1";#N/A,#N/A,FALSE,"Tabl. G2"}</definedName>
    <definedName name="jkl" localSheetId="18" hidden="1">{#N/A,#N/A,FALSE,"Tabl. G1";#N/A,#N/A,FALSE,"Tabl. G2"}</definedName>
    <definedName name="jkl" localSheetId="7" hidden="1">{#N/A,#N/A,FALSE,"Tabl. G1";#N/A,#N/A,FALSE,"Tabl. G2"}</definedName>
    <definedName name="jkl" localSheetId="8" hidden="1">{#N/A,#N/A,FALSE,"Tabl. G1";#N/A,#N/A,FALSE,"Tabl. G2"}</definedName>
    <definedName name="jkl" localSheetId="10" hidden="1">{#N/A,#N/A,FALSE,"Tabl. G1";#N/A,#N/A,FALSE,"Tabl. G2"}</definedName>
    <definedName name="jkl" localSheetId="9" hidden="1">{#N/A,#N/A,FALSE,"Tabl. G1";#N/A,#N/A,FALSE,"Tabl. G2"}</definedName>
    <definedName name="jkl" localSheetId="23" hidden="1">{#N/A,#N/A,FALSE,"Tabl. G1";#N/A,#N/A,FALSE,"Tabl. G2"}</definedName>
    <definedName name="jkl" localSheetId="12" hidden="1">{#N/A,#N/A,FALSE,"Tabl. G1";#N/A,#N/A,FALSE,"Tabl. G2"}</definedName>
    <definedName name="jkl" localSheetId="13" hidden="1">{#N/A,#N/A,FALSE,"Tabl. G1";#N/A,#N/A,FALSE,"Tabl. G2"}</definedName>
    <definedName name="jkl" localSheetId="14" hidden="1">{#N/A,#N/A,FALSE,"Tabl. G1";#N/A,#N/A,FALSE,"Tabl. G2"}</definedName>
    <definedName name="jkl" localSheetId="15" hidden="1">{#N/A,#N/A,FALSE,"Tabl. G1";#N/A,#N/A,FALSE,"Tabl. G2"}</definedName>
    <definedName name="jkl" localSheetId="3" hidden="1">{#N/A,#N/A,FALSE,"Tabl. G1";#N/A,#N/A,FALSE,"Tabl. G2"}</definedName>
    <definedName name="jkl" localSheetId="4" hidden="1">{#N/A,#N/A,FALSE,"Tabl. G1";#N/A,#N/A,FALSE,"Tabl. G2"}</definedName>
    <definedName name="jkl" localSheetId="5" hidden="1">{#N/A,#N/A,FALSE,"Tabl. G1";#N/A,#N/A,FALSE,"Tabl. G2"}</definedName>
    <definedName name="jkl" localSheetId="6" hidden="1">{#N/A,#N/A,FALSE,"Tabl. G1";#N/A,#N/A,FALSE,"Tabl. G2"}</definedName>
    <definedName name="jkl" hidden="1">{#N/A,#N/A,FALSE,"Tabl. G1";#N/A,#N/A,FALSE,"Tabl. G2"}</definedName>
    <definedName name="jkokjoi" localSheetId="20" hidden="1">{#N/A,#N/A,FALSE,"A";#N/A,#N/A,FALSE,"B"}</definedName>
    <definedName name="jkokjoi" localSheetId="21" hidden="1">{#N/A,#N/A,FALSE,"A";#N/A,#N/A,FALSE,"B"}</definedName>
    <definedName name="jkokjoi" localSheetId="22" hidden="1">{#N/A,#N/A,FALSE,"A";#N/A,#N/A,FALSE,"B"}</definedName>
    <definedName name="jkokjoi" localSheetId="16" hidden="1">{#N/A,#N/A,FALSE,"A";#N/A,#N/A,FALSE,"B"}</definedName>
    <definedName name="jkokjoi" localSheetId="17" hidden="1">{#N/A,#N/A,FALSE,"A";#N/A,#N/A,FALSE,"B"}</definedName>
    <definedName name="jkokjoi" localSheetId="19" hidden="1">{#N/A,#N/A,FALSE,"A";#N/A,#N/A,FALSE,"B"}</definedName>
    <definedName name="jkokjoi" localSheetId="18" hidden="1">{#N/A,#N/A,FALSE,"A";#N/A,#N/A,FALSE,"B"}</definedName>
    <definedName name="jkokjoi" localSheetId="7" hidden="1">{#N/A,#N/A,FALSE,"A";#N/A,#N/A,FALSE,"B"}</definedName>
    <definedName name="jkokjoi" localSheetId="8" hidden="1">{#N/A,#N/A,FALSE,"A";#N/A,#N/A,FALSE,"B"}</definedName>
    <definedName name="jkokjoi" localSheetId="10" hidden="1">{#N/A,#N/A,FALSE,"A";#N/A,#N/A,FALSE,"B"}</definedName>
    <definedName name="jkokjoi" localSheetId="9" hidden="1">{#N/A,#N/A,FALSE,"A";#N/A,#N/A,FALSE,"B"}</definedName>
    <definedName name="jkokjoi" localSheetId="23" hidden="1">{#N/A,#N/A,FALSE,"A";#N/A,#N/A,FALSE,"B"}</definedName>
    <definedName name="jkokjoi" localSheetId="12" hidden="1">{#N/A,#N/A,FALSE,"A";#N/A,#N/A,FALSE,"B"}</definedName>
    <definedName name="jkokjoi" localSheetId="13" hidden="1">{#N/A,#N/A,FALSE,"A";#N/A,#N/A,FALSE,"B"}</definedName>
    <definedName name="jkokjoi" localSheetId="14" hidden="1">{#N/A,#N/A,FALSE,"A";#N/A,#N/A,FALSE,"B"}</definedName>
    <definedName name="jkokjoi" localSheetId="15" hidden="1">{#N/A,#N/A,FALSE,"A";#N/A,#N/A,FALSE,"B"}</definedName>
    <definedName name="jkokjoi" localSheetId="3" hidden="1">{#N/A,#N/A,FALSE,"A";#N/A,#N/A,FALSE,"B"}</definedName>
    <definedName name="jkokjoi" localSheetId="4" hidden="1">{#N/A,#N/A,FALSE,"A";#N/A,#N/A,FALSE,"B"}</definedName>
    <definedName name="jkokjoi" localSheetId="5" hidden="1">{#N/A,#N/A,FALSE,"A";#N/A,#N/A,FALSE,"B"}</definedName>
    <definedName name="jkokjoi" localSheetId="6" hidden="1">{#N/A,#N/A,FALSE,"A";#N/A,#N/A,FALSE,"B"}</definedName>
    <definedName name="jkokjoi" hidden="1">{#N/A,#N/A,FALSE,"A";#N/A,#N/A,FALSE,"B"}</definedName>
    <definedName name="jkuyjfg" localSheetId="20" hidden="1">{#N/A,#N/A,FALSE,"A";#N/A,#N/A,FALSE,"B"}</definedName>
    <definedName name="jkuyjfg" localSheetId="21" hidden="1">{#N/A,#N/A,FALSE,"A";#N/A,#N/A,FALSE,"B"}</definedName>
    <definedName name="jkuyjfg" localSheetId="22" hidden="1">{#N/A,#N/A,FALSE,"A";#N/A,#N/A,FALSE,"B"}</definedName>
    <definedName name="jkuyjfg" localSheetId="16" hidden="1">{#N/A,#N/A,FALSE,"A";#N/A,#N/A,FALSE,"B"}</definedName>
    <definedName name="jkuyjfg" localSheetId="17" hidden="1">{#N/A,#N/A,FALSE,"A";#N/A,#N/A,FALSE,"B"}</definedName>
    <definedName name="jkuyjfg" localSheetId="19" hidden="1">{#N/A,#N/A,FALSE,"A";#N/A,#N/A,FALSE,"B"}</definedName>
    <definedName name="jkuyjfg" localSheetId="18" hidden="1">{#N/A,#N/A,FALSE,"A";#N/A,#N/A,FALSE,"B"}</definedName>
    <definedName name="jkuyjfg" localSheetId="7" hidden="1">{#N/A,#N/A,FALSE,"A";#N/A,#N/A,FALSE,"B"}</definedName>
    <definedName name="jkuyjfg" localSheetId="8" hidden="1">{#N/A,#N/A,FALSE,"A";#N/A,#N/A,FALSE,"B"}</definedName>
    <definedName name="jkuyjfg" localSheetId="10" hidden="1">{#N/A,#N/A,FALSE,"A";#N/A,#N/A,FALSE,"B"}</definedName>
    <definedName name="jkuyjfg" localSheetId="9" hidden="1">{#N/A,#N/A,FALSE,"A";#N/A,#N/A,FALSE,"B"}</definedName>
    <definedName name="jkuyjfg" localSheetId="23" hidden="1">{#N/A,#N/A,FALSE,"A";#N/A,#N/A,FALSE,"B"}</definedName>
    <definedName name="jkuyjfg" localSheetId="12" hidden="1">{#N/A,#N/A,FALSE,"A";#N/A,#N/A,FALSE,"B"}</definedName>
    <definedName name="jkuyjfg" localSheetId="13" hidden="1">{#N/A,#N/A,FALSE,"A";#N/A,#N/A,FALSE,"B"}</definedName>
    <definedName name="jkuyjfg" localSheetId="14" hidden="1">{#N/A,#N/A,FALSE,"A";#N/A,#N/A,FALSE,"B"}</definedName>
    <definedName name="jkuyjfg" localSheetId="15" hidden="1">{#N/A,#N/A,FALSE,"A";#N/A,#N/A,FALSE,"B"}</definedName>
    <definedName name="jkuyjfg" localSheetId="3" hidden="1">{#N/A,#N/A,FALSE,"A";#N/A,#N/A,FALSE,"B"}</definedName>
    <definedName name="jkuyjfg" localSheetId="4" hidden="1">{#N/A,#N/A,FALSE,"A";#N/A,#N/A,FALSE,"B"}</definedName>
    <definedName name="jkuyjfg" localSheetId="5" hidden="1">{#N/A,#N/A,FALSE,"A";#N/A,#N/A,FALSE,"B"}</definedName>
    <definedName name="jkuyjfg" localSheetId="6" hidden="1">{#N/A,#N/A,FALSE,"A";#N/A,#N/A,FALSE,"B"}</definedName>
    <definedName name="jkuyjfg" hidden="1">{#N/A,#N/A,FALSE,"A";#N/A,#N/A,FALSE,"B"}</definedName>
    <definedName name="jkyuk" localSheetId="20" hidden="1">{#N/A,#N/A,FALSE,"A";#N/A,#N/A,FALSE,"B"}</definedName>
    <definedName name="jkyuk" localSheetId="21" hidden="1">{#N/A,#N/A,FALSE,"A";#N/A,#N/A,FALSE,"B"}</definedName>
    <definedName name="jkyuk" localSheetId="22" hidden="1">{#N/A,#N/A,FALSE,"A";#N/A,#N/A,FALSE,"B"}</definedName>
    <definedName name="jkyuk" localSheetId="16" hidden="1">{#N/A,#N/A,FALSE,"A";#N/A,#N/A,FALSE,"B"}</definedName>
    <definedName name="jkyuk" localSheetId="17" hidden="1">{#N/A,#N/A,FALSE,"A";#N/A,#N/A,FALSE,"B"}</definedName>
    <definedName name="jkyuk" localSheetId="19" hidden="1">{#N/A,#N/A,FALSE,"A";#N/A,#N/A,FALSE,"B"}</definedName>
    <definedName name="jkyuk" localSheetId="18" hidden="1">{#N/A,#N/A,FALSE,"A";#N/A,#N/A,FALSE,"B"}</definedName>
    <definedName name="jkyuk" localSheetId="7" hidden="1">{#N/A,#N/A,FALSE,"A";#N/A,#N/A,FALSE,"B"}</definedName>
    <definedName name="jkyuk" localSheetId="8" hidden="1">{#N/A,#N/A,FALSE,"A";#N/A,#N/A,FALSE,"B"}</definedName>
    <definedName name="jkyuk" localSheetId="10" hidden="1">{#N/A,#N/A,FALSE,"A";#N/A,#N/A,FALSE,"B"}</definedName>
    <definedName name="jkyuk" localSheetId="9" hidden="1">{#N/A,#N/A,FALSE,"A";#N/A,#N/A,FALSE,"B"}</definedName>
    <definedName name="jkyuk" localSheetId="23" hidden="1">{#N/A,#N/A,FALSE,"A";#N/A,#N/A,FALSE,"B"}</definedName>
    <definedName name="jkyuk" localSheetId="12" hidden="1">{#N/A,#N/A,FALSE,"A";#N/A,#N/A,FALSE,"B"}</definedName>
    <definedName name="jkyuk" localSheetId="13" hidden="1">{#N/A,#N/A,FALSE,"A";#N/A,#N/A,FALSE,"B"}</definedName>
    <definedName name="jkyuk" localSheetId="14" hidden="1">{#N/A,#N/A,FALSE,"A";#N/A,#N/A,FALSE,"B"}</definedName>
    <definedName name="jkyuk" localSheetId="15" hidden="1">{#N/A,#N/A,FALSE,"A";#N/A,#N/A,FALSE,"B"}</definedName>
    <definedName name="jkyuk" localSheetId="3" hidden="1">{#N/A,#N/A,FALSE,"A";#N/A,#N/A,FALSE,"B"}</definedName>
    <definedName name="jkyuk" localSheetId="4" hidden="1">{#N/A,#N/A,FALSE,"A";#N/A,#N/A,FALSE,"B"}</definedName>
    <definedName name="jkyuk" localSheetId="5" hidden="1">{#N/A,#N/A,FALSE,"A";#N/A,#N/A,FALSE,"B"}</definedName>
    <definedName name="jkyuk" localSheetId="6" hidden="1">{#N/A,#N/A,FALSE,"A";#N/A,#N/A,FALSE,"B"}</definedName>
    <definedName name="jkyuk" hidden="1">{#N/A,#N/A,FALSE,"A";#N/A,#N/A,FALSE,"B"}</definedName>
    <definedName name="JRN" localSheetId="20" hidden="1">{#N/A,#N/A,FALSE,"Tabl. FB300";#N/A,#N/A,FALSE,"Tabl. FB350";#N/A,#N/A,FALSE,"Tabl. FB400";#N/A,#N/A,FALSE,"Tabl. FB500";#N/A,#N/A,FALSE,"Tabl. FS090"}</definedName>
    <definedName name="JRN" localSheetId="21" hidden="1">{#N/A,#N/A,FALSE,"Tabl. FB300";#N/A,#N/A,FALSE,"Tabl. FB350";#N/A,#N/A,FALSE,"Tabl. FB400";#N/A,#N/A,FALSE,"Tabl. FB500";#N/A,#N/A,FALSE,"Tabl. FS090"}</definedName>
    <definedName name="JRN" localSheetId="22" hidden="1">{#N/A,#N/A,FALSE,"Tabl. FB300";#N/A,#N/A,FALSE,"Tabl. FB350";#N/A,#N/A,FALSE,"Tabl. FB400";#N/A,#N/A,FALSE,"Tabl. FB500";#N/A,#N/A,FALSE,"Tabl. FS090"}</definedName>
    <definedName name="JRN" localSheetId="16" hidden="1">{#N/A,#N/A,FALSE,"Tabl. FB300";#N/A,#N/A,FALSE,"Tabl. FB350";#N/A,#N/A,FALSE,"Tabl. FB400";#N/A,#N/A,FALSE,"Tabl. FB500";#N/A,#N/A,FALSE,"Tabl. FS090"}</definedName>
    <definedName name="JRN" localSheetId="17" hidden="1">{#N/A,#N/A,FALSE,"Tabl. FB300";#N/A,#N/A,FALSE,"Tabl. FB350";#N/A,#N/A,FALSE,"Tabl. FB400";#N/A,#N/A,FALSE,"Tabl. FB500";#N/A,#N/A,FALSE,"Tabl. FS090"}</definedName>
    <definedName name="JRN" localSheetId="19" hidden="1">{#N/A,#N/A,FALSE,"Tabl. FB300";#N/A,#N/A,FALSE,"Tabl. FB350";#N/A,#N/A,FALSE,"Tabl. FB400";#N/A,#N/A,FALSE,"Tabl. FB500";#N/A,#N/A,FALSE,"Tabl. FS090"}</definedName>
    <definedName name="JRN" localSheetId="18" hidden="1">{#N/A,#N/A,FALSE,"Tabl. FB300";#N/A,#N/A,FALSE,"Tabl. FB350";#N/A,#N/A,FALSE,"Tabl. FB400";#N/A,#N/A,FALSE,"Tabl. FB500";#N/A,#N/A,FALSE,"Tabl. FS090"}</definedName>
    <definedName name="JRN" localSheetId="7" hidden="1">{#N/A,#N/A,FALSE,"Tabl. FB300";#N/A,#N/A,FALSE,"Tabl. FB350";#N/A,#N/A,FALSE,"Tabl. FB400";#N/A,#N/A,FALSE,"Tabl. FB500";#N/A,#N/A,FALSE,"Tabl. FS090"}</definedName>
    <definedName name="JRN" localSheetId="8" hidden="1">{#N/A,#N/A,FALSE,"Tabl. FB300";#N/A,#N/A,FALSE,"Tabl. FB350";#N/A,#N/A,FALSE,"Tabl. FB400";#N/A,#N/A,FALSE,"Tabl. FB500";#N/A,#N/A,FALSE,"Tabl. FS090"}</definedName>
    <definedName name="JRN" localSheetId="10" hidden="1">{#N/A,#N/A,FALSE,"Tabl. FB300";#N/A,#N/A,FALSE,"Tabl. FB350";#N/A,#N/A,FALSE,"Tabl. FB400";#N/A,#N/A,FALSE,"Tabl. FB500";#N/A,#N/A,FALSE,"Tabl. FS090"}</definedName>
    <definedName name="JRN" localSheetId="9" hidden="1">{#N/A,#N/A,FALSE,"Tabl. FB300";#N/A,#N/A,FALSE,"Tabl. FB350";#N/A,#N/A,FALSE,"Tabl. FB400";#N/A,#N/A,FALSE,"Tabl. FB500";#N/A,#N/A,FALSE,"Tabl. FS090"}</definedName>
    <definedName name="JRN" localSheetId="23" hidden="1">{#N/A,#N/A,FALSE,"Tabl. FB300";#N/A,#N/A,FALSE,"Tabl. FB350";#N/A,#N/A,FALSE,"Tabl. FB400";#N/A,#N/A,FALSE,"Tabl. FB500";#N/A,#N/A,FALSE,"Tabl. FS090"}</definedName>
    <definedName name="JRN" localSheetId="12" hidden="1">{#N/A,#N/A,FALSE,"Tabl. FB300";#N/A,#N/A,FALSE,"Tabl. FB350";#N/A,#N/A,FALSE,"Tabl. FB400";#N/A,#N/A,FALSE,"Tabl. FB500";#N/A,#N/A,FALSE,"Tabl. FS090"}</definedName>
    <definedName name="JRN" localSheetId="13" hidden="1">{#N/A,#N/A,FALSE,"Tabl. FB300";#N/A,#N/A,FALSE,"Tabl. FB350";#N/A,#N/A,FALSE,"Tabl. FB400";#N/A,#N/A,FALSE,"Tabl. FB500";#N/A,#N/A,FALSE,"Tabl. FS090"}</definedName>
    <definedName name="JRN" localSheetId="14" hidden="1">{#N/A,#N/A,FALSE,"Tabl. FB300";#N/A,#N/A,FALSE,"Tabl. FB350";#N/A,#N/A,FALSE,"Tabl. FB400";#N/A,#N/A,FALSE,"Tabl. FB500";#N/A,#N/A,FALSE,"Tabl. FS090"}</definedName>
    <definedName name="JRN" localSheetId="15" hidden="1">{#N/A,#N/A,FALSE,"Tabl. FB300";#N/A,#N/A,FALSE,"Tabl. FB350";#N/A,#N/A,FALSE,"Tabl. FB400";#N/A,#N/A,FALSE,"Tabl. FB500";#N/A,#N/A,FALSE,"Tabl. FS090"}</definedName>
    <definedName name="JRN" localSheetId="3" hidden="1">{#N/A,#N/A,FALSE,"Tabl. FB300";#N/A,#N/A,FALSE,"Tabl. FB350";#N/A,#N/A,FALSE,"Tabl. FB400";#N/A,#N/A,FALSE,"Tabl. FB500";#N/A,#N/A,FALSE,"Tabl. FS090"}</definedName>
    <definedName name="JRN" localSheetId="4" hidden="1">{#N/A,#N/A,FALSE,"Tabl. FB300";#N/A,#N/A,FALSE,"Tabl. FB350";#N/A,#N/A,FALSE,"Tabl. FB400";#N/A,#N/A,FALSE,"Tabl. FB500";#N/A,#N/A,FALSE,"Tabl. FS090"}</definedName>
    <definedName name="JRN" localSheetId="5" hidden="1">{#N/A,#N/A,FALSE,"Tabl. FB300";#N/A,#N/A,FALSE,"Tabl. FB350";#N/A,#N/A,FALSE,"Tabl. FB400";#N/A,#N/A,FALSE,"Tabl. FB500";#N/A,#N/A,FALSE,"Tabl. FS090"}</definedName>
    <definedName name="JRN" localSheetId="6" hidden="1">{#N/A,#N/A,FALSE,"Tabl. FB300";#N/A,#N/A,FALSE,"Tabl. FB350";#N/A,#N/A,FALSE,"Tabl. FB400";#N/A,#N/A,FALSE,"Tabl. FB500";#N/A,#N/A,FALSE,"Tabl. FS090"}</definedName>
    <definedName name="JRN" hidden="1">{#N/A,#N/A,FALSE,"Tabl. FB300";#N/A,#N/A,FALSE,"Tabl. FB350";#N/A,#N/A,FALSE,"Tabl. FB400";#N/A,#N/A,FALSE,"Tabl. FB500";#N/A,#N/A,FALSE,"Tabl. FS090"}</definedName>
    <definedName name="jty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jty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jty" hidden="1">{#N/A,#N/A,FALSE,"A";#N/A,#N/A,FALSE,"B-TOT";#N/A,#N/A,FALSE,"Declaration1";#N/A,#N/A,FALSE,"Spravka1";#N/A,#N/A,FALSE,"A (2)";#N/A,#N/A,FALSE,"B-TOT (2)";#N/A,#N/A,FALSE,"Declaration1 (2)";#N/A,#N/A,FALSE,"Spravka1 (2)"}</definedName>
    <definedName name="k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aufman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BNT" localSheetId="20" hidden="1">{"'РП (2)'!$A$5:$S$150"}</definedName>
    <definedName name="kBNT" localSheetId="21" hidden="1">{"'РП (2)'!$A$5:$S$150"}</definedName>
    <definedName name="kBNT" localSheetId="22" hidden="1">{"'РП (2)'!$A$5:$S$150"}</definedName>
    <definedName name="kBNT" localSheetId="16" hidden="1">{"'РП (2)'!$A$5:$S$150"}</definedName>
    <definedName name="kBNT" localSheetId="17" hidden="1">{"'РП (2)'!$A$5:$S$150"}</definedName>
    <definedName name="kBNT" localSheetId="19" hidden="1">{"'РП (2)'!$A$5:$S$150"}</definedName>
    <definedName name="kBNT" localSheetId="18" hidden="1">{"'РП (2)'!$A$5:$S$150"}</definedName>
    <definedName name="kBNT" localSheetId="7" hidden="1">{"'РП (2)'!$A$5:$S$150"}</definedName>
    <definedName name="kBNT" localSheetId="8" hidden="1">{"'РП (2)'!$A$5:$S$150"}</definedName>
    <definedName name="kBNT" localSheetId="10" hidden="1">{"'РП (2)'!$A$5:$S$150"}</definedName>
    <definedName name="kBNT" localSheetId="9" hidden="1">{"'РП (2)'!$A$5:$S$150"}</definedName>
    <definedName name="kBNT" localSheetId="23" hidden="1">{"'РП (2)'!$A$5:$S$150"}</definedName>
    <definedName name="kBNT" localSheetId="12" hidden="1">{"'РП (2)'!$A$5:$S$150"}</definedName>
    <definedName name="kBNT" localSheetId="13" hidden="1">{"'РП (2)'!$A$5:$S$150"}</definedName>
    <definedName name="kBNT" localSheetId="14" hidden="1">{"'РП (2)'!$A$5:$S$150"}</definedName>
    <definedName name="kBNT" localSheetId="15" hidden="1">{"'РП (2)'!$A$5:$S$150"}</definedName>
    <definedName name="kBNT" localSheetId="3" hidden="1">{"'РП (2)'!$A$5:$S$150"}</definedName>
    <definedName name="kBNT" localSheetId="4" hidden="1">{"'РП (2)'!$A$5:$S$150"}</definedName>
    <definedName name="kBNT" localSheetId="5" hidden="1">{"'РП (2)'!$A$5:$S$150"}</definedName>
    <definedName name="kBNT" localSheetId="6" hidden="1">{"'РП (2)'!$A$5:$S$150"}</definedName>
    <definedName name="kBNT" hidden="1">{"'РП (2)'!$A$5:$S$150"}</definedName>
    <definedName name="kENT" localSheetId="20" hidden="1">{"'РП (2)'!$A$5:$S$150"}</definedName>
    <definedName name="kENT" localSheetId="21" hidden="1">{"'РП (2)'!$A$5:$S$150"}</definedName>
    <definedName name="kENT" localSheetId="22" hidden="1">{"'РП (2)'!$A$5:$S$150"}</definedName>
    <definedName name="kENT" localSheetId="16" hidden="1">{"'РП (2)'!$A$5:$S$150"}</definedName>
    <definedName name="kENT" localSheetId="17" hidden="1">{"'РП (2)'!$A$5:$S$150"}</definedName>
    <definedName name="kENT" localSheetId="19" hidden="1">{"'РП (2)'!$A$5:$S$150"}</definedName>
    <definedName name="kENT" localSheetId="18" hidden="1">{"'РП (2)'!$A$5:$S$150"}</definedName>
    <definedName name="kENT" localSheetId="7" hidden="1">{"'РП (2)'!$A$5:$S$150"}</definedName>
    <definedName name="kENT" localSheetId="8" hidden="1">{"'РП (2)'!$A$5:$S$150"}</definedName>
    <definedName name="kENT" localSheetId="10" hidden="1">{"'РП (2)'!$A$5:$S$150"}</definedName>
    <definedName name="kENT" localSheetId="9" hidden="1">{"'РП (2)'!$A$5:$S$150"}</definedName>
    <definedName name="kENT" localSheetId="23" hidden="1">{"'РП (2)'!$A$5:$S$150"}</definedName>
    <definedName name="kENT" localSheetId="12" hidden="1">{"'РП (2)'!$A$5:$S$150"}</definedName>
    <definedName name="kENT" localSheetId="13" hidden="1">{"'РП (2)'!$A$5:$S$150"}</definedName>
    <definedName name="kENT" localSheetId="14" hidden="1">{"'РП (2)'!$A$5:$S$150"}</definedName>
    <definedName name="kENT" localSheetId="15" hidden="1">{"'РП (2)'!$A$5:$S$150"}</definedName>
    <definedName name="kENT" localSheetId="3" hidden="1">{"'РП (2)'!$A$5:$S$150"}</definedName>
    <definedName name="kENT" localSheetId="4" hidden="1">{"'РП (2)'!$A$5:$S$150"}</definedName>
    <definedName name="kENT" localSheetId="5" hidden="1">{"'РП (2)'!$A$5:$S$150"}</definedName>
    <definedName name="kENT" localSheetId="6" hidden="1">{"'РП (2)'!$A$5:$S$150"}</definedName>
    <definedName name="kENT" hidden="1">{"'РП (2)'!$A$5:$S$150"}</definedName>
    <definedName name="kgkuh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kh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ik" localSheetId="20" hidden="1">{#N/A,#N/A,FALSE,"A";#N/A,#N/A,FALSE,"B"}</definedName>
    <definedName name="kik" localSheetId="21" hidden="1">{#N/A,#N/A,FALSE,"A";#N/A,#N/A,FALSE,"B"}</definedName>
    <definedName name="kik" localSheetId="22" hidden="1">{#N/A,#N/A,FALSE,"A";#N/A,#N/A,FALSE,"B"}</definedName>
    <definedName name="kik" localSheetId="16" hidden="1">{#N/A,#N/A,FALSE,"A";#N/A,#N/A,FALSE,"B"}</definedName>
    <definedName name="kik" localSheetId="17" hidden="1">{#N/A,#N/A,FALSE,"A";#N/A,#N/A,FALSE,"B"}</definedName>
    <definedName name="kik" localSheetId="19" hidden="1">{#N/A,#N/A,FALSE,"A";#N/A,#N/A,FALSE,"B"}</definedName>
    <definedName name="kik" localSheetId="18" hidden="1">{#N/A,#N/A,FALSE,"A";#N/A,#N/A,FALSE,"B"}</definedName>
    <definedName name="kik" localSheetId="7" hidden="1">{#N/A,#N/A,FALSE,"A";#N/A,#N/A,FALSE,"B"}</definedName>
    <definedName name="kik" localSheetId="8" hidden="1">{#N/A,#N/A,FALSE,"A";#N/A,#N/A,FALSE,"B"}</definedName>
    <definedName name="kik" localSheetId="10" hidden="1">{#N/A,#N/A,FALSE,"A";#N/A,#N/A,FALSE,"B"}</definedName>
    <definedName name="kik" localSheetId="9" hidden="1">{#N/A,#N/A,FALSE,"A";#N/A,#N/A,FALSE,"B"}</definedName>
    <definedName name="kik" localSheetId="23" hidden="1">{#N/A,#N/A,FALSE,"A";#N/A,#N/A,FALSE,"B"}</definedName>
    <definedName name="kik" localSheetId="12" hidden="1">{#N/A,#N/A,FALSE,"A";#N/A,#N/A,FALSE,"B"}</definedName>
    <definedName name="kik" localSheetId="13" hidden="1">{#N/A,#N/A,FALSE,"A";#N/A,#N/A,FALSE,"B"}</definedName>
    <definedName name="kik" localSheetId="14" hidden="1">{#N/A,#N/A,FALSE,"A";#N/A,#N/A,FALSE,"B"}</definedName>
    <definedName name="kik" localSheetId="15" hidden="1">{#N/A,#N/A,FALSE,"A";#N/A,#N/A,FALSE,"B"}</definedName>
    <definedName name="kik" localSheetId="3" hidden="1">{#N/A,#N/A,FALSE,"A";#N/A,#N/A,FALSE,"B"}</definedName>
    <definedName name="kik" localSheetId="4" hidden="1">{#N/A,#N/A,FALSE,"A";#N/A,#N/A,FALSE,"B"}</definedName>
    <definedName name="kik" localSheetId="5" hidden="1">{#N/A,#N/A,FALSE,"A";#N/A,#N/A,FALSE,"B"}</definedName>
    <definedName name="kik" localSheetId="6" hidden="1">{#N/A,#N/A,FALSE,"A";#N/A,#N/A,FALSE,"B"}</definedName>
    <definedName name="kik" hidden="1">{#N/A,#N/A,FALSE,"A";#N/A,#N/A,FALSE,"B"}</definedName>
    <definedName name="kikfjhj" localSheetId="20" hidden="1">{#N/A,#N/A,FALSE,"A";#N/A,#N/A,FALSE,"B"}</definedName>
    <definedName name="kikfjhj" localSheetId="21" hidden="1">{#N/A,#N/A,FALSE,"A";#N/A,#N/A,FALSE,"B"}</definedName>
    <definedName name="kikfjhj" localSheetId="22" hidden="1">{#N/A,#N/A,FALSE,"A";#N/A,#N/A,FALSE,"B"}</definedName>
    <definedName name="kikfjhj" localSheetId="16" hidden="1">{#N/A,#N/A,FALSE,"A";#N/A,#N/A,FALSE,"B"}</definedName>
    <definedName name="kikfjhj" localSheetId="17" hidden="1">{#N/A,#N/A,FALSE,"A";#N/A,#N/A,FALSE,"B"}</definedName>
    <definedName name="kikfjhj" localSheetId="19" hidden="1">{#N/A,#N/A,FALSE,"A";#N/A,#N/A,FALSE,"B"}</definedName>
    <definedName name="kikfjhj" localSheetId="18" hidden="1">{#N/A,#N/A,FALSE,"A";#N/A,#N/A,FALSE,"B"}</definedName>
    <definedName name="kikfjhj" localSheetId="7" hidden="1">{#N/A,#N/A,FALSE,"A";#N/A,#N/A,FALSE,"B"}</definedName>
    <definedName name="kikfjhj" localSheetId="8" hidden="1">{#N/A,#N/A,FALSE,"A";#N/A,#N/A,FALSE,"B"}</definedName>
    <definedName name="kikfjhj" localSheetId="10" hidden="1">{#N/A,#N/A,FALSE,"A";#N/A,#N/A,FALSE,"B"}</definedName>
    <definedName name="kikfjhj" localSheetId="9" hidden="1">{#N/A,#N/A,FALSE,"A";#N/A,#N/A,FALSE,"B"}</definedName>
    <definedName name="kikfjhj" localSheetId="23" hidden="1">{#N/A,#N/A,FALSE,"A";#N/A,#N/A,FALSE,"B"}</definedName>
    <definedName name="kikfjhj" localSheetId="12" hidden="1">{#N/A,#N/A,FALSE,"A";#N/A,#N/A,FALSE,"B"}</definedName>
    <definedName name="kikfjhj" localSheetId="13" hidden="1">{#N/A,#N/A,FALSE,"A";#N/A,#N/A,FALSE,"B"}</definedName>
    <definedName name="kikfjhj" localSheetId="14" hidden="1">{#N/A,#N/A,FALSE,"A";#N/A,#N/A,FALSE,"B"}</definedName>
    <definedName name="kikfjhj" localSheetId="15" hidden="1">{#N/A,#N/A,FALSE,"A";#N/A,#N/A,FALSE,"B"}</definedName>
    <definedName name="kikfjhj" localSheetId="3" hidden="1">{#N/A,#N/A,FALSE,"A";#N/A,#N/A,FALSE,"B"}</definedName>
    <definedName name="kikfjhj" localSheetId="4" hidden="1">{#N/A,#N/A,FALSE,"A";#N/A,#N/A,FALSE,"B"}</definedName>
    <definedName name="kikfjhj" localSheetId="5" hidden="1">{#N/A,#N/A,FALSE,"A";#N/A,#N/A,FALSE,"B"}</definedName>
    <definedName name="kikfjhj" localSheetId="6" hidden="1">{#N/A,#N/A,FALSE,"A";#N/A,#N/A,FALSE,"B"}</definedName>
    <definedName name="kikfjhj" hidden="1">{#N/A,#N/A,FALSE,"A";#N/A,#N/A,FALSE,"B"}</definedName>
    <definedName name="kjh" localSheetId="20" hidden="1">{#N/A,#N/A,FALSE,"A";#N/A,#N/A,FALSE,"B"}</definedName>
    <definedName name="kjh" localSheetId="21" hidden="1">{#N/A,#N/A,FALSE,"A";#N/A,#N/A,FALSE,"B"}</definedName>
    <definedName name="kjh" localSheetId="22" hidden="1">{#N/A,#N/A,FALSE,"A";#N/A,#N/A,FALSE,"B"}</definedName>
    <definedName name="kjh" localSheetId="16" hidden="1">{#N/A,#N/A,FALSE,"A";#N/A,#N/A,FALSE,"B"}</definedName>
    <definedName name="kjh" localSheetId="17" hidden="1">{#N/A,#N/A,FALSE,"A";#N/A,#N/A,FALSE,"B"}</definedName>
    <definedName name="kjh" localSheetId="19" hidden="1">{#N/A,#N/A,FALSE,"A";#N/A,#N/A,FALSE,"B"}</definedName>
    <definedName name="kjh" localSheetId="18" hidden="1">{#N/A,#N/A,FALSE,"A";#N/A,#N/A,FALSE,"B"}</definedName>
    <definedName name="kjh" localSheetId="7" hidden="1">{#N/A,#N/A,FALSE,"A";#N/A,#N/A,FALSE,"B"}</definedName>
    <definedName name="kjh" localSheetId="8" hidden="1">{#N/A,#N/A,FALSE,"A";#N/A,#N/A,FALSE,"B"}</definedName>
    <definedName name="kjh" localSheetId="10" hidden="1">{#N/A,#N/A,FALSE,"A";#N/A,#N/A,FALSE,"B"}</definedName>
    <definedName name="kjh" localSheetId="9" hidden="1">{#N/A,#N/A,FALSE,"A";#N/A,#N/A,FALSE,"B"}</definedName>
    <definedName name="kjh" localSheetId="23" hidden="1">{#N/A,#N/A,FALSE,"A";#N/A,#N/A,FALSE,"B"}</definedName>
    <definedName name="kjh" localSheetId="12" hidden="1">{#N/A,#N/A,FALSE,"A";#N/A,#N/A,FALSE,"B"}</definedName>
    <definedName name="kjh" localSheetId="13" hidden="1">{#N/A,#N/A,FALSE,"A";#N/A,#N/A,FALSE,"B"}</definedName>
    <definedName name="kjh" localSheetId="14" hidden="1">{#N/A,#N/A,FALSE,"A";#N/A,#N/A,FALSE,"B"}</definedName>
    <definedName name="kjh" localSheetId="15" hidden="1">{#N/A,#N/A,FALSE,"A";#N/A,#N/A,FALSE,"B"}</definedName>
    <definedName name="kjh" localSheetId="3" hidden="1">{#N/A,#N/A,FALSE,"A";#N/A,#N/A,FALSE,"B"}</definedName>
    <definedName name="kjh" localSheetId="4" hidden="1">{#N/A,#N/A,FALSE,"A";#N/A,#N/A,FALSE,"B"}</definedName>
    <definedName name="kjh" localSheetId="5" hidden="1">{#N/A,#N/A,FALSE,"A";#N/A,#N/A,FALSE,"B"}</definedName>
    <definedName name="kjh" localSheetId="6" hidden="1">{#N/A,#N/A,FALSE,"A";#N/A,#N/A,FALSE,"B"}</definedName>
    <definedName name="kjh" hidden="1">{#N/A,#N/A,FALSE,"A";#N/A,#N/A,FALSE,"B"}</definedName>
    <definedName name="kjhuhoiu" localSheetId="20" hidden="1">{#N/A,#N/A,FALSE,"A";#N/A,#N/A,FALSE,"B"}</definedName>
    <definedName name="kjhuhoiu" localSheetId="21" hidden="1">{#N/A,#N/A,FALSE,"A";#N/A,#N/A,FALSE,"B"}</definedName>
    <definedName name="kjhuhoiu" localSheetId="22" hidden="1">{#N/A,#N/A,FALSE,"A";#N/A,#N/A,FALSE,"B"}</definedName>
    <definedName name="kjhuhoiu" localSheetId="16" hidden="1">{#N/A,#N/A,FALSE,"A";#N/A,#N/A,FALSE,"B"}</definedName>
    <definedName name="kjhuhoiu" localSheetId="17" hidden="1">{#N/A,#N/A,FALSE,"A";#N/A,#N/A,FALSE,"B"}</definedName>
    <definedName name="kjhuhoiu" localSheetId="19" hidden="1">{#N/A,#N/A,FALSE,"A";#N/A,#N/A,FALSE,"B"}</definedName>
    <definedName name="kjhuhoiu" localSheetId="18" hidden="1">{#N/A,#N/A,FALSE,"A";#N/A,#N/A,FALSE,"B"}</definedName>
    <definedName name="kjhuhoiu" localSheetId="7" hidden="1">{#N/A,#N/A,FALSE,"A";#N/A,#N/A,FALSE,"B"}</definedName>
    <definedName name="kjhuhoiu" localSheetId="8" hidden="1">{#N/A,#N/A,FALSE,"A";#N/A,#N/A,FALSE,"B"}</definedName>
    <definedName name="kjhuhoiu" localSheetId="10" hidden="1">{#N/A,#N/A,FALSE,"A";#N/A,#N/A,FALSE,"B"}</definedName>
    <definedName name="kjhuhoiu" localSheetId="9" hidden="1">{#N/A,#N/A,FALSE,"A";#N/A,#N/A,FALSE,"B"}</definedName>
    <definedName name="kjhuhoiu" localSheetId="23" hidden="1">{#N/A,#N/A,FALSE,"A";#N/A,#N/A,FALSE,"B"}</definedName>
    <definedName name="kjhuhoiu" localSheetId="12" hidden="1">{#N/A,#N/A,FALSE,"A";#N/A,#N/A,FALSE,"B"}</definedName>
    <definedName name="kjhuhoiu" localSheetId="13" hidden="1">{#N/A,#N/A,FALSE,"A";#N/A,#N/A,FALSE,"B"}</definedName>
    <definedName name="kjhuhoiu" localSheetId="14" hidden="1">{#N/A,#N/A,FALSE,"A";#N/A,#N/A,FALSE,"B"}</definedName>
    <definedName name="kjhuhoiu" localSheetId="15" hidden="1">{#N/A,#N/A,FALSE,"A";#N/A,#N/A,FALSE,"B"}</definedName>
    <definedName name="kjhuhoiu" localSheetId="3" hidden="1">{#N/A,#N/A,FALSE,"A";#N/A,#N/A,FALSE,"B"}</definedName>
    <definedName name="kjhuhoiu" localSheetId="4" hidden="1">{#N/A,#N/A,FALSE,"A";#N/A,#N/A,FALSE,"B"}</definedName>
    <definedName name="kjhuhoiu" localSheetId="5" hidden="1">{#N/A,#N/A,FALSE,"A";#N/A,#N/A,FALSE,"B"}</definedName>
    <definedName name="kjhuhoiu" localSheetId="6" hidden="1">{#N/A,#N/A,FALSE,"A";#N/A,#N/A,FALSE,"B"}</definedName>
    <definedName name="kjhuhoiu" hidden="1">{#N/A,#N/A,FALSE,"A";#N/A,#N/A,FALSE,"B"}</definedName>
    <definedName name="kjmn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jmn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kkk" localSheetId="20" hidden="1">{#N/A,#N/A,FALSE,"A";#N/A,#N/A,FALSE,"B"}</definedName>
    <definedName name="kkk" localSheetId="21" hidden="1">{#N/A,#N/A,FALSE,"A";#N/A,#N/A,FALSE,"B"}</definedName>
    <definedName name="kkk" localSheetId="22" hidden="1">{#N/A,#N/A,FALSE,"A";#N/A,#N/A,FALSE,"B"}</definedName>
    <definedName name="kkk" localSheetId="16" hidden="1">{#N/A,#N/A,FALSE,"A";#N/A,#N/A,FALSE,"B"}</definedName>
    <definedName name="kkk" localSheetId="17" hidden="1">{#N/A,#N/A,FALSE,"A";#N/A,#N/A,FALSE,"B"}</definedName>
    <definedName name="kkk" localSheetId="19" hidden="1">{#N/A,#N/A,FALSE,"A";#N/A,#N/A,FALSE,"B"}</definedName>
    <definedName name="kkk" localSheetId="18" hidden="1">{#N/A,#N/A,FALSE,"A";#N/A,#N/A,FALSE,"B"}</definedName>
    <definedName name="kkk" localSheetId="7" hidden="1">{#N/A,#N/A,FALSE,"A";#N/A,#N/A,FALSE,"B"}</definedName>
    <definedName name="kkk" localSheetId="8" hidden="1">{#N/A,#N/A,FALSE,"A";#N/A,#N/A,FALSE,"B"}</definedName>
    <definedName name="kkk" localSheetId="10" hidden="1">{#N/A,#N/A,FALSE,"A";#N/A,#N/A,FALSE,"B"}</definedName>
    <definedName name="kkk" localSheetId="9" hidden="1">{#N/A,#N/A,FALSE,"A";#N/A,#N/A,FALSE,"B"}</definedName>
    <definedName name="kkk" localSheetId="23" hidden="1">{#N/A,#N/A,FALSE,"A";#N/A,#N/A,FALSE,"B"}</definedName>
    <definedName name="kkk" localSheetId="12" hidden="1">{#N/A,#N/A,FALSE,"A";#N/A,#N/A,FALSE,"B"}</definedName>
    <definedName name="kkk" localSheetId="13" hidden="1">{#N/A,#N/A,FALSE,"A";#N/A,#N/A,FALSE,"B"}</definedName>
    <definedName name="kkk" localSheetId="14" hidden="1">{#N/A,#N/A,FALSE,"A";#N/A,#N/A,FALSE,"B"}</definedName>
    <definedName name="kkk" localSheetId="15" hidden="1">{#N/A,#N/A,FALSE,"A";#N/A,#N/A,FALSE,"B"}</definedName>
    <definedName name="kkk" localSheetId="3" hidden="1">{#N/A,#N/A,FALSE,"A";#N/A,#N/A,FALSE,"B"}</definedName>
    <definedName name="kkk" localSheetId="4" hidden="1">{#N/A,#N/A,FALSE,"A";#N/A,#N/A,FALSE,"B"}</definedName>
    <definedName name="kkk" localSheetId="5" hidden="1">{#N/A,#N/A,FALSE,"A";#N/A,#N/A,FALSE,"B"}</definedName>
    <definedName name="kkk" localSheetId="6" hidden="1">{#N/A,#N/A,FALSE,"A";#N/A,#N/A,FALSE,"B"}</definedName>
    <definedName name="kkk" hidden="1">{#N/A,#N/A,FALSE,"A";#N/A,#N/A,FALSE,"B"}</definedName>
    <definedName name="kkkk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kkk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KL" localSheetId="20" hidden="1">{#N/A,#N/A,FALSE,"A";#N/A,#N/A,FALSE,"B"}</definedName>
    <definedName name="KL" localSheetId="21" hidden="1">{#N/A,#N/A,FALSE,"A";#N/A,#N/A,FALSE,"B"}</definedName>
    <definedName name="KL" localSheetId="22" hidden="1">{#N/A,#N/A,FALSE,"A";#N/A,#N/A,FALSE,"B"}</definedName>
    <definedName name="KL" localSheetId="16" hidden="1">{#N/A,#N/A,FALSE,"A";#N/A,#N/A,FALSE,"B"}</definedName>
    <definedName name="KL" localSheetId="17" hidden="1">{#N/A,#N/A,FALSE,"A";#N/A,#N/A,FALSE,"B"}</definedName>
    <definedName name="KL" localSheetId="19" hidden="1">{#N/A,#N/A,FALSE,"A";#N/A,#N/A,FALSE,"B"}</definedName>
    <definedName name="KL" localSheetId="18" hidden="1">{#N/A,#N/A,FALSE,"A";#N/A,#N/A,FALSE,"B"}</definedName>
    <definedName name="KL" localSheetId="7" hidden="1">{#N/A,#N/A,FALSE,"A";#N/A,#N/A,FALSE,"B"}</definedName>
    <definedName name="KL" localSheetId="8" hidden="1">{#N/A,#N/A,FALSE,"A";#N/A,#N/A,FALSE,"B"}</definedName>
    <definedName name="KL" localSheetId="10" hidden="1">{#N/A,#N/A,FALSE,"A";#N/A,#N/A,FALSE,"B"}</definedName>
    <definedName name="KL" localSheetId="9" hidden="1">{#N/A,#N/A,FALSE,"A";#N/A,#N/A,FALSE,"B"}</definedName>
    <definedName name="KL" localSheetId="23" hidden="1">{#N/A,#N/A,FALSE,"A";#N/A,#N/A,FALSE,"B"}</definedName>
    <definedName name="KL" localSheetId="12" hidden="1">{#N/A,#N/A,FALSE,"A";#N/A,#N/A,FALSE,"B"}</definedName>
    <definedName name="KL" localSheetId="13" hidden="1">{#N/A,#N/A,FALSE,"A";#N/A,#N/A,FALSE,"B"}</definedName>
    <definedName name="KL" localSheetId="14" hidden="1">{#N/A,#N/A,FALSE,"A";#N/A,#N/A,FALSE,"B"}</definedName>
    <definedName name="KL" localSheetId="15" hidden="1">{#N/A,#N/A,FALSE,"A";#N/A,#N/A,FALSE,"B"}</definedName>
    <definedName name="KL" localSheetId="3" hidden="1">{#N/A,#N/A,FALSE,"A";#N/A,#N/A,FALSE,"B"}</definedName>
    <definedName name="KL" localSheetId="4" hidden="1">{#N/A,#N/A,FALSE,"A";#N/A,#N/A,FALSE,"B"}</definedName>
    <definedName name="KL" localSheetId="5" hidden="1">{#N/A,#N/A,FALSE,"A";#N/A,#N/A,FALSE,"B"}</definedName>
    <definedName name="KL" localSheetId="6" hidden="1">{#N/A,#N/A,FALSE,"A";#N/A,#N/A,FALSE,"B"}</definedName>
    <definedName name="KL" hidden="1">{#N/A,#N/A,FALSE,"A";#N/A,#N/A,FALSE,"B"}</definedName>
    <definedName name="KLD" localSheetId="20" hidden="1">{#N/A,#N/A,FALSE,"Tabl. A1";#N/A,#N/A,FALSE,"Tabl. A1 b";#N/A,#N/A,FALSE,"Tabl. A2";#N/A,#N/A,FALSE,"Tabl. A2-1";#N/A,#N/A,FALSE,"Tabl. A2-2"}</definedName>
    <definedName name="KLD" localSheetId="21" hidden="1">{#N/A,#N/A,FALSE,"Tabl. A1";#N/A,#N/A,FALSE,"Tabl. A1 b";#N/A,#N/A,FALSE,"Tabl. A2";#N/A,#N/A,FALSE,"Tabl. A2-1";#N/A,#N/A,FALSE,"Tabl. A2-2"}</definedName>
    <definedName name="KLD" localSheetId="22" hidden="1">{#N/A,#N/A,FALSE,"Tabl. A1";#N/A,#N/A,FALSE,"Tabl. A1 b";#N/A,#N/A,FALSE,"Tabl. A2";#N/A,#N/A,FALSE,"Tabl. A2-1";#N/A,#N/A,FALSE,"Tabl. A2-2"}</definedName>
    <definedName name="KLD" localSheetId="16" hidden="1">{#N/A,#N/A,FALSE,"Tabl. A1";#N/A,#N/A,FALSE,"Tabl. A1 b";#N/A,#N/A,FALSE,"Tabl. A2";#N/A,#N/A,FALSE,"Tabl. A2-1";#N/A,#N/A,FALSE,"Tabl. A2-2"}</definedName>
    <definedName name="KLD" localSheetId="17" hidden="1">{#N/A,#N/A,FALSE,"Tabl. A1";#N/A,#N/A,FALSE,"Tabl. A1 b";#N/A,#N/A,FALSE,"Tabl. A2";#N/A,#N/A,FALSE,"Tabl. A2-1";#N/A,#N/A,FALSE,"Tabl. A2-2"}</definedName>
    <definedName name="KLD" localSheetId="19" hidden="1">{#N/A,#N/A,FALSE,"Tabl. A1";#N/A,#N/A,FALSE,"Tabl. A1 b";#N/A,#N/A,FALSE,"Tabl. A2";#N/A,#N/A,FALSE,"Tabl. A2-1";#N/A,#N/A,FALSE,"Tabl. A2-2"}</definedName>
    <definedName name="KLD" localSheetId="18" hidden="1">{#N/A,#N/A,FALSE,"Tabl. A1";#N/A,#N/A,FALSE,"Tabl. A1 b";#N/A,#N/A,FALSE,"Tabl. A2";#N/A,#N/A,FALSE,"Tabl. A2-1";#N/A,#N/A,FALSE,"Tabl. A2-2"}</definedName>
    <definedName name="KLD" localSheetId="7" hidden="1">{#N/A,#N/A,FALSE,"Tabl. A1";#N/A,#N/A,FALSE,"Tabl. A1 b";#N/A,#N/A,FALSE,"Tabl. A2";#N/A,#N/A,FALSE,"Tabl. A2-1";#N/A,#N/A,FALSE,"Tabl. A2-2"}</definedName>
    <definedName name="KLD" localSheetId="8" hidden="1">{#N/A,#N/A,FALSE,"Tabl. A1";#N/A,#N/A,FALSE,"Tabl. A1 b";#N/A,#N/A,FALSE,"Tabl. A2";#N/A,#N/A,FALSE,"Tabl. A2-1";#N/A,#N/A,FALSE,"Tabl. A2-2"}</definedName>
    <definedName name="KLD" localSheetId="10" hidden="1">{#N/A,#N/A,FALSE,"Tabl. A1";#N/A,#N/A,FALSE,"Tabl. A1 b";#N/A,#N/A,FALSE,"Tabl. A2";#N/A,#N/A,FALSE,"Tabl. A2-1";#N/A,#N/A,FALSE,"Tabl. A2-2"}</definedName>
    <definedName name="KLD" localSheetId="9" hidden="1">{#N/A,#N/A,FALSE,"Tabl. A1";#N/A,#N/A,FALSE,"Tabl. A1 b";#N/A,#N/A,FALSE,"Tabl. A2";#N/A,#N/A,FALSE,"Tabl. A2-1";#N/A,#N/A,FALSE,"Tabl. A2-2"}</definedName>
    <definedName name="KLD" localSheetId="23" hidden="1">{#N/A,#N/A,FALSE,"Tabl. A1";#N/A,#N/A,FALSE,"Tabl. A1 b";#N/A,#N/A,FALSE,"Tabl. A2";#N/A,#N/A,FALSE,"Tabl. A2-1";#N/A,#N/A,FALSE,"Tabl. A2-2"}</definedName>
    <definedName name="KLD" localSheetId="12" hidden="1">{#N/A,#N/A,FALSE,"Tabl. A1";#N/A,#N/A,FALSE,"Tabl. A1 b";#N/A,#N/A,FALSE,"Tabl. A2";#N/A,#N/A,FALSE,"Tabl. A2-1";#N/A,#N/A,FALSE,"Tabl. A2-2"}</definedName>
    <definedName name="KLD" localSheetId="13" hidden="1">{#N/A,#N/A,FALSE,"Tabl. A1";#N/A,#N/A,FALSE,"Tabl. A1 b";#N/A,#N/A,FALSE,"Tabl. A2";#N/A,#N/A,FALSE,"Tabl. A2-1";#N/A,#N/A,FALSE,"Tabl. A2-2"}</definedName>
    <definedName name="KLD" localSheetId="14" hidden="1">{#N/A,#N/A,FALSE,"Tabl. A1";#N/A,#N/A,FALSE,"Tabl. A1 b";#N/A,#N/A,FALSE,"Tabl. A2";#N/A,#N/A,FALSE,"Tabl. A2-1";#N/A,#N/A,FALSE,"Tabl. A2-2"}</definedName>
    <definedName name="KLD" localSheetId="15" hidden="1">{#N/A,#N/A,FALSE,"Tabl. A1";#N/A,#N/A,FALSE,"Tabl. A1 b";#N/A,#N/A,FALSE,"Tabl. A2";#N/A,#N/A,FALSE,"Tabl. A2-1";#N/A,#N/A,FALSE,"Tabl. A2-2"}</definedName>
    <definedName name="KLD" localSheetId="3" hidden="1">{#N/A,#N/A,FALSE,"Tabl. A1";#N/A,#N/A,FALSE,"Tabl. A1 b";#N/A,#N/A,FALSE,"Tabl. A2";#N/A,#N/A,FALSE,"Tabl. A2-1";#N/A,#N/A,FALSE,"Tabl. A2-2"}</definedName>
    <definedName name="KLD" localSheetId="4" hidden="1">{#N/A,#N/A,FALSE,"Tabl. A1";#N/A,#N/A,FALSE,"Tabl. A1 b";#N/A,#N/A,FALSE,"Tabl. A2";#N/A,#N/A,FALSE,"Tabl. A2-1";#N/A,#N/A,FALSE,"Tabl. A2-2"}</definedName>
    <definedName name="KLD" localSheetId="5" hidden="1">{#N/A,#N/A,FALSE,"Tabl. A1";#N/A,#N/A,FALSE,"Tabl. A1 b";#N/A,#N/A,FALSE,"Tabl. A2";#N/A,#N/A,FALSE,"Tabl. A2-1";#N/A,#N/A,FALSE,"Tabl. A2-2"}</definedName>
    <definedName name="KLD" localSheetId="6" hidden="1">{#N/A,#N/A,FALSE,"Tabl. A1";#N/A,#N/A,FALSE,"Tabl. A1 b";#N/A,#N/A,FALSE,"Tabl. A2";#N/A,#N/A,FALSE,"Tabl. A2-1";#N/A,#N/A,FALSE,"Tabl. A2-2"}</definedName>
    <definedName name="KLD" hidden="1">{#N/A,#N/A,FALSE,"Tabl. A1";#N/A,#N/A,FALSE,"Tabl. A1 b";#N/A,#N/A,FALSE,"Tabl. A2";#N/A,#N/A,FALSE,"Tabl. A2-1";#N/A,#N/A,FALSE,"Tabl. A2-2"}</definedName>
    <definedName name="KLE" localSheetId="20" hidden="1">{#N/A,#N/A,FALSE,"Tabl. H1";#N/A,#N/A,FALSE,"Tabl. H2"}</definedName>
    <definedName name="KLE" localSheetId="21" hidden="1">{#N/A,#N/A,FALSE,"Tabl. H1";#N/A,#N/A,FALSE,"Tabl. H2"}</definedName>
    <definedName name="KLE" localSheetId="22" hidden="1">{#N/A,#N/A,FALSE,"Tabl. H1";#N/A,#N/A,FALSE,"Tabl. H2"}</definedName>
    <definedName name="KLE" localSheetId="16" hidden="1">{#N/A,#N/A,FALSE,"Tabl. H1";#N/A,#N/A,FALSE,"Tabl. H2"}</definedName>
    <definedName name="KLE" localSheetId="17" hidden="1">{#N/A,#N/A,FALSE,"Tabl. H1";#N/A,#N/A,FALSE,"Tabl. H2"}</definedName>
    <definedName name="KLE" localSheetId="19" hidden="1">{#N/A,#N/A,FALSE,"Tabl. H1";#N/A,#N/A,FALSE,"Tabl. H2"}</definedName>
    <definedName name="KLE" localSheetId="18" hidden="1">{#N/A,#N/A,FALSE,"Tabl. H1";#N/A,#N/A,FALSE,"Tabl. H2"}</definedName>
    <definedName name="KLE" localSheetId="7" hidden="1">{#N/A,#N/A,FALSE,"Tabl. H1";#N/A,#N/A,FALSE,"Tabl. H2"}</definedName>
    <definedName name="KLE" localSheetId="8" hidden="1">{#N/A,#N/A,FALSE,"Tabl. H1";#N/A,#N/A,FALSE,"Tabl. H2"}</definedName>
    <definedName name="KLE" localSheetId="10" hidden="1">{#N/A,#N/A,FALSE,"Tabl. H1";#N/A,#N/A,FALSE,"Tabl. H2"}</definedName>
    <definedName name="KLE" localSheetId="9" hidden="1">{#N/A,#N/A,FALSE,"Tabl. H1";#N/A,#N/A,FALSE,"Tabl. H2"}</definedName>
    <definedName name="KLE" localSheetId="23" hidden="1">{#N/A,#N/A,FALSE,"Tabl. H1";#N/A,#N/A,FALSE,"Tabl. H2"}</definedName>
    <definedName name="KLE" localSheetId="12" hidden="1">{#N/A,#N/A,FALSE,"Tabl. H1";#N/A,#N/A,FALSE,"Tabl. H2"}</definedName>
    <definedName name="KLE" localSheetId="13" hidden="1">{#N/A,#N/A,FALSE,"Tabl. H1";#N/A,#N/A,FALSE,"Tabl. H2"}</definedName>
    <definedName name="KLE" localSheetId="14" hidden="1">{#N/A,#N/A,FALSE,"Tabl. H1";#N/A,#N/A,FALSE,"Tabl. H2"}</definedName>
    <definedName name="KLE" localSheetId="15" hidden="1">{#N/A,#N/A,FALSE,"Tabl. H1";#N/A,#N/A,FALSE,"Tabl. H2"}</definedName>
    <definedName name="KLE" localSheetId="3" hidden="1">{#N/A,#N/A,FALSE,"Tabl. H1";#N/A,#N/A,FALSE,"Tabl. H2"}</definedName>
    <definedName name="KLE" localSheetId="4" hidden="1">{#N/A,#N/A,FALSE,"Tabl. H1";#N/A,#N/A,FALSE,"Tabl. H2"}</definedName>
    <definedName name="KLE" localSheetId="5" hidden="1">{#N/A,#N/A,FALSE,"Tabl. H1";#N/A,#N/A,FALSE,"Tabl. H2"}</definedName>
    <definedName name="KLE" localSheetId="6" hidden="1">{#N/A,#N/A,FALSE,"Tabl. H1";#N/A,#N/A,FALSE,"Tabl. H2"}</definedName>
    <definedName name="KLE" hidden="1">{#N/A,#N/A,FALSE,"Tabl. H1";#N/A,#N/A,FALSE,"Tabl. H2"}</definedName>
    <definedName name="Kompassenko" localSheetId="20" hidden="1">{#N/A,#N/A,FALSE,"A";#N/A,#N/A,FALSE,"B"}</definedName>
    <definedName name="Kompassenko" localSheetId="21" hidden="1">{#N/A,#N/A,FALSE,"A";#N/A,#N/A,FALSE,"B"}</definedName>
    <definedName name="Kompassenko" localSheetId="22" hidden="1">{#N/A,#N/A,FALSE,"A";#N/A,#N/A,FALSE,"B"}</definedName>
    <definedName name="Kompassenko" localSheetId="16" hidden="1">{#N/A,#N/A,FALSE,"A";#N/A,#N/A,FALSE,"B"}</definedName>
    <definedName name="Kompassenko" localSheetId="17" hidden="1">{#N/A,#N/A,FALSE,"A";#N/A,#N/A,FALSE,"B"}</definedName>
    <definedName name="Kompassenko" localSheetId="19" hidden="1">{#N/A,#N/A,FALSE,"A";#N/A,#N/A,FALSE,"B"}</definedName>
    <definedName name="Kompassenko" localSheetId="18" hidden="1">{#N/A,#N/A,FALSE,"A";#N/A,#N/A,FALSE,"B"}</definedName>
    <definedName name="Kompassenko" localSheetId="7" hidden="1">{#N/A,#N/A,FALSE,"A";#N/A,#N/A,FALSE,"B"}</definedName>
    <definedName name="Kompassenko" localSheetId="8" hidden="1">{#N/A,#N/A,FALSE,"A";#N/A,#N/A,FALSE,"B"}</definedName>
    <definedName name="Kompassenko" localSheetId="10" hidden="1">{#N/A,#N/A,FALSE,"A";#N/A,#N/A,FALSE,"B"}</definedName>
    <definedName name="Kompassenko" localSheetId="9" hidden="1">{#N/A,#N/A,FALSE,"A";#N/A,#N/A,FALSE,"B"}</definedName>
    <definedName name="Kompassenko" localSheetId="23" hidden="1">{#N/A,#N/A,FALSE,"A";#N/A,#N/A,FALSE,"B"}</definedName>
    <definedName name="Kompassenko" localSheetId="12" hidden="1">{#N/A,#N/A,FALSE,"A";#N/A,#N/A,FALSE,"B"}</definedName>
    <definedName name="Kompassenko" localSheetId="13" hidden="1">{#N/A,#N/A,FALSE,"A";#N/A,#N/A,FALSE,"B"}</definedName>
    <definedName name="Kompassenko" localSheetId="14" hidden="1">{#N/A,#N/A,FALSE,"A";#N/A,#N/A,FALSE,"B"}</definedName>
    <definedName name="Kompassenko" localSheetId="15" hidden="1">{#N/A,#N/A,FALSE,"A";#N/A,#N/A,FALSE,"B"}</definedName>
    <definedName name="Kompassenko" localSheetId="3" hidden="1">{#N/A,#N/A,FALSE,"A";#N/A,#N/A,FALSE,"B"}</definedName>
    <definedName name="Kompassenko" localSheetId="4" hidden="1">{#N/A,#N/A,FALSE,"A";#N/A,#N/A,FALSE,"B"}</definedName>
    <definedName name="Kompassenko" localSheetId="5" hidden="1">{#N/A,#N/A,FALSE,"A";#N/A,#N/A,FALSE,"B"}</definedName>
    <definedName name="Kompassenko" localSheetId="6" hidden="1">{#N/A,#N/A,FALSE,"A";#N/A,#N/A,FALSE,"B"}</definedName>
    <definedName name="Kompassenko" hidden="1">{#N/A,#N/A,FALSE,"A";#N/A,#N/A,FALSE,"B"}</definedName>
    <definedName name="kuikui" localSheetId="20" hidden="1">{#N/A,#N/A,FALSE,"A";#N/A,#N/A,FALSE,"B"}</definedName>
    <definedName name="kuikui" localSheetId="21" hidden="1">{#N/A,#N/A,FALSE,"A";#N/A,#N/A,FALSE,"B"}</definedName>
    <definedName name="kuikui" localSheetId="22" hidden="1">{#N/A,#N/A,FALSE,"A";#N/A,#N/A,FALSE,"B"}</definedName>
    <definedName name="kuikui" localSheetId="16" hidden="1">{#N/A,#N/A,FALSE,"A";#N/A,#N/A,FALSE,"B"}</definedName>
    <definedName name="kuikui" localSheetId="17" hidden="1">{#N/A,#N/A,FALSE,"A";#N/A,#N/A,FALSE,"B"}</definedName>
    <definedName name="kuikui" localSheetId="19" hidden="1">{#N/A,#N/A,FALSE,"A";#N/A,#N/A,FALSE,"B"}</definedName>
    <definedName name="kuikui" localSheetId="18" hidden="1">{#N/A,#N/A,FALSE,"A";#N/A,#N/A,FALSE,"B"}</definedName>
    <definedName name="kuikui" localSheetId="7" hidden="1">{#N/A,#N/A,FALSE,"A";#N/A,#N/A,FALSE,"B"}</definedName>
    <definedName name="kuikui" localSheetId="8" hidden="1">{#N/A,#N/A,FALSE,"A";#N/A,#N/A,FALSE,"B"}</definedName>
    <definedName name="kuikui" localSheetId="10" hidden="1">{#N/A,#N/A,FALSE,"A";#N/A,#N/A,FALSE,"B"}</definedName>
    <definedName name="kuikui" localSheetId="9" hidden="1">{#N/A,#N/A,FALSE,"A";#N/A,#N/A,FALSE,"B"}</definedName>
    <definedName name="kuikui" localSheetId="23" hidden="1">{#N/A,#N/A,FALSE,"A";#N/A,#N/A,FALSE,"B"}</definedName>
    <definedName name="kuikui" localSheetId="12" hidden="1">{#N/A,#N/A,FALSE,"A";#N/A,#N/A,FALSE,"B"}</definedName>
    <definedName name="kuikui" localSheetId="13" hidden="1">{#N/A,#N/A,FALSE,"A";#N/A,#N/A,FALSE,"B"}</definedName>
    <definedName name="kuikui" localSheetId="14" hidden="1">{#N/A,#N/A,FALSE,"A";#N/A,#N/A,FALSE,"B"}</definedName>
    <definedName name="kuikui" localSheetId="15" hidden="1">{#N/A,#N/A,FALSE,"A";#N/A,#N/A,FALSE,"B"}</definedName>
    <definedName name="kuikui" localSheetId="3" hidden="1">{#N/A,#N/A,FALSE,"A";#N/A,#N/A,FALSE,"B"}</definedName>
    <definedName name="kuikui" localSheetId="4" hidden="1">{#N/A,#N/A,FALSE,"A";#N/A,#N/A,FALSE,"B"}</definedName>
    <definedName name="kuikui" localSheetId="5" hidden="1">{#N/A,#N/A,FALSE,"A";#N/A,#N/A,FALSE,"B"}</definedName>
    <definedName name="kuikui" localSheetId="6" hidden="1">{#N/A,#N/A,FALSE,"A";#N/A,#N/A,FALSE,"B"}</definedName>
    <definedName name="kuikui" hidden="1">{#N/A,#N/A,FALSE,"A";#N/A,#N/A,FALSE,"B"}</definedName>
    <definedName name="kuykyu" localSheetId="20" hidden="1">{#N/A,#N/A,FALSE,"A";#N/A,#N/A,FALSE,"B"}</definedName>
    <definedName name="kuykyu" localSheetId="21" hidden="1">{#N/A,#N/A,FALSE,"A";#N/A,#N/A,FALSE,"B"}</definedName>
    <definedName name="kuykyu" localSheetId="22" hidden="1">{#N/A,#N/A,FALSE,"A";#N/A,#N/A,FALSE,"B"}</definedName>
    <definedName name="kuykyu" localSheetId="16" hidden="1">{#N/A,#N/A,FALSE,"A";#N/A,#N/A,FALSE,"B"}</definedName>
    <definedName name="kuykyu" localSheetId="17" hidden="1">{#N/A,#N/A,FALSE,"A";#N/A,#N/A,FALSE,"B"}</definedName>
    <definedName name="kuykyu" localSheetId="19" hidden="1">{#N/A,#N/A,FALSE,"A";#N/A,#N/A,FALSE,"B"}</definedName>
    <definedName name="kuykyu" localSheetId="18" hidden="1">{#N/A,#N/A,FALSE,"A";#N/A,#N/A,FALSE,"B"}</definedName>
    <definedName name="kuykyu" localSheetId="7" hidden="1">{#N/A,#N/A,FALSE,"A";#N/A,#N/A,FALSE,"B"}</definedName>
    <definedName name="kuykyu" localSheetId="8" hidden="1">{#N/A,#N/A,FALSE,"A";#N/A,#N/A,FALSE,"B"}</definedName>
    <definedName name="kuykyu" localSheetId="10" hidden="1">{#N/A,#N/A,FALSE,"A";#N/A,#N/A,FALSE,"B"}</definedName>
    <definedName name="kuykyu" localSheetId="9" hidden="1">{#N/A,#N/A,FALSE,"A";#N/A,#N/A,FALSE,"B"}</definedName>
    <definedName name="kuykyu" localSheetId="23" hidden="1">{#N/A,#N/A,FALSE,"A";#N/A,#N/A,FALSE,"B"}</definedName>
    <definedName name="kuykyu" localSheetId="12" hidden="1">{#N/A,#N/A,FALSE,"A";#N/A,#N/A,FALSE,"B"}</definedName>
    <definedName name="kuykyu" localSheetId="13" hidden="1">{#N/A,#N/A,FALSE,"A";#N/A,#N/A,FALSE,"B"}</definedName>
    <definedName name="kuykyu" localSheetId="14" hidden="1">{#N/A,#N/A,FALSE,"A";#N/A,#N/A,FALSE,"B"}</definedName>
    <definedName name="kuykyu" localSheetId="15" hidden="1">{#N/A,#N/A,FALSE,"A";#N/A,#N/A,FALSE,"B"}</definedName>
    <definedName name="kuykyu" localSheetId="3" hidden="1">{#N/A,#N/A,FALSE,"A";#N/A,#N/A,FALSE,"B"}</definedName>
    <definedName name="kuykyu" localSheetId="4" hidden="1">{#N/A,#N/A,FALSE,"A";#N/A,#N/A,FALSE,"B"}</definedName>
    <definedName name="kuykyu" localSheetId="5" hidden="1">{#N/A,#N/A,FALSE,"A";#N/A,#N/A,FALSE,"B"}</definedName>
    <definedName name="kuykyu" localSheetId="6" hidden="1">{#N/A,#N/A,FALSE,"A";#N/A,#N/A,FALSE,"B"}</definedName>
    <definedName name="kuykyu" hidden="1">{#N/A,#N/A,FALSE,"A";#N/A,#N/A,FALSE,"B"}</definedName>
    <definedName name="kuyth" localSheetId="20" hidden="1">{#N/A,#N/A,FALSE,"A";#N/A,#N/A,FALSE,"B"}</definedName>
    <definedName name="kuyth" localSheetId="21" hidden="1">{#N/A,#N/A,FALSE,"A";#N/A,#N/A,FALSE,"B"}</definedName>
    <definedName name="kuyth" localSheetId="22" hidden="1">{#N/A,#N/A,FALSE,"A";#N/A,#N/A,FALSE,"B"}</definedName>
    <definedName name="kuyth" localSheetId="16" hidden="1">{#N/A,#N/A,FALSE,"A";#N/A,#N/A,FALSE,"B"}</definedName>
    <definedName name="kuyth" localSheetId="17" hidden="1">{#N/A,#N/A,FALSE,"A";#N/A,#N/A,FALSE,"B"}</definedName>
    <definedName name="kuyth" localSheetId="19" hidden="1">{#N/A,#N/A,FALSE,"A";#N/A,#N/A,FALSE,"B"}</definedName>
    <definedName name="kuyth" localSheetId="18" hidden="1">{#N/A,#N/A,FALSE,"A";#N/A,#N/A,FALSE,"B"}</definedName>
    <definedName name="kuyth" localSheetId="7" hidden="1">{#N/A,#N/A,FALSE,"A";#N/A,#N/A,FALSE,"B"}</definedName>
    <definedName name="kuyth" localSheetId="8" hidden="1">{#N/A,#N/A,FALSE,"A";#N/A,#N/A,FALSE,"B"}</definedName>
    <definedName name="kuyth" localSheetId="10" hidden="1">{#N/A,#N/A,FALSE,"A";#N/A,#N/A,FALSE,"B"}</definedName>
    <definedName name="kuyth" localSheetId="9" hidden="1">{#N/A,#N/A,FALSE,"A";#N/A,#N/A,FALSE,"B"}</definedName>
    <definedName name="kuyth" localSheetId="23" hidden="1">{#N/A,#N/A,FALSE,"A";#N/A,#N/A,FALSE,"B"}</definedName>
    <definedName name="kuyth" localSheetId="12" hidden="1">{#N/A,#N/A,FALSE,"A";#N/A,#N/A,FALSE,"B"}</definedName>
    <definedName name="kuyth" localSheetId="13" hidden="1">{#N/A,#N/A,FALSE,"A";#N/A,#N/A,FALSE,"B"}</definedName>
    <definedName name="kuyth" localSheetId="14" hidden="1">{#N/A,#N/A,FALSE,"A";#N/A,#N/A,FALSE,"B"}</definedName>
    <definedName name="kuyth" localSheetId="15" hidden="1">{#N/A,#N/A,FALSE,"A";#N/A,#N/A,FALSE,"B"}</definedName>
    <definedName name="kuyth" localSheetId="3" hidden="1">{#N/A,#N/A,FALSE,"A";#N/A,#N/A,FALSE,"B"}</definedName>
    <definedName name="kuyth" localSheetId="4" hidden="1">{#N/A,#N/A,FALSE,"A";#N/A,#N/A,FALSE,"B"}</definedName>
    <definedName name="kuyth" localSheetId="5" hidden="1">{#N/A,#N/A,FALSE,"A";#N/A,#N/A,FALSE,"B"}</definedName>
    <definedName name="kuyth" localSheetId="6" hidden="1">{#N/A,#N/A,FALSE,"A";#N/A,#N/A,FALSE,"B"}</definedName>
    <definedName name="kuyth" hidden="1">{#N/A,#N/A,FALSE,"A";#N/A,#N/A,FALSE,"B"}</definedName>
    <definedName name="kypc" localSheetId="22">'[10]реестр отгрузка'!#REF!</definedName>
    <definedName name="kyuj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kyuj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kyuj" hidden="1">{#N/A,#N/A,FALSE,"A";#N/A,#N/A,FALSE,"B-TOT";#N/A,#N/A,FALSE,"Declaration1";#N/A,#N/A,FALSE,"Spravka1";#N/A,#N/A,FALSE,"A (2)";#N/A,#N/A,FALSE,"B-TOT (2)";#N/A,#N/A,FALSE,"Declaration1 (2)";#N/A,#N/A,FALSE,"Spravka1 (2)"}</definedName>
    <definedName name="l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abour" localSheetId="20" hidden="1">{#N/A,#N/A,FALSE,"передел"}</definedName>
    <definedName name="labour" localSheetId="21" hidden="1">{#N/A,#N/A,FALSE,"передел"}</definedName>
    <definedName name="labour" localSheetId="22" hidden="1">{#N/A,#N/A,FALSE,"передел"}</definedName>
    <definedName name="labour" localSheetId="16" hidden="1">{#N/A,#N/A,FALSE,"передел"}</definedName>
    <definedName name="labour" localSheetId="17" hidden="1">{#N/A,#N/A,FALSE,"передел"}</definedName>
    <definedName name="labour" localSheetId="19" hidden="1">{#N/A,#N/A,FALSE,"передел"}</definedName>
    <definedName name="labour" localSheetId="18" hidden="1">{#N/A,#N/A,FALSE,"передел"}</definedName>
    <definedName name="labour" localSheetId="7" hidden="1">{#N/A,#N/A,FALSE,"передел"}</definedName>
    <definedName name="labour" localSheetId="8" hidden="1">{#N/A,#N/A,FALSE,"передел"}</definedName>
    <definedName name="labour" localSheetId="10" hidden="1">{#N/A,#N/A,FALSE,"передел"}</definedName>
    <definedName name="labour" localSheetId="9" hidden="1">{#N/A,#N/A,FALSE,"передел"}</definedName>
    <definedName name="labour" localSheetId="23" hidden="1">{#N/A,#N/A,FALSE,"передел"}</definedName>
    <definedName name="labour" localSheetId="12" hidden="1">{#N/A,#N/A,FALSE,"передел"}</definedName>
    <definedName name="labour" localSheetId="13" hidden="1">{#N/A,#N/A,FALSE,"передел"}</definedName>
    <definedName name="labour" localSheetId="14" hidden="1">{#N/A,#N/A,FALSE,"передел"}</definedName>
    <definedName name="labour" localSheetId="15" hidden="1">{#N/A,#N/A,FALSE,"передел"}</definedName>
    <definedName name="labour" localSheetId="3" hidden="1">{#N/A,#N/A,FALSE,"передел"}</definedName>
    <definedName name="labour" localSheetId="4" hidden="1">{#N/A,#N/A,FALSE,"передел"}</definedName>
    <definedName name="labour" localSheetId="5" hidden="1">{#N/A,#N/A,FALSE,"передел"}</definedName>
    <definedName name="labour" localSheetId="6" hidden="1">{#N/A,#N/A,FALSE,"передел"}</definedName>
    <definedName name="labour" hidden="1">{#N/A,#N/A,FALSE,"передел"}</definedName>
    <definedName name="LIBORIn" localSheetId="22">#REF!</definedName>
    <definedName name="limcount" hidden="1">1</definedName>
    <definedName name="ljlk" localSheetId="20" hidden="1">{#N/A,#N/A,FALSE,"A";#N/A,#N/A,FALSE,"B"}</definedName>
    <definedName name="ljlk" localSheetId="21" hidden="1">{#N/A,#N/A,FALSE,"A";#N/A,#N/A,FALSE,"B"}</definedName>
    <definedName name="ljlk" localSheetId="22" hidden="1">{#N/A,#N/A,FALSE,"A";#N/A,#N/A,FALSE,"B"}</definedName>
    <definedName name="ljlk" localSheetId="16" hidden="1">{#N/A,#N/A,FALSE,"A";#N/A,#N/A,FALSE,"B"}</definedName>
    <definedName name="ljlk" localSheetId="17" hidden="1">{#N/A,#N/A,FALSE,"A";#N/A,#N/A,FALSE,"B"}</definedName>
    <definedName name="ljlk" localSheetId="19" hidden="1">{#N/A,#N/A,FALSE,"A";#N/A,#N/A,FALSE,"B"}</definedName>
    <definedName name="ljlk" localSheetId="18" hidden="1">{#N/A,#N/A,FALSE,"A";#N/A,#N/A,FALSE,"B"}</definedName>
    <definedName name="ljlk" localSheetId="7" hidden="1">{#N/A,#N/A,FALSE,"A";#N/A,#N/A,FALSE,"B"}</definedName>
    <definedName name="ljlk" localSheetId="8" hidden="1">{#N/A,#N/A,FALSE,"A";#N/A,#N/A,FALSE,"B"}</definedName>
    <definedName name="ljlk" localSheetId="10" hidden="1">{#N/A,#N/A,FALSE,"A";#N/A,#N/A,FALSE,"B"}</definedName>
    <definedName name="ljlk" localSheetId="9" hidden="1">{#N/A,#N/A,FALSE,"A";#N/A,#N/A,FALSE,"B"}</definedName>
    <definedName name="ljlk" localSheetId="23" hidden="1">{#N/A,#N/A,FALSE,"A";#N/A,#N/A,FALSE,"B"}</definedName>
    <definedName name="ljlk" localSheetId="12" hidden="1">{#N/A,#N/A,FALSE,"A";#N/A,#N/A,FALSE,"B"}</definedName>
    <definedName name="ljlk" localSheetId="13" hidden="1">{#N/A,#N/A,FALSE,"A";#N/A,#N/A,FALSE,"B"}</definedName>
    <definedName name="ljlk" localSheetId="14" hidden="1">{#N/A,#N/A,FALSE,"A";#N/A,#N/A,FALSE,"B"}</definedName>
    <definedName name="ljlk" localSheetId="15" hidden="1">{#N/A,#N/A,FALSE,"A";#N/A,#N/A,FALSE,"B"}</definedName>
    <definedName name="ljlk" localSheetId="3" hidden="1">{#N/A,#N/A,FALSE,"A";#N/A,#N/A,FALSE,"B"}</definedName>
    <definedName name="ljlk" localSheetId="4" hidden="1">{#N/A,#N/A,FALSE,"A";#N/A,#N/A,FALSE,"B"}</definedName>
    <definedName name="ljlk" localSheetId="5" hidden="1">{#N/A,#N/A,FALSE,"A";#N/A,#N/A,FALSE,"B"}</definedName>
    <definedName name="ljlk" localSheetId="6" hidden="1">{#N/A,#N/A,FALSE,"A";#N/A,#N/A,FALSE,"B"}</definedName>
    <definedName name="ljlk" hidden="1">{#N/A,#N/A,FALSE,"A";#N/A,#N/A,FALSE,"B"}</definedName>
    <definedName name="lk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LKff" localSheetId="20" hidden="1">{#N/A,#N/A,FALSE,"A";#N/A,#N/A,FALSE,"B"}</definedName>
    <definedName name="LKff" localSheetId="21" hidden="1">{#N/A,#N/A,FALSE,"A";#N/A,#N/A,FALSE,"B"}</definedName>
    <definedName name="LKff" localSheetId="22" hidden="1">{#N/A,#N/A,FALSE,"A";#N/A,#N/A,FALSE,"B"}</definedName>
    <definedName name="LKff" localSheetId="16" hidden="1">{#N/A,#N/A,FALSE,"A";#N/A,#N/A,FALSE,"B"}</definedName>
    <definedName name="LKff" localSheetId="17" hidden="1">{#N/A,#N/A,FALSE,"A";#N/A,#N/A,FALSE,"B"}</definedName>
    <definedName name="LKff" localSheetId="19" hidden="1">{#N/A,#N/A,FALSE,"A";#N/A,#N/A,FALSE,"B"}</definedName>
    <definedName name="LKff" localSheetId="18" hidden="1">{#N/A,#N/A,FALSE,"A";#N/A,#N/A,FALSE,"B"}</definedName>
    <definedName name="LKff" localSheetId="7" hidden="1">{#N/A,#N/A,FALSE,"A";#N/A,#N/A,FALSE,"B"}</definedName>
    <definedName name="LKff" localSheetId="8" hidden="1">{#N/A,#N/A,FALSE,"A";#N/A,#N/A,FALSE,"B"}</definedName>
    <definedName name="LKff" localSheetId="10" hidden="1">{#N/A,#N/A,FALSE,"A";#N/A,#N/A,FALSE,"B"}</definedName>
    <definedName name="LKff" localSheetId="9" hidden="1">{#N/A,#N/A,FALSE,"A";#N/A,#N/A,FALSE,"B"}</definedName>
    <definedName name="LKff" localSheetId="23" hidden="1">{#N/A,#N/A,FALSE,"A";#N/A,#N/A,FALSE,"B"}</definedName>
    <definedName name="LKff" localSheetId="12" hidden="1">{#N/A,#N/A,FALSE,"A";#N/A,#N/A,FALSE,"B"}</definedName>
    <definedName name="LKff" localSheetId="13" hidden="1">{#N/A,#N/A,FALSE,"A";#N/A,#N/A,FALSE,"B"}</definedName>
    <definedName name="LKff" localSheetId="14" hidden="1">{#N/A,#N/A,FALSE,"A";#N/A,#N/A,FALSE,"B"}</definedName>
    <definedName name="LKff" localSheetId="15" hidden="1">{#N/A,#N/A,FALSE,"A";#N/A,#N/A,FALSE,"B"}</definedName>
    <definedName name="LKff" localSheetId="3" hidden="1">{#N/A,#N/A,FALSE,"A";#N/A,#N/A,FALSE,"B"}</definedName>
    <definedName name="LKff" localSheetId="4" hidden="1">{#N/A,#N/A,FALSE,"A";#N/A,#N/A,FALSE,"B"}</definedName>
    <definedName name="LKff" localSheetId="5" hidden="1">{#N/A,#N/A,FALSE,"A";#N/A,#N/A,FALSE,"B"}</definedName>
    <definedName name="LKff" localSheetId="6" hidden="1">{#N/A,#N/A,FALSE,"A";#N/A,#N/A,FALSE,"B"}</definedName>
    <definedName name="LKff" hidden="1">{#N/A,#N/A,FALSE,"A";#N/A,#N/A,FALSE,"B"}</definedName>
    <definedName name="LKG" localSheetId="20" hidden="1">{#N/A,#N/A,FALSE,"Tabl. G1";#N/A,#N/A,FALSE,"Tabl. G2"}</definedName>
    <definedName name="LKG" localSheetId="21" hidden="1">{#N/A,#N/A,FALSE,"Tabl. G1";#N/A,#N/A,FALSE,"Tabl. G2"}</definedName>
    <definedName name="LKG" localSheetId="22" hidden="1">{#N/A,#N/A,FALSE,"Tabl. G1";#N/A,#N/A,FALSE,"Tabl. G2"}</definedName>
    <definedName name="LKG" localSheetId="16" hidden="1">{#N/A,#N/A,FALSE,"Tabl. G1";#N/A,#N/A,FALSE,"Tabl. G2"}</definedName>
    <definedName name="LKG" localSheetId="17" hidden="1">{#N/A,#N/A,FALSE,"Tabl. G1";#N/A,#N/A,FALSE,"Tabl. G2"}</definedName>
    <definedName name="LKG" localSheetId="19" hidden="1">{#N/A,#N/A,FALSE,"Tabl. G1";#N/A,#N/A,FALSE,"Tabl. G2"}</definedName>
    <definedName name="LKG" localSheetId="18" hidden="1">{#N/A,#N/A,FALSE,"Tabl. G1";#N/A,#N/A,FALSE,"Tabl. G2"}</definedName>
    <definedName name="LKG" localSheetId="7" hidden="1">{#N/A,#N/A,FALSE,"Tabl. G1";#N/A,#N/A,FALSE,"Tabl. G2"}</definedName>
    <definedName name="LKG" localSheetId="8" hidden="1">{#N/A,#N/A,FALSE,"Tabl. G1";#N/A,#N/A,FALSE,"Tabl. G2"}</definedName>
    <definedName name="LKG" localSheetId="10" hidden="1">{#N/A,#N/A,FALSE,"Tabl. G1";#N/A,#N/A,FALSE,"Tabl. G2"}</definedName>
    <definedName name="LKG" localSheetId="9" hidden="1">{#N/A,#N/A,FALSE,"Tabl. G1";#N/A,#N/A,FALSE,"Tabl. G2"}</definedName>
    <definedName name="LKG" localSheetId="23" hidden="1">{#N/A,#N/A,FALSE,"Tabl. G1";#N/A,#N/A,FALSE,"Tabl. G2"}</definedName>
    <definedName name="LKG" localSheetId="12" hidden="1">{#N/A,#N/A,FALSE,"Tabl. G1";#N/A,#N/A,FALSE,"Tabl. G2"}</definedName>
    <definedName name="LKG" localSheetId="13" hidden="1">{#N/A,#N/A,FALSE,"Tabl. G1";#N/A,#N/A,FALSE,"Tabl. G2"}</definedName>
    <definedName name="LKG" localSheetId="14" hidden="1">{#N/A,#N/A,FALSE,"Tabl. G1";#N/A,#N/A,FALSE,"Tabl. G2"}</definedName>
    <definedName name="LKG" localSheetId="15" hidden="1">{#N/A,#N/A,FALSE,"Tabl. G1";#N/A,#N/A,FALSE,"Tabl. G2"}</definedName>
    <definedName name="LKG" localSheetId="3" hidden="1">{#N/A,#N/A,FALSE,"Tabl. G1";#N/A,#N/A,FALSE,"Tabl. G2"}</definedName>
    <definedName name="LKG" localSheetId="4" hidden="1">{#N/A,#N/A,FALSE,"Tabl. G1";#N/A,#N/A,FALSE,"Tabl. G2"}</definedName>
    <definedName name="LKG" localSheetId="5" hidden="1">{#N/A,#N/A,FALSE,"Tabl. G1";#N/A,#N/A,FALSE,"Tabl. G2"}</definedName>
    <definedName name="LKG" localSheetId="6" hidden="1">{#N/A,#N/A,FALSE,"Tabl. G1";#N/A,#N/A,FALSE,"Tabl. G2"}</definedName>
    <definedName name="LKG" hidden="1">{#N/A,#N/A,FALSE,"Tabl. G1";#N/A,#N/A,FALSE,"Tabl. G2"}</definedName>
    <definedName name="lkli" localSheetId="20" hidden="1">{#N/A,#N/A,FALSE,"A";#N/A,#N/A,FALSE,"B"}</definedName>
    <definedName name="lkli" localSheetId="21" hidden="1">{#N/A,#N/A,FALSE,"A";#N/A,#N/A,FALSE,"B"}</definedName>
    <definedName name="lkli" localSheetId="22" hidden="1">{#N/A,#N/A,FALSE,"A";#N/A,#N/A,FALSE,"B"}</definedName>
    <definedName name="lkli" localSheetId="16" hidden="1">{#N/A,#N/A,FALSE,"A";#N/A,#N/A,FALSE,"B"}</definedName>
    <definedName name="lkli" localSheetId="17" hidden="1">{#N/A,#N/A,FALSE,"A";#N/A,#N/A,FALSE,"B"}</definedName>
    <definedName name="lkli" localSheetId="19" hidden="1">{#N/A,#N/A,FALSE,"A";#N/A,#N/A,FALSE,"B"}</definedName>
    <definedName name="lkli" localSheetId="18" hidden="1">{#N/A,#N/A,FALSE,"A";#N/A,#N/A,FALSE,"B"}</definedName>
    <definedName name="lkli" localSheetId="7" hidden="1">{#N/A,#N/A,FALSE,"A";#N/A,#N/A,FALSE,"B"}</definedName>
    <definedName name="lkli" localSheetId="8" hidden="1">{#N/A,#N/A,FALSE,"A";#N/A,#N/A,FALSE,"B"}</definedName>
    <definedName name="lkli" localSheetId="10" hidden="1">{#N/A,#N/A,FALSE,"A";#N/A,#N/A,FALSE,"B"}</definedName>
    <definedName name="lkli" localSheetId="9" hidden="1">{#N/A,#N/A,FALSE,"A";#N/A,#N/A,FALSE,"B"}</definedName>
    <definedName name="lkli" localSheetId="23" hidden="1">{#N/A,#N/A,FALSE,"A";#N/A,#N/A,FALSE,"B"}</definedName>
    <definedName name="lkli" localSheetId="12" hidden="1">{#N/A,#N/A,FALSE,"A";#N/A,#N/A,FALSE,"B"}</definedName>
    <definedName name="lkli" localSheetId="13" hidden="1">{#N/A,#N/A,FALSE,"A";#N/A,#N/A,FALSE,"B"}</definedName>
    <definedName name="lkli" localSheetId="14" hidden="1">{#N/A,#N/A,FALSE,"A";#N/A,#N/A,FALSE,"B"}</definedName>
    <definedName name="lkli" localSheetId="15" hidden="1">{#N/A,#N/A,FALSE,"A";#N/A,#N/A,FALSE,"B"}</definedName>
    <definedName name="lkli" localSheetId="3" hidden="1">{#N/A,#N/A,FALSE,"A";#N/A,#N/A,FALSE,"B"}</definedName>
    <definedName name="lkli" localSheetId="4" hidden="1">{#N/A,#N/A,FALSE,"A";#N/A,#N/A,FALSE,"B"}</definedName>
    <definedName name="lkli" localSheetId="5" hidden="1">{#N/A,#N/A,FALSE,"A";#N/A,#N/A,FALSE,"B"}</definedName>
    <definedName name="lkli" localSheetId="6" hidden="1">{#N/A,#N/A,FALSE,"A";#N/A,#N/A,FALSE,"B"}</definedName>
    <definedName name="lkli" hidden="1">{#N/A,#N/A,FALSE,"A";#N/A,#N/A,FALSE,"B"}</definedName>
    <definedName name="ll" localSheetId="20" hidden="1">{#N/A,#N/A,FALSE,"A";#N/A,#N/A,FALSE,"B"}</definedName>
    <definedName name="ll" localSheetId="21" hidden="1">{#N/A,#N/A,FALSE,"A";#N/A,#N/A,FALSE,"B"}</definedName>
    <definedName name="ll" localSheetId="22" hidden="1">{#N/A,#N/A,FALSE,"A";#N/A,#N/A,FALSE,"B"}</definedName>
    <definedName name="ll" localSheetId="16" hidden="1">{#N/A,#N/A,FALSE,"A";#N/A,#N/A,FALSE,"B"}</definedName>
    <definedName name="ll" localSheetId="17" hidden="1">{#N/A,#N/A,FALSE,"A";#N/A,#N/A,FALSE,"B"}</definedName>
    <definedName name="ll" localSheetId="19" hidden="1">{#N/A,#N/A,FALSE,"A";#N/A,#N/A,FALSE,"B"}</definedName>
    <definedName name="ll" localSheetId="18" hidden="1">{#N/A,#N/A,FALSE,"A";#N/A,#N/A,FALSE,"B"}</definedName>
    <definedName name="ll" localSheetId="7" hidden="1">{#N/A,#N/A,FALSE,"A";#N/A,#N/A,FALSE,"B"}</definedName>
    <definedName name="ll" localSheetId="8" hidden="1">{#N/A,#N/A,FALSE,"A";#N/A,#N/A,FALSE,"B"}</definedName>
    <definedName name="ll" localSheetId="10" hidden="1">{#N/A,#N/A,FALSE,"A";#N/A,#N/A,FALSE,"B"}</definedName>
    <definedName name="ll" localSheetId="9" hidden="1">{#N/A,#N/A,FALSE,"A";#N/A,#N/A,FALSE,"B"}</definedName>
    <definedName name="ll" localSheetId="23" hidden="1">{#N/A,#N/A,FALSE,"A";#N/A,#N/A,FALSE,"B"}</definedName>
    <definedName name="ll" localSheetId="12" hidden="1">{#N/A,#N/A,FALSE,"A";#N/A,#N/A,FALSE,"B"}</definedName>
    <definedName name="ll" localSheetId="13" hidden="1">{#N/A,#N/A,FALSE,"A";#N/A,#N/A,FALSE,"B"}</definedName>
    <definedName name="ll" localSheetId="14" hidden="1">{#N/A,#N/A,FALSE,"A";#N/A,#N/A,FALSE,"B"}</definedName>
    <definedName name="ll" localSheetId="15" hidden="1">{#N/A,#N/A,FALSE,"A";#N/A,#N/A,FALSE,"B"}</definedName>
    <definedName name="ll" localSheetId="3" hidden="1">{#N/A,#N/A,FALSE,"A";#N/A,#N/A,FALSE,"B"}</definedName>
    <definedName name="ll" localSheetId="4" hidden="1">{#N/A,#N/A,FALSE,"A";#N/A,#N/A,FALSE,"B"}</definedName>
    <definedName name="ll" localSheetId="5" hidden="1">{#N/A,#N/A,FALSE,"A";#N/A,#N/A,FALSE,"B"}</definedName>
    <definedName name="ll" localSheetId="6" hidden="1">{#N/A,#N/A,FALSE,"A";#N/A,#N/A,FALSE,"B"}</definedName>
    <definedName name="ll" hidden="1">{#N/A,#N/A,FALSE,"A";#N/A,#N/A,FALSE,"B"}</definedName>
    <definedName name="LLCR" localSheetId="22">#REF!</definedName>
    <definedName name="llj" localSheetId="20" hidden="1">{#N/A,#N/A,FALSE,"A";#N/A,#N/A,FALSE,"B"}</definedName>
    <definedName name="llj" localSheetId="21" hidden="1">{#N/A,#N/A,FALSE,"A";#N/A,#N/A,FALSE,"B"}</definedName>
    <definedName name="llj" localSheetId="22" hidden="1">{#N/A,#N/A,FALSE,"A";#N/A,#N/A,FALSE,"B"}</definedName>
    <definedName name="llj" localSheetId="16" hidden="1">{#N/A,#N/A,FALSE,"A";#N/A,#N/A,FALSE,"B"}</definedName>
    <definedName name="llj" localSheetId="17" hidden="1">{#N/A,#N/A,FALSE,"A";#N/A,#N/A,FALSE,"B"}</definedName>
    <definedName name="llj" localSheetId="19" hidden="1">{#N/A,#N/A,FALSE,"A";#N/A,#N/A,FALSE,"B"}</definedName>
    <definedName name="llj" localSheetId="18" hidden="1">{#N/A,#N/A,FALSE,"A";#N/A,#N/A,FALSE,"B"}</definedName>
    <definedName name="llj" localSheetId="7" hidden="1">{#N/A,#N/A,FALSE,"A";#N/A,#N/A,FALSE,"B"}</definedName>
    <definedName name="llj" localSheetId="8" hidden="1">{#N/A,#N/A,FALSE,"A";#N/A,#N/A,FALSE,"B"}</definedName>
    <definedName name="llj" localSheetId="10" hidden="1">{#N/A,#N/A,FALSE,"A";#N/A,#N/A,FALSE,"B"}</definedName>
    <definedName name="llj" localSheetId="9" hidden="1">{#N/A,#N/A,FALSE,"A";#N/A,#N/A,FALSE,"B"}</definedName>
    <definedName name="llj" localSheetId="23" hidden="1">{#N/A,#N/A,FALSE,"A";#N/A,#N/A,FALSE,"B"}</definedName>
    <definedName name="llj" localSheetId="12" hidden="1">{#N/A,#N/A,FALSE,"A";#N/A,#N/A,FALSE,"B"}</definedName>
    <definedName name="llj" localSheetId="13" hidden="1">{#N/A,#N/A,FALSE,"A";#N/A,#N/A,FALSE,"B"}</definedName>
    <definedName name="llj" localSheetId="14" hidden="1">{#N/A,#N/A,FALSE,"A";#N/A,#N/A,FALSE,"B"}</definedName>
    <definedName name="llj" localSheetId="15" hidden="1">{#N/A,#N/A,FALSE,"A";#N/A,#N/A,FALSE,"B"}</definedName>
    <definedName name="llj" localSheetId="3" hidden="1">{#N/A,#N/A,FALSE,"A";#N/A,#N/A,FALSE,"B"}</definedName>
    <definedName name="llj" localSheetId="4" hidden="1">{#N/A,#N/A,FALSE,"A";#N/A,#N/A,FALSE,"B"}</definedName>
    <definedName name="llj" localSheetId="5" hidden="1">{#N/A,#N/A,FALSE,"A";#N/A,#N/A,FALSE,"B"}</definedName>
    <definedName name="llj" localSheetId="6" hidden="1">{#N/A,#N/A,FALSE,"A";#N/A,#N/A,FALSE,"B"}</definedName>
    <definedName name="llj" hidden="1">{#N/A,#N/A,FALSE,"A";#N/A,#N/A,FALSE,"B"}</definedName>
    <definedName name="Loan_Amount" localSheetId="19">#REF!</definedName>
    <definedName name="Loan_Amount" localSheetId="8">#REF!</definedName>
    <definedName name="Loan_Amount" localSheetId="10">#REF!</definedName>
    <definedName name="Loan_Amount" localSheetId="9">#REF!</definedName>
    <definedName name="Loan_Amount" localSheetId="15">#REF!</definedName>
    <definedName name="Loan_Amount" localSheetId="6">#REF!</definedName>
    <definedName name="Loan_Amount">#REF!</definedName>
    <definedName name="Loan_Start" localSheetId="19">#REF!</definedName>
    <definedName name="Loan_Start" localSheetId="8">#REF!</definedName>
    <definedName name="Loan_Start" localSheetId="10">#REF!</definedName>
    <definedName name="Loan_Start" localSheetId="9">#REF!</definedName>
    <definedName name="Loan_Start" localSheetId="15">#REF!</definedName>
    <definedName name="Loan_Start" localSheetId="6">#REF!</definedName>
    <definedName name="Loan_Start">#REF!</definedName>
    <definedName name="Loan_Years" localSheetId="19">#REF!</definedName>
    <definedName name="Loan_Years" localSheetId="8">#REF!</definedName>
    <definedName name="Loan_Years" localSheetId="10">#REF!</definedName>
    <definedName name="Loan_Years" localSheetId="9">#REF!</definedName>
    <definedName name="Loan_Years" localSheetId="15">#REF!</definedName>
    <definedName name="Loan_Years" localSheetId="6">#REF!</definedName>
    <definedName name="Loan_Years">#REF!</definedName>
    <definedName name="LoanCoAviationLoanBalanceIn" localSheetId="22">#REF!</definedName>
    <definedName name="LoanCoAviationLoanRepaymentIn" localSheetId="22">#REF!</definedName>
    <definedName name="LoanCoGSMRepaymentIn" localSheetId="22">#REF!</definedName>
    <definedName name="LoanCoKiminMargin" localSheetId="22">#REF!</definedName>
    <definedName name="LoanCoKiminOpeningBalance" localSheetId="22">#REF!</definedName>
    <definedName name="LoanCoKiminRepaymentIn" localSheetId="22">#REF!</definedName>
    <definedName name="LoanCoProceedsAccBf" localSheetId="22">#REF!</definedName>
    <definedName name="LoanCoProceedsAccCf" localSheetId="22">#REF!</definedName>
    <definedName name="LoanCoRefinancingCostsIn" localSheetId="22">#REF!</definedName>
    <definedName name="LoanCoRestructuringCostsIn" localSheetId="22">#REF!</definedName>
    <definedName name="LoanCoSemiAnnPayment1" localSheetId="22">#REF!</definedName>
    <definedName name="LoanCoSemiAnnPayment2" localSheetId="22">#REF!</definedName>
    <definedName name="LoanCoTermOfLoan" localSheetId="22">#REF!</definedName>
    <definedName name="LoanLifePeriod" localSheetId="22">#REF!</definedName>
    <definedName name="LOIU" localSheetId="20" hidden="1">{#N/A,#N/A,FALSE,"A";#N/A,#N/A,FALSE,"B"}</definedName>
    <definedName name="LOIU" localSheetId="21" hidden="1">{#N/A,#N/A,FALSE,"A";#N/A,#N/A,FALSE,"B"}</definedName>
    <definedName name="LOIU" localSheetId="22" hidden="1">{#N/A,#N/A,FALSE,"A";#N/A,#N/A,FALSE,"B"}</definedName>
    <definedName name="LOIU" localSheetId="16" hidden="1">{#N/A,#N/A,FALSE,"A";#N/A,#N/A,FALSE,"B"}</definedName>
    <definedName name="LOIU" localSheetId="17" hidden="1">{#N/A,#N/A,FALSE,"A";#N/A,#N/A,FALSE,"B"}</definedName>
    <definedName name="LOIU" localSheetId="19" hidden="1">{#N/A,#N/A,FALSE,"A";#N/A,#N/A,FALSE,"B"}</definedName>
    <definedName name="LOIU" localSheetId="18" hidden="1">{#N/A,#N/A,FALSE,"A";#N/A,#N/A,FALSE,"B"}</definedName>
    <definedName name="LOIU" localSheetId="7" hidden="1">{#N/A,#N/A,FALSE,"A";#N/A,#N/A,FALSE,"B"}</definedName>
    <definedName name="LOIU" localSheetId="8" hidden="1">{#N/A,#N/A,FALSE,"A";#N/A,#N/A,FALSE,"B"}</definedName>
    <definedName name="LOIU" localSheetId="10" hidden="1">{#N/A,#N/A,FALSE,"A";#N/A,#N/A,FALSE,"B"}</definedName>
    <definedName name="LOIU" localSheetId="9" hidden="1">{#N/A,#N/A,FALSE,"A";#N/A,#N/A,FALSE,"B"}</definedName>
    <definedName name="LOIU" localSheetId="23" hidden="1">{#N/A,#N/A,FALSE,"A";#N/A,#N/A,FALSE,"B"}</definedName>
    <definedName name="LOIU" localSheetId="12" hidden="1">{#N/A,#N/A,FALSE,"A";#N/A,#N/A,FALSE,"B"}</definedName>
    <definedName name="LOIU" localSheetId="13" hidden="1">{#N/A,#N/A,FALSE,"A";#N/A,#N/A,FALSE,"B"}</definedName>
    <definedName name="LOIU" localSheetId="14" hidden="1">{#N/A,#N/A,FALSE,"A";#N/A,#N/A,FALSE,"B"}</definedName>
    <definedName name="LOIU" localSheetId="15" hidden="1">{#N/A,#N/A,FALSE,"A";#N/A,#N/A,FALSE,"B"}</definedName>
    <definedName name="LOIU" localSheetId="3" hidden="1">{#N/A,#N/A,FALSE,"A";#N/A,#N/A,FALSE,"B"}</definedName>
    <definedName name="LOIU" localSheetId="4" hidden="1">{#N/A,#N/A,FALSE,"A";#N/A,#N/A,FALSE,"B"}</definedName>
    <definedName name="LOIU" localSheetId="5" hidden="1">{#N/A,#N/A,FALSE,"A";#N/A,#N/A,FALSE,"B"}</definedName>
    <definedName name="LOIU" localSheetId="6" hidden="1">{#N/A,#N/A,FALSE,"A";#N/A,#N/A,FALSE,"B"}</definedName>
    <definedName name="LOIU" hidden="1">{#N/A,#N/A,FALSE,"A";#N/A,#N/A,FALSE,"B"}</definedName>
    <definedName name="looi" localSheetId="20" hidden="1">{#N/A,#N/A,FALSE,"A";#N/A,#N/A,FALSE,"B"}</definedName>
    <definedName name="looi" localSheetId="21" hidden="1">{#N/A,#N/A,FALSE,"A";#N/A,#N/A,FALSE,"B"}</definedName>
    <definedName name="looi" localSheetId="22" hidden="1">{#N/A,#N/A,FALSE,"A";#N/A,#N/A,FALSE,"B"}</definedName>
    <definedName name="looi" localSheetId="16" hidden="1">{#N/A,#N/A,FALSE,"A";#N/A,#N/A,FALSE,"B"}</definedName>
    <definedName name="looi" localSheetId="17" hidden="1">{#N/A,#N/A,FALSE,"A";#N/A,#N/A,FALSE,"B"}</definedName>
    <definedName name="looi" localSheetId="19" hidden="1">{#N/A,#N/A,FALSE,"A";#N/A,#N/A,FALSE,"B"}</definedName>
    <definedName name="looi" localSheetId="18" hidden="1">{#N/A,#N/A,FALSE,"A";#N/A,#N/A,FALSE,"B"}</definedName>
    <definedName name="looi" localSheetId="7" hidden="1">{#N/A,#N/A,FALSE,"A";#N/A,#N/A,FALSE,"B"}</definedName>
    <definedName name="looi" localSheetId="8" hidden="1">{#N/A,#N/A,FALSE,"A";#N/A,#N/A,FALSE,"B"}</definedName>
    <definedName name="looi" localSheetId="10" hidden="1">{#N/A,#N/A,FALSE,"A";#N/A,#N/A,FALSE,"B"}</definedName>
    <definedName name="looi" localSheetId="9" hidden="1">{#N/A,#N/A,FALSE,"A";#N/A,#N/A,FALSE,"B"}</definedName>
    <definedName name="looi" localSheetId="23" hidden="1">{#N/A,#N/A,FALSE,"A";#N/A,#N/A,FALSE,"B"}</definedName>
    <definedName name="looi" localSheetId="12" hidden="1">{#N/A,#N/A,FALSE,"A";#N/A,#N/A,FALSE,"B"}</definedName>
    <definedName name="looi" localSheetId="13" hidden="1">{#N/A,#N/A,FALSE,"A";#N/A,#N/A,FALSE,"B"}</definedName>
    <definedName name="looi" localSheetId="14" hidden="1">{#N/A,#N/A,FALSE,"A";#N/A,#N/A,FALSE,"B"}</definedName>
    <definedName name="looi" localSheetId="15" hidden="1">{#N/A,#N/A,FALSE,"A";#N/A,#N/A,FALSE,"B"}</definedName>
    <definedName name="looi" localSheetId="3" hidden="1">{#N/A,#N/A,FALSE,"A";#N/A,#N/A,FALSE,"B"}</definedName>
    <definedName name="looi" localSheetId="4" hidden="1">{#N/A,#N/A,FALSE,"A";#N/A,#N/A,FALSE,"B"}</definedName>
    <definedName name="looi" localSheetId="5" hidden="1">{#N/A,#N/A,FALSE,"A";#N/A,#N/A,FALSE,"B"}</definedName>
    <definedName name="looi" localSheetId="6" hidden="1">{#N/A,#N/A,FALSE,"A";#N/A,#N/A,FALSE,"B"}</definedName>
    <definedName name="looi" hidden="1">{#N/A,#N/A,FALSE,"A";#N/A,#N/A,FALSE,"B"}</definedName>
    <definedName name="louoi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louoi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louoi" hidden="1">{#N/A,#N/A,FALSE,"A";#N/A,#N/A,FALSE,"B-TOT";#N/A,#N/A,FALSE,"Declaration1";#N/A,#N/A,FALSE,"Spravka1";#N/A,#N/A,FALSE,"A (2)";#N/A,#N/A,FALSE,"B-TOT (2)";#N/A,#N/A,FALSE,"Declaration1 (2)";#N/A,#N/A,FALSE,"Spravka1 (2)"}</definedName>
    <definedName name="LU" localSheetId="20" hidden="1">{#N/A,#N/A,FALSE,"A";#N/A,#N/A,FALSE,"B"}</definedName>
    <definedName name="LU" localSheetId="21" hidden="1">{#N/A,#N/A,FALSE,"A";#N/A,#N/A,FALSE,"B"}</definedName>
    <definedName name="LU" localSheetId="22" hidden="1">{#N/A,#N/A,FALSE,"A";#N/A,#N/A,FALSE,"B"}</definedName>
    <definedName name="LU" localSheetId="16" hidden="1">{#N/A,#N/A,FALSE,"A";#N/A,#N/A,FALSE,"B"}</definedName>
    <definedName name="LU" localSheetId="17" hidden="1">{#N/A,#N/A,FALSE,"A";#N/A,#N/A,FALSE,"B"}</definedName>
    <definedName name="LU" localSheetId="19" hidden="1">{#N/A,#N/A,FALSE,"A";#N/A,#N/A,FALSE,"B"}</definedName>
    <definedName name="LU" localSheetId="18" hidden="1">{#N/A,#N/A,FALSE,"A";#N/A,#N/A,FALSE,"B"}</definedName>
    <definedName name="LU" localSheetId="7" hidden="1">{#N/A,#N/A,FALSE,"A";#N/A,#N/A,FALSE,"B"}</definedName>
    <definedName name="LU" localSheetId="8" hidden="1">{#N/A,#N/A,FALSE,"A";#N/A,#N/A,FALSE,"B"}</definedName>
    <definedName name="LU" localSheetId="10" hidden="1">{#N/A,#N/A,FALSE,"A";#N/A,#N/A,FALSE,"B"}</definedName>
    <definedName name="LU" localSheetId="9" hidden="1">{#N/A,#N/A,FALSE,"A";#N/A,#N/A,FALSE,"B"}</definedName>
    <definedName name="LU" localSheetId="23" hidden="1">{#N/A,#N/A,FALSE,"A";#N/A,#N/A,FALSE,"B"}</definedName>
    <definedName name="LU" localSheetId="12" hidden="1">{#N/A,#N/A,FALSE,"A";#N/A,#N/A,FALSE,"B"}</definedName>
    <definedName name="LU" localSheetId="13" hidden="1">{#N/A,#N/A,FALSE,"A";#N/A,#N/A,FALSE,"B"}</definedName>
    <definedName name="LU" localSheetId="14" hidden="1">{#N/A,#N/A,FALSE,"A";#N/A,#N/A,FALSE,"B"}</definedName>
    <definedName name="LU" localSheetId="15" hidden="1">{#N/A,#N/A,FALSE,"A";#N/A,#N/A,FALSE,"B"}</definedName>
    <definedName name="LU" localSheetId="3" hidden="1">{#N/A,#N/A,FALSE,"A";#N/A,#N/A,FALSE,"B"}</definedName>
    <definedName name="LU" localSheetId="4" hidden="1">{#N/A,#N/A,FALSE,"A";#N/A,#N/A,FALSE,"B"}</definedName>
    <definedName name="LU" localSheetId="5" hidden="1">{#N/A,#N/A,FALSE,"A";#N/A,#N/A,FALSE,"B"}</definedName>
    <definedName name="LU" localSheetId="6" hidden="1">{#N/A,#N/A,FALSE,"A";#N/A,#N/A,FALSE,"B"}</definedName>
    <definedName name="LU" hidden="1">{#N/A,#N/A,FALSE,"A";#N/A,#N/A,FALSE,"B"}</definedName>
    <definedName name="lundi" localSheetId="20" hidden="1">{#N/A,#N/A,FALSE,"Tabl. G1";#N/A,#N/A,FALSE,"Tabl. G2"}</definedName>
    <definedName name="lundi" localSheetId="21" hidden="1">{#N/A,#N/A,FALSE,"Tabl. G1";#N/A,#N/A,FALSE,"Tabl. G2"}</definedName>
    <definedName name="lundi" localSheetId="22" hidden="1">{#N/A,#N/A,FALSE,"Tabl. G1";#N/A,#N/A,FALSE,"Tabl. G2"}</definedName>
    <definedName name="lundi" localSheetId="16" hidden="1">{#N/A,#N/A,FALSE,"Tabl. G1";#N/A,#N/A,FALSE,"Tabl. G2"}</definedName>
    <definedName name="lundi" localSheetId="17" hidden="1">{#N/A,#N/A,FALSE,"Tabl. G1";#N/A,#N/A,FALSE,"Tabl. G2"}</definedName>
    <definedName name="lundi" localSheetId="19" hidden="1">{#N/A,#N/A,FALSE,"Tabl. G1";#N/A,#N/A,FALSE,"Tabl. G2"}</definedName>
    <definedName name="lundi" localSheetId="18" hidden="1">{#N/A,#N/A,FALSE,"Tabl. G1";#N/A,#N/A,FALSE,"Tabl. G2"}</definedName>
    <definedName name="lundi" localSheetId="7" hidden="1">{#N/A,#N/A,FALSE,"Tabl. G1";#N/A,#N/A,FALSE,"Tabl. G2"}</definedName>
    <definedName name="lundi" localSheetId="8" hidden="1">{#N/A,#N/A,FALSE,"Tabl. G1";#N/A,#N/A,FALSE,"Tabl. G2"}</definedName>
    <definedName name="lundi" localSheetId="10" hidden="1">{#N/A,#N/A,FALSE,"Tabl. G1";#N/A,#N/A,FALSE,"Tabl. G2"}</definedName>
    <definedName name="lundi" localSheetId="9" hidden="1">{#N/A,#N/A,FALSE,"Tabl. G1";#N/A,#N/A,FALSE,"Tabl. G2"}</definedName>
    <definedName name="lundi" localSheetId="23" hidden="1">{#N/A,#N/A,FALSE,"Tabl. G1";#N/A,#N/A,FALSE,"Tabl. G2"}</definedName>
    <definedName name="lundi" localSheetId="12" hidden="1">{#N/A,#N/A,FALSE,"Tabl. G1";#N/A,#N/A,FALSE,"Tabl. G2"}</definedName>
    <definedName name="lundi" localSheetId="13" hidden="1">{#N/A,#N/A,FALSE,"Tabl. G1";#N/A,#N/A,FALSE,"Tabl. G2"}</definedName>
    <definedName name="lundi" localSheetId="14" hidden="1">{#N/A,#N/A,FALSE,"Tabl. G1";#N/A,#N/A,FALSE,"Tabl. G2"}</definedName>
    <definedName name="lundi" localSheetId="15" hidden="1">{#N/A,#N/A,FALSE,"Tabl. G1";#N/A,#N/A,FALSE,"Tabl. G2"}</definedName>
    <definedName name="lundi" localSheetId="3" hidden="1">{#N/A,#N/A,FALSE,"Tabl. G1";#N/A,#N/A,FALSE,"Tabl. G2"}</definedName>
    <definedName name="lundi" localSheetId="4" hidden="1">{#N/A,#N/A,FALSE,"Tabl. G1";#N/A,#N/A,FALSE,"Tabl. G2"}</definedName>
    <definedName name="lundi" localSheetId="5" hidden="1">{#N/A,#N/A,FALSE,"Tabl. G1";#N/A,#N/A,FALSE,"Tabl. G2"}</definedName>
    <definedName name="lundi" localSheetId="6" hidden="1">{#N/A,#N/A,FALSE,"Tabl. G1";#N/A,#N/A,FALSE,"Tabl. G2"}</definedName>
    <definedName name="lundi" hidden="1">{#N/A,#N/A,FALSE,"Tabl. G1";#N/A,#N/A,FALSE,"Tabl. G2"}</definedName>
    <definedName name="m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ardi" localSheetId="20" hidden="1">{#N/A,#N/A,FALSE,"Tabl. H1";#N/A,#N/A,FALSE,"Tabl. H2"}</definedName>
    <definedName name="mardi" localSheetId="21" hidden="1">{#N/A,#N/A,FALSE,"Tabl. H1";#N/A,#N/A,FALSE,"Tabl. H2"}</definedName>
    <definedName name="mardi" localSheetId="22" hidden="1">{#N/A,#N/A,FALSE,"Tabl. H1";#N/A,#N/A,FALSE,"Tabl. H2"}</definedName>
    <definedName name="mardi" localSheetId="16" hidden="1">{#N/A,#N/A,FALSE,"Tabl. H1";#N/A,#N/A,FALSE,"Tabl. H2"}</definedName>
    <definedName name="mardi" localSheetId="17" hidden="1">{#N/A,#N/A,FALSE,"Tabl. H1";#N/A,#N/A,FALSE,"Tabl. H2"}</definedName>
    <definedName name="mardi" localSheetId="19" hidden="1">{#N/A,#N/A,FALSE,"Tabl. H1";#N/A,#N/A,FALSE,"Tabl. H2"}</definedName>
    <definedName name="mardi" localSheetId="18" hidden="1">{#N/A,#N/A,FALSE,"Tabl. H1";#N/A,#N/A,FALSE,"Tabl. H2"}</definedName>
    <definedName name="mardi" localSheetId="7" hidden="1">{#N/A,#N/A,FALSE,"Tabl. H1";#N/A,#N/A,FALSE,"Tabl. H2"}</definedName>
    <definedName name="mardi" localSheetId="8" hidden="1">{#N/A,#N/A,FALSE,"Tabl. H1";#N/A,#N/A,FALSE,"Tabl. H2"}</definedName>
    <definedName name="mardi" localSheetId="10" hidden="1">{#N/A,#N/A,FALSE,"Tabl. H1";#N/A,#N/A,FALSE,"Tabl. H2"}</definedName>
    <definedName name="mardi" localSheetId="9" hidden="1">{#N/A,#N/A,FALSE,"Tabl. H1";#N/A,#N/A,FALSE,"Tabl. H2"}</definedName>
    <definedName name="mardi" localSheetId="23" hidden="1">{#N/A,#N/A,FALSE,"Tabl. H1";#N/A,#N/A,FALSE,"Tabl. H2"}</definedName>
    <definedName name="mardi" localSheetId="12" hidden="1">{#N/A,#N/A,FALSE,"Tabl. H1";#N/A,#N/A,FALSE,"Tabl. H2"}</definedName>
    <definedName name="mardi" localSheetId="13" hidden="1">{#N/A,#N/A,FALSE,"Tabl. H1";#N/A,#N/A,FALSE,"Tabl. H2"}</definedName>
    <definedName name="mardi" localSheetId="14" hidden="1">{#N/A,#N/A,FALSE,"Tabl. H1";#N/A,#N/A,FALSE,"Tabl. H2"}</definedName>
    <definedName name="mardi" localSheetId="15" hidden="1">{#N/A,#N/A,FALSE,"Tabl. H1";#N/A,#N/A,FALSE,"Tabl. H2"}</definedName>
    <definedName name="mardi" localSheetId="3" hidden="1">{#N/A,#N/A,FALSE,"Tabl. H1";#N/A,#N/A,FALSE,"Tabl. H2"}</definedName>
    <definedName name="mardi" localSheetId="4" hidden="1">{#N/A,#N/A,FALSE,"Tabl. H1";#N/A,#N/A,FALSE,"Tabl. H2"}</definedName>
    <definedName name="mardi" localSheetId="5" hidden="1">{#N/A,#N/A,FALSE,"Tabl. H1";#N/A,#N/A,FALSE,"Tabl. H2"}</definedName>
    <definedName name="mardi" localSheetId="6" hidden="1">{#N/A,#N/A,FALSE,"Tabl. H1";#N/A,#N/A,FALSE,"Tabl. H2"}</definedName>
    <definedName name="mardi" hidden="1">{#N/A,#N/A,FALSE,"Tabl. H1";#N/A,#N/A,FALSE,"Tabl. H2"}</definedName>
    <definedName name="MICHELE" localSheetId="20" hidden="1">{#N/A,#N/A,FALSE,"Tabl. FB300";#N/A,#N/A,FALSE,"Tabl. FB350";#N/A,#N/A,FALSE,"Tabl. FB400";#N/A,#N/A,FALSE,"Tabl. FB500";#N/A,#N/A,FALSE,"Tabl. FS090"}</definedName>
    <definedName name="MICHELE" localSheetId="21" hidden="1">{#N/A,#N/A,FALSE,"Tabl. FB300";#N/A,#N/A,FALSE,"Tabl. FB350";#N/A,#N/A,FALSE,"Tabl. FB400";#N/A,#N/A,FALSE,"Tabl. FB500";#N/A,#N/A,FALSE,"Tabl. FS090"}</definedName>
    <definedName name="MICHELE" localSheetId="22" hidden="1">{#N/A,#N/A,FALSE,"Tabl. FB300";#N/A,#N/A,FALSE,"Tabl. FB350";#N/A,#N/A,FALSE,"Tabl. FB400";#N/A,#N/A,FALSE,"Tabl. FB500";#N/A,#N/A,FALSE,"Tabl. FS090"}</definedName>
    <definedName name="MICHELE" localSheetId="16" hidden="1">{#N/A,#N/A,FALSE,"Tabl. FB300";#N/A,#N/A,FALSE,"Tabl. FB350";#N/A,#N/A,FALSE,"Tabl. FB400";#N/A,#N/A,FALSE,"Tabl. FB500";#N/A,#N/A,FALSE,"Tabl. FS090"}</definedName>
    <definedName name="MICHELE" localSheetId="17" hidden="1">{#N/A,#N/A,FALSE,"Tabl. FB300";#N/A,#N/A,FALSE,"Tabl. FB350";#N/A,#N/A,FALSE,"Tabl. FB400";#N/A,#N/A,FALSE,"Tabl. FB500";#N/A,#N/A,FALSE,"Tabl. FS090"}</definedName>
    <definedName name="MICHELE" localSheetId="19" hidden="1">{#N/A,#N/A,FALSE,"Tabl. FB300";#N/A,#N/A,FALSE,"Tabl. FB350";#N/A,#N/A,FALSE,"Tabl. FB400";#N/A,#N/A,FALSE,"Tabl. FB500";#N/A,#N/A,FALSE,"Tabl. FS090"}</definedName>
    <definedName name="MICHELE" localSheetId="18" hidden="1">{#N/A,#N/A,FALSE,"Tabl. FB300";#N/A,#N/A,FALSE,"Tabl. FB350";#N/A,#N/A,FALSE,"Tabl. FB400";#N/A,#N/A,FALSE,"Tabl. FB500";#N/A,#N/A,FALSE,"Tabl. FS090"}</definedName>
    <definedName name="MICHELE" localSheetId="7" hidden="1">{#N/A,#N/A,FALSE,"Tabl. FB300";#N/A,#N/A,FALSE,"Tabl. FB350";#N/A,#N/A,FALSE,"Tabl. FB400";#N/A,#N/A,FALSE,"Tabl. FB500";#N/A,#N/A,FALSE,"Tabl. FS090"}</definedName>
    <definedName name="MICHELE" localSheetId="8" hidden="1">{#N/A,#N/A,FALSE,"Tabl. FB300";#N/A,#N/A,FALSE,"Tabl. FB350";#N/A,#N/A,FALSE,"Tabl. FB400";#N/A,#N/A,FALSE,"Tabl. FB500";#N/A,#N/A,FALSE,"Tabl. FS090"}</definedName>
    <definedName name="MICHELE" localSheetId="10" hidden="1">{#N/A,#N/A,FALSE,"Tabl. FB300";#N/A,#N/A,FALSE,"Tabl. FB350";#N/A,#N/A,FALSE,"Tabl. FB400";#N/A,#N/A,FALSE,"Tabl. FB500";#N/A,#N/A,FALSE,"Tabl. FS090"}</definedName>
    <definedName name="MICHELE" localSheetId="9" hidden="1">{#N/A,#N/A,FALSE,"Tabl. FB300";#N/A,#N/A,FALSE,"Tabl. FB350";#N/A,#N/A,FALSE,"Tabl. FB400";#N/A,#N/A,FALSE,"Tabl. FB500";#N/A,#N/A,FALSE,"Tabl. FS090"}</definedName>
    <definedName name="MICHELE" localSheetId="23" hidden="1">{#N/A,#N/A,FALSE,"Tabl. FB300";#N/A,#N/A,FALSE,"Tabl. FB350";#N/A,#N/A,FALSE,"Tabl. FB400";#N/A,#N/A,FALSE,"Tabl. FB500";#N/A,#N/A,FALSE,"Tabl. FS090"}</definedName>
    <definedName name="MICHELE" localSheetId="12" hidden="1">{#N/A,#N/A,FALSE,"Tabl. FB300";#N/A,#N/A,FALSE,"Tabl. FB350";#N/A,#N/A,FALSE,"Tabl. FB400";#N/A,#N/A,FALSE,"Tabl. FB500";#N/A,#N/A,FALSE,"Tabl. FS090"}</definedName>
    <definedName name="MICHELE" localSheetId="13" hidden="1">{#N/A,#N/A,FALSE,"Tabl. FB300";#N/A,#N/A,FALSE,"Tabl. FB350";#N/A,#N/A,FALSE,"Tabl. FB400";#N/A,#N/A,FALSE,"Tabl. FB500";#N/A,#N/A,FALSE,"Tabl. FS090"}</definedName>
    <definedName name="MICHELE" localSheetId="14" hidden="1">{#N/A,#N/A,FALSE,"Tabl. FB300";#N/A,#N/A,FALSE,"Tabl. FB350";#N/A,#N/A,FALSE,"Tabl. FB400";#N/A,#N/A,FALSE,"Tabl. FB500";#N/A,#N/A,FALSE,"Tabl. FS090"}</definedName>
    <definedName name="MICHELE" localSheetId="15" hidden="1">{#N/A,#N/A,FALSE,"Tabl. FB300";#N/A,#N/A,FALSE,"Tabl. FB350";#N/A,#N/A,FALSE,"Tabl. FB400";#N/A,#N/A,FALSE,"Tabl. FB500";#N/A,#N/A,FALSE,"Tabl. FS090"}</definedName>
    <definedName name="MICHELE" localSheetId="3" hidden="1">{#N/A,#N/A,FALSE,"Tabl. FB300";#N/A,#N/A,FALSE,"Tabl. FB350";#N/A,#N/A,FALSE,"Tabl. FB400";#N/A,#N/A,FALSE,"Tabl. FB500";#N/A,#N/A,FALSE,"Tabl. FS090"}</definedName>
    <definedName name="MICHELE" localSheetId="4" hidden="1">{#N/A,#N/A,FALSE,"Tabl. FB300";#N/A,#N/A,FALSE,"Tabl. FB350";#N/A,#N/A,FALSE,"Tabl. FB400";#N/A,#N/A,FALSE,"Tabl. FB500";#N/A,#N/A,FALSE,"Tabl. FS090"}</definedName>
    <definedName name="MICHELE" localSheetId="5" hidden="1">{#N/A,#N/A,FALSE,"Tabl. FB300";#N/A,#N/A,FALSE,"Tabl. FB350";#N/A,#N/A,FALSE,"Tabl. FB400";#N/A,#N/A,FALSE,"Tabl. FB500";#N/A,#N/A,FALSE,"Tabl. FS090"}</definedName>
    <definedName name="MICHELE" localSheetId="6" hidden="1">{#N/A,#N/A,FALSE,"Tabl. FB300";#N/A,#N/A,FALSE,"Tabl. FB350";#N/A,#N/A,FALSE,"Tabl. FB400";#N/A,#N/A,FALSE,"Tabl. FB500";#N/A,#N/A,FALSE,"Tabl. FS090"}</definedName>
    <definedName name="MICHELE" hidden="1">{#N/A,#N/A,FALSE,"Tabl. FB300";#N/A,#N/A,FALSE,"Tabl. FB350";#N/A,#N/A,FALSE,"Tabl. FB400";#N/A,#N/A,FALSE,"Tabl. FB500";#N/A,#N/A,FALSE,"Tabl. FS090"}</definedName>
    <definedName name="MLKJH" localSheetId="20" hidden="1">{#N/A,#N/A,FALSE,"Tabl. G1";#N/A,#N/A,FALSE,"Tabl. G2"}</definedName>
    <definedName name="MLKJH" localSheetId="21" hidden="1">{#N/A,#N/A,FALSE,"Tabl. G1";#N/A,#N/A,FALSE,"Tabl. G2"}</definedName>
    <definedName name="MLKJH" localSheetId="22" hidden="1">{#N/A,#N/A,FALSE,"Tabl. G1";#N/A,#N/A,FALSE,"Tabl. G2"}</definedName>
    <definedName name="MLKJH" localSheetId="16" hidden="1">{#N/A,#N/A,FALSE,"Tabl. G1";#N/A,#N/A,FALSE,"Tabl. G2"}</definedName>
    <definedName name="MLKJH" localSheetId="17" hidden="1">{#N/A,#N/A,FALSE,"Tabl. G1";#N/A,#N/A,FALSE,"Tabl. G2"}</definedName>
    <definedName name="MLKJH" localSheetId="19" hidden="1">{#N/A,#N/A,FALSE,"Tabl. G1";#N/A,#N/A,FALSE,"Tabl. G2"}</definedName>
    <definedName name="MLKJH" localSheetId="18" hidden="1">{#N/A,#N/A,FALSE,"Tabl. G1";#N/A,#N/A,FALSE,"Tabl. G2"}</definedName>
    <definedName name="MLKJH" localSheetId="7" hidden="1">{#N/A,#N/A,FALSE,"Tabl. G1";#N/A,#N/A,FALSE,"Tabl. G2"}</definedName>
    <definedName name="MLKJH" localSheetId="8" hidden="1">{#N/A,#N/A,FALSE,"Tabl. G1";#N/A,#N/A,FALSE,"Tabl. G2"}</definedName>
    <definedName name="MLKJH" localSheetId="10" hidden="1">{#N/A,#N/A,FALSE,"Tabl. G1";#N/A,#N/A,FALSE,"Tabl. G2"}</definedName>
    <definedName name="MLKJH" localSheetId="9" hidden="1">{#N/A,#N/A,FALSE,"Tabl. G1";#N/A,#N/A,FALSE,"Tabl. G2"}</definedName>
    <definedName name="MLKJH" localSheetId="23" hidden="1">{#N/A,#N/A,FALSE,"Tabl. G1";#N/A,#N/A,FALSE,"Tabl. G2"}</definedName>
    <definedName name="MLKJH" localSheetId="12" hidden="1">{#N/A,#N/A,FALSE,"Tabl. G1";#N/A,#N/A,FALSE,"Tabl. G2"}</definedName>
    <definedName name="MLKJH" localSheetId="13" hidden="1">{#N/A,#N/A,FALSE,"Tabl. G1";#N/A,#N/A,FALSE,"Tabl. G2"}</definedName>
    <definedName name="MLKJH" localSheetId="14" hidden="1">{#N/A,#N/A,FALSE,"Tabl. G1";#N/A,#N/A,FALSE,"Tabl. G2"}</definedName>
    <definedName name="MLKJH" localSheetId="15" hidden="1">{#N/A,#N/A,FALSE,"Tabl. G1";#N/A,#N/A,FALSE,"Tabl. G2"}</definedName>
    <definedName name="MLKJH" localSheetId="3" hidden="1">{#N/A,#N/A,FALSE,"Tabl. G1";#N/A,#N/A,FALSE,"Tabl. G2"}</definedName>
    <definedName name="MLKJH" localSheetId="4" hidden="1">{#N/A,#N/A,FALSE,"Tabl. G1";#N/A,#N/A,FALSE,"Tabl. G2"}</definedName>
    <definedName name="MLKJH" localSheetId="5" hidden="1">{#N/A,#N/A,FALSE,"Tabl. G1";#N/A,#N/A,FALSE,"Tabl. G2"}</definedName>
    <definedName name="MLKJH" localSheetId="6" hidden="1">{#N/A,#N/A,FALSE,"Tabl. G1";#N/A,#N/A,FALSE,"Tabl. G2"}</definedName>
    <definedName name="MLKJH" hidden="1">{#N/A,#N/A,FALSE,"Tabl. G1";#N/A,#N/A,FALSE,"Tabl. G2"}</definedName>
    <definedName name="mno" localSheetId="20" hidden="1">{#N/A,#N/A,FALSE,"Tabl. H1";#N/A,#N/A,FALSE,"Tabl. H2"}</definedName>
    <definedName name="mno" localSheetId="21" hidden="1">{#N/A,#N/A,FALSE,"Tabl. H1";#N/A,#N/A,FALSE,"Tabl. H2"}</definedName>
    <definedName name="mno" localSheetId="22" hidden="1">{#N/A,#N/A,FALSE,"Tabl. H1";#N/A,#N/A,FALSE,"Tabl. H2"}</definedName>
    <definedName name="mno" localSheetId="16" hidden="1">{#N/A,#N/A,FALSE,"Tabl. H1";#N/A,#N/A,FALSE,"Tabl. H2"}</definedName>
    <definedName name="mno" localSheetId="17" hidden="1">{#N/A,#N/A,FALSE,"Tabl. H1";#N/A,#N/A,FALSE,"Tabl. H2"}</definedName>
    <definedName name="mno" localSheetId="19" hidden="1">{#N/A,#N/A,FALSE,"Tabl. H1";#N/A,#N/A,FALSE,"Tabl. H2"}</definedName>
    <definedName name="mno" localSheetId="18" hidden="1">{#N/A,#N/A,FALSE,"Tabl. H1";#N/A,#N/A,FALSE,"Tabl. H2"}</definedName>
    <definedName name="mno" localSheetId="7" hidden="1">{#N/A,#N/A,FALSE,"Tabl. H1";#N/A,#N/A,FALSE,"Tabl. H2"}</definedName>
    <definedName name="mno" localSheetId="8" hidden="1">{#N/A,#N/A,FALSE,"Tabl. H1";#N/A,#N/A,FALSE,"Tabl. H2"}</definedName>
    <definedName name="mno" localSheetId="10" hidden="1">{#N/A,#N/A,FALSE,"Tabl. H1";#N/A,#N/A,FALSE,"Tabl. H2"}</definedName>
    <definedName name="mno" localSheetId="9" hidden="1">{#N/A,#N/A,FALSE,"Tabl. H1";#N/A,#N/A,FALSE,"Tabl. H2"}</definedName>
    <definedName name="mno" localSheetId="23" hidden="1">{#N/A,#N/A,FALSE,"Tabl. H1";#N/A,#N/A,FALSE,"Tabl. H2"}</definedName>
    <definedName name="mno" localSheetId="12" hidden="1">{#N/A,#N/A,FALSE,"Tabl. H1";#N/A,#N/A,FALSE,"Tabl. H2"}</definedName>
    <definedName name="mno" localSheetId="13" hidden="1">{#N/A,#N/A,FALSE,"Tabl. H1";#N/A,#N/A,FALSE,"Tabl. H2"}</definedName>
    <definedName name="mno" localSheetId="14" hidden="1">{#N/A,#N/A,FALSE,"Tabl. H1";#N/A,#N/A,FALSE,"Tabl. H2"}</definedName>
    <definedName name="mno" localSheetId="15" hidden="1">{#N/A,#N/A,FALSE,"Tabl. H1";#N/A,#N/A,FALSE,"Tabl. H2"}</definedName>
    <definedName name="mno" localSheetId="3" hidden="1">{#N/A,#N/A,FALSE,"Tabl. H1";#N/A,#N/A,FALSE,"Tabl. H2"}</definedName>
    <definedName name="mno" localSheetId="4" hidden="1">{#N/A,#N/A,FALSE,"Tabl. H1";#N/A,#N/A,FALSE,"Tabl. H2"}</definedName>
    <definedName name="mno" localSheetId="5" hidden="1">{#N/A,#N/A,FALSE,"Tabl. H1";#N/A,#N/A,FALSE,"Tabl. H2"}</definedName>
    <definedName name="mno" localSheetId="6" hidden="1">{#N/A,#N/A,FALSE,"Tabl. H1";#N/A,#N/A,FALSE,"Tabl. H2"}</definedName>
    <definedName name="mno" hidden="1">{#N/A,#N/A,FALSE,"Tabl. H1";#N/A,#N/A,FALSE,"Tabl. H2"}</definedName>
    <definedName name="ModelStartDateIn" localSheetId="22">#REF!</definedName>
    <definedName name="ModelStatus" localSheetId="22">#REF!</definedName>
    <definedName name="MONTH_HEADING" localSheetId="22">#REF!</definedName>
    <definedName name="MonthsInPeriod" localSheetId="22">#REF!</definedName>
    <definedName name="MonthsPerPeriodIn" localSheetId="22">#REF!</definedName>
    <definedName name="MonthsPerYearIn" localSheetId="22">#REF!</definedName>
    <definedName name="movement" localSheetId="20" hidden="1">{#N/A,#N/A,FALSE,"A";#N/A,#N/A,FALSE,"B"}</definedName>
    <definedName name="movement" localSheetId="21" hidden="1">{#N/A,#N/A,FALSE,"A";#N/A,#N/A,FALSE,"B"}</definedName>
    <definedName name="movement" localSheetId="22" hidden="1">{#N/A,#N/A,FALSE,"A";#N/A,#N/A,FALSE,"B"}</definedName>
    <definedName name="movement" localSheetId="16" hidden="1">{#N/A,#N/A,FALSE,"A";#N/A,#N/A,FALSE,"B"}</definedName>
    <definedName name="movement" localSheetId="17" hidden="1">{#N/A,#N/A,FALSE,"A";#N/A,#N/A,FALSE,"B"}</definedName>
    <definedName name="movement" localSheetId="19" hidden="1">{#N/A,#N/A,FALSE,"A";#N/A,#N/A,FALSE,"B"}</definedName>
    <definedName name="movement" localSheetId="18" hidden="1">{#N/A,#N/A,FALSE,"A";#N/A,#N/A,FALSE,"B"}</definedName>
    <definedName name="movement" localSheetId="7" hidden="1">{#N/A,#N/A,FALSE,"A";#N/A,#N/A,FALSE,"B"}</definedName>
    <definedName name="movement" localSheetId="8" hidden="1">{#N/A,#N/A,FALSE,"A";#N/A,#N/A,FALSE,"B"}</definedName>
    <definedName name="movement" localSheetId="10" hidden="1">{#N/A,#N/A,FALSE,"A";#N/A,#N/A,FALSE,"B"}</definedName>
    <definedName name="movement" localSheetId="9" hidden="1">{#N/A,#N/A,FALSE,"A";#N/A,#N/A,FALSE,"B"}</definedName>
    <definedName name="movement" localSheetId="23" hidden="1">{#N/A,#N/A,FALSE,"A";#N/A,#N/A,FALSE,"B"}</definedName>
    <definedName name="movement" localSheetId="12" hidden="1">{#N/A,#N/A,FALSE,"A";#N/A,#N/A,FALSE,"B"}</definedName>
    <definedName name="movement" localSheetId="13" hidden="1">{#N/A,#N/A,FALSE,"A";#N/A,#N/A,FALSE,"B"}</definedName>
    <definedName name="movement" localSheetId="14" hidden="1">{#N/A,#N/A,FALSE,"A";#N/A,#N/A,FALSE,"B"}</definedName>
    <definedName name="movement" localSheetId="15" hidden="1">{#N/A,#N/A,FALSE,"A";#N/A,#N/A,FALSE,"B"}</definedName>
    <definedName name="movement" localSheetId="3" hidden="1">{#N/A,#N/A,FALSE,"A";#N/A,#N/A,FALSE,"B"}</definedName>
    <definedName name="movement" localSheetId="4" hidden="1">{#N/A,#N/A,FALSE,"A";#N/A,#N/A,FALSE,"B"}</definedName>
    <definedName name="movement" localSheetId="5" hidden="1">{#N/A,#N/A,FALSE,"A";#N/A,#N/A,FALSE,"B"}</definedName>
    <definedName name="movement" localSheetId="6" hidden="1">{#N/A,#N/A,FALSE,"A";#N/A,#N/A,FALSE,"B"}</definedName>
    <definedName name="movement" hidden="1">{#N/A,#N/A,FALSE,"A";#N/A,#N/A,FALSE,"B"}</definedName>
    <definedName name="movement1" localSheetId="20" hidden="1">{#N/A,#N/A,FALSE,"A";#N/A,#N/A,FALSE,"B"}</definedName>
    <definedName name="movement1" localSheetId="21" hidden="1">{#N/A,#N/A,FALSE,"A";#N/A,#N/A,FALSE,"B"}</definedName>
    <definedName name="movement1" localSheetId="22" hidden="1">{#N/A,#N/A,FALSE,"A";#N/A,#N/A,FALSE,"B"}</definedName>
    <definedName name="movement1" localSheetId="16" hidden="1">{#N/A,#N/A,FALSE,"A";#N/A,#N/A,FALSE,"B"}</definedName>
    <definedName name="movement1" localSheetId="17" hidden="1">{#N/A,#N/A,FALSE,"A";#N/A,#N/A,FALSE,"B"}</definedName>
    <definedName name="movement1" localSheetId="19" hidden="1">{#N/A,#N/A,FALSE,"A";#N/A,#N/A,FALSE,"B"}</definedName>
    <definedName name="movement1" localSheetId="18" hidden="1">{#N/A,#N/A,FALSE,"A";#N/A,#N/A,FALSE,"B"}</definedName>
    <definedName name="movement1" localSheetId="7" hidden="1">{#N/A,#N/A,FALSE,"A";#N/A,#N/A,FALSE,"B"}</definedName>
    <definedName name="movement1" localSheetId="8" hidden="1">{#N/A,#N/A,FALSE,"A";#N/A,#N/A,FALSE,"B"}</definedName>
    <definedName name="movement1" localSheetId="10" hidden="1">{#N/A,#N/A,FALSE,"A";#N/A,#N/A,FALSE,"B"}</definedName>
    <definedName name="movement1" localSheetId="9" hidden="1">{#N/A,#N/A,FALSE,"A";#N/A,#N/A,FALSE,"B"}</definedName>
    <definedName name="movement1" localSheetId="23" hidden="1">{#N/A,#N/A,FALSE,"A";#N/A,#N/A,FALSE,"B"}</definedName>
    <definedName name="movement1" localSheetId="12" hidden="1">{#N/A,#N/A,FALSE,"A";#N/A,#N/A,FALSE,"B"}</definedName>
    <definedName name="movement1" localSheetId="13" hidden="1">{#N/A,#N/A,FALSE,"A";#N/A,#N/A,FALSE,"B"}</definedName>
    <definedName name="movement1" localSheetId="14" hidden="1">{#N/A,#N/A,FALSE,"A";#N/A,#N/A,FALSE,"B"}</definedName>
    <definedName name="movement1" localSheetId="15" hidden="1">{#N/A,#N/A,FALSE,"A";#N/A,#N/A,FALSE,"B"}</definedName>
    <definedName name="movement1" localSheetId="3" hidden="1">{#N/A,#N/A,FALSE,"A";#N/A,#N/A,FALSE,"B"}</definedName>
    <definedName name="movement1" localSheetId="4" hidden="1">{#N/A,#N/A,FALSE,"A";#N/A,#N/A,FALSE,"B"}</definedName>
    <definedName name="movement1" localSheetId="5" hidden="1">{#N/A,#N/A,FALSE,"A";#N/A,#N/A,FALSE,"B"}</definedName>
    <definedName name="movement1" localSheetId="6" hidden="1">{#N/A,#N/A,FALSE,"A";#N/A,#N/A,FALSE,"B"}</definedName>
    <definedName name="movement1" hidden="1">{#N/A,#N/A,FALSE,"A";#N/A,#N/A,FALSE,"B"}</definedName>
    <definedName name="mqg" localSheetId="20" hidden="1">{#N/A,#N/A,FALSE,"Tabl. H1";#N/A,#N/A,FALSE,"Tabl. H2"}</definedName>
    <definedName name="mqg" localSheetId="21" hidden="1">{#N/A,#N/A,FALSE,"Tabl. H1";#N/A,#N/A,FALSE,"Tabl. H2"}</definedName>
    <definedName name="mqg" localSheetId="22" hidden="1">{#N/A,#N/A,FALSE,"Tabl. H1";#N/A,#N/A,FALSE,"Tabl. H2"}</definedName>
    <definedName name="mqg" localSheetId="16" hidden="1">{#N/A,#N/A,FALSE,"Tabl. H1";#N/A,#N/A,FALSE,"Tabl. H2"}</definedName>
    <definedName name="mqg" localSheetId="17" hidden="1">{#N/A,#N/A,FALSE,"Tabl. H1";#N/A,#N/A,FALSE,"Tabl. H2"}</definedName>
    <definedName name="mqg" localSheetId="19" hidden="1">{#N/A,#N/A,FALSE,"Tabl. H1";#N/A,#N/A,FALSE,"Tabl. H2"}</definedName>
    <definedName name="mqg" localSheetId="18" hidden="1">{#N/A,#N/A,FALSE,"Tabl. H1";#N/A,#N/A,FALSE,"Tabl. H2"}</definedName>
    <definedName name="mqg" localSheetId="7" hidden="1">{#N/A,#N/A,FALSE,"Tabl. H1";#N/A,#N/A,FALSE,"Tabl. H2"}</definedName>
    <definedName name="mqg" localSheetId="8" hidden="1">{#N/A,#N/A,FALSE,"Tabl. H1";#N/A,#N/A,FALSE,"Tabl. H2"}</definedName>
    <definedName name="mqg" localSheetId="10" hidden="1">{#N/A,#N/A,FALSE,"Tabl. H1";#N/A,#N/A,FALSE,"Tabl. H2"}</definedName>
    <definedName name="mqg" localSheetId="9" hidden="1">{#N/A,#N/A,FALSE,"Tabl. H1";#N/A,#N/A,FALSE,"Tabl. H2"}</definedName>
    <definedName name="mqg" localSheetId="23" hidden="1">{#N/A,#N/A,FALSE,"Tabl. H1";#N/A,#N/A,FALSE,"Tabl. H2"}</definedName>
    <definedName name="mqg" localSheetId="12" hidden="1">{#N/A,#N/A,FALSE,"Tabl. H1";#N/A,#N/A,FALSE,"Tabl. H2"}</definedName>
    <definedName name="mqg" localSheetId="13" hidden="1">{#N/A,#N/A,FALSE,"Tabl. H1";#N/A,#N/A,FALSE,"Tabl. H2"}</definedName>
    <definedName name="mqg" localSheetId="14" hidden="1">{#N/A,#N/A,FALSE,"Tabl. H1";#N/A,#N/A,FALSE,"Tabl. H2"}</definedName>
    <definedName name="mqg" localSheetId="15" hidden="1">{#N/A,#N/A,FALSE,"Tabl. H1";#N/A,#N/A,FALSE,"Tabl. H2"}</definedName>
    <definedName name="mqg" localSheetId="3" hidden="1">{#N/A,#N/A,FALSE,"Tabl. H1";#N/A,#N/A,FALSE,"Tabl. H2"}</definedName>
    <definedName name="mqg" localSheetId="4" hidden="1">{#N/A,#N/A,FALSE,"Tabl. H1";#N/A,#N/A,FALSE,"Tabl. H2"}</definedName>
    <definedName name="mqg" localSheetId="5" hidden="1">{#N/A,#N/A,FALSE,"Tabl. H1";#N/A,#N/A,FALSE,"Tabl. H2"}</definedName>
    <definedName name="mqg" localSheetId="6" hidden="1">{#N/A,#N/A,FALSE,"Tabl. H1";#N/A,#N/A,FALSE,"Tabl. H2"}</definedName>
    <definedName name="mqg" hidden="1">{#N/A,#N/A,FALSE,"Tabl. H1";#N/A,#N/A,FALSE,"Tabl. H2"}</definedName>
    <definedName name="MR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R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mtk" localSheetId="20" hidden="1">{#N/A,#N/A,FALSE,"Tabl. FB300";#N/A,#N/A,FALSE,"Tabl. FB350";#N/A,#N/A,FALSE,"Tabl. FB400";#N/A,#N/A,FALSE,"Tabl. FB500";#N/A,#N/A,FALSE,"Tabl. FS090"}</definedName>
    <definedName name="mtk" localSheetId="21" hidden="1">{#N/A,#N/A,FALSE,"Tabl. FB300";#N/A,#N/A,FALSE,"Tabl. FB350";#N/A,#N/A,FALSE,"Tabl. FB400";#N/A,#N/A,FALSE,"Tabl. FB500";#N/A,#N/A,FALSE,"Tabl. FS090"}</definedName>
    <definedName name="mtk" localSheetId="22" hidden="1">{#N/A,#N/A,FALSE,"Tabl. FB300";#N/A,#N/A,FALSE,"Tabl. FB350";#N/A,#N/A,FALSE,"Tabl. FB400";#N/A,#N/A,FALSE,"Tabl. FB500";#N/A,#N/A,FALSE,"Tabl. FS090"}</definedName>
    <definedName name="mtk" localSheetId="16" hidden="1">{#N/A,#N/A,FALSE,"Tabl. FB300";#N/A,#N/A,FALSE,"Tabl. FB350";#N/A,#N/A,FALSE,"Tabl. FB400";#N/A,#N/A,FALSE,"Tabl. FB500";#N/A,#N/A,FALSE,"Tabl. FS090"}</definedName>
    <definedName name="mtk" localSheetId="17" hidden="1">{#N/A,#N/A,FALSE,"Tabl. FB300";#N/A,#N/A,FALSE,"Tabl. FB350";#N/A,#N/A,FALSE,"Tabl. FB400";#N/A,#N/A,FALSE,"Tabl. FB500";#N/A,#N/A,FALSE,"Tabl. FS090"}</definedName>
    <definedName name="mtk" localSheetId="19" hidden="1">{#N/A,#N/A,FALSE,"Tabl. FB300";#N/A,#N/A,FALSE,"Tabl. FB350";#N/A,#N/A,FALSE,"Tabl. FB400";#N/A,#N/A,FALSE,"Tabl. FB500";#N/A,#N/A,FALSE,"Tabl. FS090"}</definedName>
    <definedName name="mtk" localSheetId="18" hidden="1">{#N/A,#N/A,FALSE,"Tabl. FB300";#N/A,#N/A,FALSE,"Tabl. FB350";#N/A,#N/A,FALSE,"Tabl. FB400";#N/A,#N/A,FALSE,"Tabl. FB500";#N/A,#N/A,FALSE,"Tabl. FS090"}</definedName>
    <definedName name="mtk" localSheetId="7" hidden="1">{#N/A,#N/A,FALSE,"Tabl. FB300";#N/A,#N/A,FALSE,"Tabl. FB350";#N/A,#N/A,FALSE,"Tabl. FB400";#N/A,#N/A,FALSE,"Tabl. FB500";#N/A,#N/A,FALSE,"Tabl. FS090"}</definedName>
    <definedName name="mtk" localSheetId="8" hidden="1">{#N/A,#N/A,FALSE,"Tabl. FB300";#N/A,#N/A,FALSE,"Tabl. FB350";#N/A,#N/A,FALSE,"Tabl. FB400";#N/A,#N/A,FALSE,"Tabl. FB500";#N/A,#N/A,FALSE,"Tabl. FS090"}</definedName>
    <definedName name="mtk" localSheetId="10" hidden="1">{#N/A,#N/A,FALSE,"Tabl. FB300";#N/A,#N/A,FALSE,"Tabl. FB350";#N/A,#N/A,FALSE,"Tabl. FB400";#N/A,#N/A,FALSE,"Tabl. FB500";#N/A,#N/A,FALSE,"Tabl. FS090"}</definedName>
    <definedName name="mtk" localSheetId="9" hidden="1">{#N/A,#N/A,FALSE,"Tabl. FB300";#N/A,#N/A,FALSE,"Tabl. FB350";#N/A,#N/A,FALSE,"Tabl. FB400";#N/A,#N/A,FALSE,"Tabl. FB500";#N/A,#N/A,FALSE,"Tabl. FS090"}</definedName>
    <definedName name="mtk" localSheetId="23" hidden="1">{#N/A,#N/A,FALSE,"Tabl. FB300";#N/A,#N/A,FALSE,"Tabl. FB350";#N/A,#N/A,FALSE,"Tabl. FB400";#N/A,#N/A,FALSE,"Tabl. FB500";#N/A,#N/A,FALSE,"Tabl. FS090"}</definedName>
    <definedName name="mtk" localSheetId="12" hidden="1">{#N/A,#N/A,FALSE,"Tabl. FB300";#N/A,#N/A,FALSE,"Tabl. FB350";#N/A,#N/A,FALSE,"Tabl. FB400";#N/A,#N/A,FALSE,"Tabl. FB500";#N/A,#N/A,FALSE,"Tabl. FS090"}</definedName>
    <definedName name="mtk" localSheetId="13" hidden="1">{#N/A,#N/A,FALSE,"Tabl. FB300";#N/A,#N/A,FALSE,"Tabl. FB350";#N/A,#N/A,FALSE,"Tabl. FB400";#N/A,#N/A,FALSE,"Tabl. FB500";#N/A,#N/A,FALSE,"Tabl. FS090"}</definedName>
    <definedName name="mtk" localSheetId="14" hidden="1">{#N/A,#N/A,FALSE,"Tabl. FB300";#N/A,#N/A,FALSE,"Tabl. FB350";#N/A,#N/A,FALSE,"Tabl. FB400";#N/A,#N/A,FALSE,"Tabl. FB500";#N/A,#N/A,FALSE,"Tabl. FS090"}</definedName>
    <definedName name="mtk" localSheetId="15" hidden="1">{#N/A,#N/A,FALSE,"Tabl. FB300";#N/A,#N/A,FALSE,"Tabl. FB350";#N/A,#N/A,FALSE,"Tabl. FB400";#N/A,#N/A,FALSE,"Tabl. FB500";#N/A,#N/A,FALSE,"Tabl. FS090"}</definedName>
    <definedName name="mtk" localSheetId="3" hidden="1">{#N/A,#N/A,FALSE,"Tabl. FB300";#N/A,#N/A,FALSE,"Tabl. FB350";#N/A,#N/A,FALSE,"Tabl. FB400";#N/A,#N/A,FALSE,"Tabl. FB500";#N/A,#N/A,FALSE,"Tabl. FS090"}</definedName>
    <definedName name="mtk" localSheetId="4" hidden="1">{#N/A,#N/A,FALSE,"Tabl. FB300";#N/A,#N/A,FALSE,"Tabl. FB350";#N/A,#N/A,FALSE,"Tabl. FB400";#N/A,#N/A,FALSE,"Tabl. FB500";#N/A,#N/A,FALSE,"Tabl. FS090"}</definedName>
    <definedName name="mtk" localSheetId="5" hidden="1">{#N/A,#N/A,FALSE,"Tabl. FB300";#N/A,#N/A,FALSE,"Tabl. FB350";#N/A,#N/A,FALSE,"Tabl. FB400";#N/A,#N/A,FALSE,"Tabl. FB500";#N/A,#N/A,FALSE,"Tabl. FS090"}</definedName>
    <definedName name="mtk" localSheetId="6" hidden="1">{#N/A,#N/A,FALSE,"Tabl. FB300";#N/A,#N/A,FALSE,"Tabl. FB350";#N/A,#N/A,FALSE,"Tabl. FB400";#N/A,#N/A,FALSE,"Tabl. FB500";#N/A,#N/A,FALSE,"Tabl. FS090"}</definedName>
    <definedName name="mtk" hidden="1">{#N/A,#N/A,FALSE,"Tabl. FB300";#N/A,#N/A,FALSE,"Tabl. FB350";#N/A,#N/A,FALSE,"Tabl. FB400";#N/A,#N/A,FALSE,"Tabl. FB500";#N/A,#N/A,FALSE,"Tabl. FS090"}</definedName>
    <definedName name="mtrk" localSheetId="20" hidden="1">{#N/A,#N/A,FALSE,"Tabl. FB300";#N/A,#N/A,FALSE,"Tabl. FB350";#N/A,#N/A,FALSE,"Tabl. FB400";#N/A,#N/A,FALSE,"Tabl. FB500";#N/A,#N/A,FALSE,"Tabl. FS090"}</definedName>
    <definedName name="mtrk" localSheetId="21" hidden="1">{#N/A,#N/A,FALSE,"Tabl. FB300";#N/A,#N/A,FALSE,"Tabl. FB350";#N/A,#N/A,FALSE,"Tabl. FB400";#N/A,#N/A,FALSE,"Tabl. FB500";#N/A,#N/A,FALSE,"Tabl. FS090"}</definedName>
    <definedName name="mtrk" localSheetId="22" hidden="1">{#N/A,#N/A,FALSE,"Tabl. FB300";#N/A,#N/A,FALSE,"Tabl. FB350";#N/A,#N/A,FALSE,"Tabl. FB400";#N/A,#N/A,FALSE,"Tabl. FB500";#N/A,#N/A,FALSE,"Tabl. FS090"}</definedName>
    <definedName name="mtrk" localSheetId="16" hidden="1">{#N/A,#N/A,FALSE,"Tabl. FB300";#N/A,#N/A,FALSE,"Tabl. FB350";#N/A,#N/A,FALSE,"Tabl. FB400";#N/A,#N/A,FALSE,"Tabl. FB500";#N/A,#N/A,FALSE,"Tabl. FS090"}</definedName>
    <definedName name="mtrk" localSheetId="17" hidden="1">{#N/A,#N/A,FALSE,"Tabl. FB300";#N/A,#N/A,FALSE,"Tabl. FB350";#N/A,#N/A,FALSE,"Tabl. FB400";#N/A,#N/A,FALSE,"Tabl. FB500";#N/A,#N/A,FALSE,"Tabl. FS090"}</definedName>
    <definedName name="mtrk" localSheetId="19" hidden="1">{#N/A,#N/A,FALSE,"Tabl. FB300";#N/A,#N/A,FALSE,"Tabl. FB350";#N/A,#N/A,FALSE,"Tabl. FB400";#N/A,#N/A,FALSE,"Tabl. FB500";#N/A,#N/A,FALSE,"Tabl. FS090"}</definedName>
    <definedName name="mtrk" localSheetId="18" hidden="1">{#N/A,#N/A,FALSE,"Tabl. FB300";#N/A,#N/A,FALSE,"Tabl. FB350";#N/A,#N/A,FALSE,"Tabl. FB400";#N/A,#N/A,FALSE,"Tabl. FB500";#N/A,#N/A,FALSE,"Tabl. FS090"}</definedName>
    <definedName name="mtrk" localSheetId="7" hidden="1">{#N/A,#N/A,FALSE,"Tabl. FB300";#N/A,#N/A,FALSE,"Tabl. FB350";#N/A,#N/A,FALSE,"Tabl. FB400";#N/A,#N/A,FALSE,"Tabl. FB500";#N/A,#N/A,FALSE,"Tabl. FS090"}</definedName>
    <definedName name="mtrk" localSheetId="8" hidden="1">{#N/A,#N/A,FALSE,"Tabl. FB300";#N/A,#N/A,FALSE,"Tabl. FB350";#N/A,#N/A,FALSE,"Tabl. FB400";#N/A,#N/A,FALSE,"Tabl. FB500";#N/A,#N/A,FALSE,"Tabl. FS090"}</definedName>
    <definedName name="mtrk" localSheetId="10" hidden="1">{#N/A,#N/A,FALSE,"Tabl. FB300";#N/A,#N/A,FALSE,"Tabl. FB350";#N/A,#N/A,FALSE,"Tabl. FB400";#N/A,#N/A,FALSE,"Tabl. FB500";#N/A,#N/A,FALSE,"Tabl. FS090"}</definedName>
    <definedName name="mtrk" localSheetId="9" hidden="1">{#N/A,#N/A,FALSE,"Tabl. FB300";#N/A,#N/A,FALSE,"Tabl. FB350";#N/A,#N/A,FALSE,"Tabl. FB400";#N/A,#N/A,FALSE,"Tabl. FB500";#N/A,#N/A,FALSE,"Tabl. FS090"}</definedName>
    <definedName name="mtrk" localSheetId="23" hidden="1">{#N/A,#N/A,FALSE,"Tabl. FB300";#N/A,#N/A,FALSE,"Tabl. FB350";#N/A,#N/A,FALSE,"Tabl. FB400";#N/A,#N/A,FALSE,"Tabl. FB500";#N/A,#N/A,FALSE,"Tabl. FS090"}</definedName>
    <definedName name="mtrk" localSheetId="12" hidden="1">{#N/A,#N/A,FALSE,"Tabl. FB300";#N/A,#N/A,FALSE,"Tabl. FB350";#N/A,#N/A,FALSE,"Tabl. FB400";#N/A,#N/A,FALSE,"Tabl. FB500";#N/A,#N/A,FALSE,"Tabl. FS090"}</definedName>
    <definedName name="mtrk" localSheetId="13" hidden="1">{#N/A,#N/A,FALSE,"Tabl. FB300";#N/A,#N/A,FALSE,"Tabl. FB350";#N/A,#N/A,FALSE,"Tabl. FB400";#N/A,#N/A,FALSE,"Tabl. FB500";#N/A,#N/A,FALSE,"Tabl. FS090"}</definedName>
    <definedName name="mtrk" localSheetId="14" hidden="1">{#N/A,#N/A,FALSE,"Tabl. FB300";#N/A,#N/A,FALSE,"Tabl. FB350";#N/A,#N/A,FALSE,"Tabl. FB400";#N/A,#N/A,FALSE,"Tabl. FB500";#N/A,#N/A,FALSE,"Tabl. FS090"}</definedName>
    <definedName name="mtrk" localSheetId="15" hidden="1">{#N/A,#N/A,FALSE,"Tabl. FB300";#N/A,#N/A,FALSE,"Tabl. FB350";#N/A,#N/A,FALSE,"Tabl. FB400";#N/A,#N/A,FALSE,"Tabl. FB500";#N/A,#N/A,FALSE,"Tabl. FS090"}</definedName>
    <definedName name="mtrk" localSheetId="3" hidden="1">{#N/A,#N/A,FALSE,"Tabl. FB300";#N/A,#N/A,FALSE,"Tabl. FB350";#N/A,#N/A,FALSE,"Tabl. FB400";#N/A,#N/A,FALSE,"Tabl. FB500";#N/A,#N/A,FALSE,"Tabl. FS090"}</definedName>
    <definedName name="mtrk" localSheetId="4" hidden="1">{#N/A,#N/A,FALSE,"Tabl. FB300";#N/A,#N/A,FALSE,"Tabl. FB350";#N/A,#N/A,FALSE,"Tabl. FB400";#N/A,#N/A,FALSE,"Tabl. FB500";#N/A,#N/A,FALSE,"Tabl. FS090"}</definedName>
    <definedName name="mtrk" localSheetId="5" hidden="1">{#N/A,#N/A,FALSE,"Tabl. FB300";#N/A,#N/A,FALSE,"Tabl. FB350";#N/A,#N/A,FALSE,"Tabl. FB400";#N/A,#N/A,FALSE,"Tabl. FB500";#N/A,#N/A,FALSE,"Tabl. FS090"}</definedName>
    <definedName name="mtrk" localSheetId="6" hidden="1">{#N/A,#N/A,FALSE,"Tabl. FB300";#N/A,#N/A,FALSE,"Tabl. FB350";#N/A,#N/A,FALSE,"Tabl. FB400";#N/A,#N/A,FALSE,"Tabl. FB500";#N/A,#N/A,FALSE,"Tabl. FS090"}</definedName>
    <definedName name="mtrk" hidden="1">{#N/A,#N/A,FALSE,"Tabl. FB300";#N/A,#N/A,FALSE,"Tabl. FB350";#N/A,#N/A,FALSE,"Tabl. FB400";#N/A,#N/A,FALSE,"Tabl. FB500";#N/A,#N/A,FALSE,"Tabl. FS090"}</definedName>
    <definedName name="mzb" localSheetId="20" hidden="1">{#N/A,#N/A,FALSE,"Tabl. D1";#N/A,#N/A,FALSE,"Tabl. D1 b";#N/A,#N/A,FALSE,"Tabl. D2";#N/A,#N/A,FALSE,"Tabl. D2 b";#N/A,#N/A,FALSE,"Tabl. D3";#N/A,#N/A,FALSE,"Tabl. D4";#N/A,#N/A,FALSE,"Tabl. D5"}</definedName>
    <definedName name="mzb" localSheetId="21" hidden="1">{#N/A,#N/A,FALSE,"Tabl. D1";#N/A,#N/A,FALSE,"Tabl. D1 b";#N/A,#N/A,FALSE,"Tabl. D2";#N/A,#N/A,FALSE,"Tabl. D2 b";#N/A,#N/A,FALSE,"Tabl. D3";#N/A,#N/A,FALSE,"Tabl. D4";#N/A,#N/A,FALSE,"Tabl. D5"}</definedName>
    <definedName name="mzb" localSheetId="22" hidden="1">{#N/A,#N/A,FALSE,"Tabl. D1";#N/A,#N/A,FALSE,"Tabl. D1 b";#N/A,#N/A,FALSE,"Tabl. D2";#N/A,#N/A,FALSE,"Tabl. D2 b";#N/A,#N/A,FALSE,"Tabl. D3";#N/A,#N/A,FALSE,"Tabl. D4";#N/A,#N/A,FALSE,"Tabl. D5"}</definedName>
    <definedName name="mzb" localSheetId="16" hidden="1">{#N/A,#N/A,FALSE,"Tabl. D1";#N/A,#N/A,FALSE,"Tabl. D1 b";#N/A,#N/A,FALSE,"Tabl. D2";#N/A,#N/A,FALSE,"Tabl. D2 b";#N/A,#N/A,FALSE,"Tabl. D3";#N/A,#N/A,FALSE,"Tabl. D4";#N/A,#N/A,FALSE,"Tabl. D5"}</definedName>
    <definedName name="mzb" localSheetId="17" hidden="1">{#N/A,#N/A,FALSE,"Tabl. D1";#N/A,#N/A,FALSE,"Tabl. D1 b";#N/A,#N/A,FALSE,"Tabl. D2";#N/A,#N/A,FALSE,"Tabl. D2 b";#N/A,#N/A,FALSE,"Tabl. D3";#N/A,#N/A,FALSE,"Tabl. D4";#N/A,#N/A,FALSE,"Tabl. D5"}</definedName>
    <definedName name="mzb" localSheetId="19" hidden="1">{#N/A,#N/A,FALSE,"Tabl. D1";#N/A,#N/A,FALSE,"Tabl. D1 b";#N/A,#N/A,FALSE,"Tabl. D2";#N/A,#N/A,FALSE,"Tabl. D2 b";#N/A,#N/A,FALSE,"Tabl. D3";#N/A,#N/A,FALSE,"Tabl. D4";#N/A,#N/A,FALSE,"Tabl. D5"}</definedName>
    <definedName name="mzb" localSheetId="18" hidden="1">{#N/A,#N/A,FALSE,"Tabl. D1";#N/A,#N/A,FALSE,"Tabl. D1 b";#N/A,#N/A,FALSE,"Tabl. D2";#N/A,#N/A,FALSE,"Tabl. D2 b";#N/A,#N/A,FALSE,"Tabl. D3";#N/A,#N/A,FALSE,"Tabl. D4";#N/A,#N/A,FALSE,"Tabl. D5"}</definedName>
    <definedName name="mzb" localSheetId="7" hidden="1">{#N/A,#N/A,FALSE,"Tabl. D1";#N/A,#N/A,FALSE,"Tabl. D1 b";#N/A,#N/A,FALSE,"Tabl. D2";#N/A,#N/A,FALSE,"Tabl. D2 b";#N/A,#N/A,FALSE,"Tabl. D3";#N/A,#N/A,FALSE,"Tabl. D4";#N/A,#N/A,FALSE,"Tabl. D5"}</definedName>
    <definedName name="mzb" localSheetId="8" hidden="1">{#N/A,#N/A,FALSE,"Tabl. D1";#N/A,#N/A,FALSE,"Tabl. D1 b";#N/A,#N/A,FALSE,"Tabl. D2";#N/A,#N/A,FALSE,"Tabl. D2 b";#N/A,#N/A,FALSE,"Tabl. D3";#N/A,#N/A,FALSE,"Tabl. D4";#N/A,#N/A,FALSE,"Tabl. D5"}</definedName>
    <definedName name="mzb" localSheetId="10" hidden="1">{#N/A,#N/A,FALSE,"Tabl. D1";#N/A,#N/A,FALSE,"Tabl. D1 b";#N/A,#N/A,FALSE,"Tabl. D2";#N/A,#N/A,FALSE,"Tabl. D2 b";#N/A,#N/A,FALSE,"Tabl. D3";#N/A,#N/A,FALSE,"Tabl. D4";#N/A,#N/A,FALSE,"Tabl. D5"}</definedName>
    <definedName name="mzb" localSheetId="9" hidden="1">{#N/A,#N/A,FALSE,"Tabl. D1";#N/A,#N/A,FALSE,"Tabl. D1 b";#N/A,#N/A,FALSE,"Tabl. D2";#N/A,#N/A,FALSE,"Tabl. D2 b";#N/A,#N/A,FALSE,"Tabl. D3";#N/A,#N/A,FALSE,"Tabl. D4";#N/A,#N/A,FALSE,"Tabl. D5"}</definedName>
    <definedName name="mzb" localSheetId="23" hidden="1">{#N/A,#N/A,FALSE,"Tabl. D1";#N/A,#N/A,FALSE,"Tabl. D1 b";#N/A,#N/A,FALSE,"Tabl. D2";#N/A,#N/A,FALSE,"Tabl. D2 b";#N/A,#N/A,FALSE,"Tabl. D3";#N/A,#N/A,FALSE,"Tabl. D4";#N/A,#N/A,FALSE,"Tabl. D5"}</definedName>
    <definedName name="mzb" localSheetId="12" hidden="1">{#N/A,#N/A,FALSE,"Tabl. D1";#N/A,#N/A,FALSE,"Tabl. D1 b";#N/A,#N/A,FALSE,"Tabl. D2";#N/A,#N/A,FALSE,"Tabl. D2 b";#N/A,#N/A,FALSE,"Tabl. D3";#N/A,#N/A,FALSE,"Tabl. D4";#N/A,#N/A,FALSE,"Tabl. D5"}</definedName>
    <definedName name="mzb" localSheetId="13" hidden="1">{#N/A,#N/A,FALSE,"Tabl. D1";#N/A,#N/A,FALSE,"Tabl. D1 b";#N/A,#N/A,FALSE,"Tabl. D2";#N/A,#N/A,FALSE,"Tabl. D2 b";#N/A,#N/A,FALSE,"Tabl. D3";#N/A,#N/A,FALSE,"Tabl. D4";#N/A,#N/A,FALSE,"Tabl. D5"}</definedName>
    <definedName name="mzb" localSheetId="14" hidden="1">{#N/A,#N/A,FALSE,"Tabl. D1";#N/A,#N/A,FALSE,"Tabl. D1 b";#N/A,#N/A,FALSE,"Tabl. D2";#N/A,#N/A,FALSE,"Tabl. D2 b";#N/A,#N/A,FALSE,"Tabl. D3";#N/A,#N/A,FALSE,"Tabl. D4";#N/A,#N/A,FALSE,"Tabl. D5"}</definedName>
    <definedName name="mzb" localSheetId="15" hidden="1">{#N/A,#N/A,FALSE,"Tabl. D1";#N/A,#N/A,FALSE,"Tabl. D1 b";#N/A,#N/A,FALSE,"Tabl. D2";#N/A,#N/A,FALSE,"Tabl. D2 b";#N/A,#N/A,FALSE,"Tabl. D3";#N/A,#N/A,FALSE,"Tabl. D4";#N/A,#N/A,FALSE,"Tabl. D5"}</definedName>
    <definedName name="mzb" localSheetId="3" hidden="1">{#N/A,#N/A,FALSE,"Tabl. D1";#N/A,#N/A,FALSE,"Tabl. D1 b";#N/A,#N/A,FALSE,"Tabl. D2";#N/A,#N/A,FALSE,"Tabl. D2 b";#N/A,#N/A,FALSE,"Tabl. D3";#N/A,#N/A,FALSE,"Tabl. D4";#N/A,#N/A,FALSE,"Tabl. D5"}</definedName>
    <definedName name="mzb" localSheetId="4" hidden="1">{#N/A,#N/A,FALSE,"Tabl. D1";#N/A,#N/A,FALSE,"Tabl. D1 b";#N/A,#N/A,FALSE,"Tabl. D2";#N/A,#N/A,FALSE,"Tabl. D2 b";#N/A,#N/A,FALSE,"Tabl. D3";#N/A,#N/A,FALSE,"Tabl. D4";#N/A,#N/A,FALSE,"Tabl. D5"}</definedName>
    <definedName name="mzb" localSheetId="5" hidden="1">{#N/A,#N/A,FALSE,"Tabl. D1";#N/A,#N/A,FALSE,"Tabl. D1 b";#N/A,#N/A,FALSE,"Tabl. D2";#N/A,#N/A,FALSE,"Tabl. D2 b";#N/A,#N/A,FALSE,"Tabl. D3";#N/A,#N/A,FALSE,"Tabl. D4";#N/A,#N/A,FALSE,"Tabl. D5"}</definedName>
    <definedName name="mzb" localSheetId="6" hidden="1">{#N/A,#N/A,FALSE,"Tabl. D1";#N/A,#N/A,FALSE,"Tabl. D1 b";#N/A,#N/A,FALSE,"Tabl. D2";#N/A,#N/A,FALSE,"Tabl. D2 b";#N/A,#N/A,FALSE,"Tabl. D3";#N/A,#N/A,FALSE,"Tabl. D4";#N/A,#N/A,FALSE,"Tabl. D5"}</definedName>
    <definedName name="mzb" hidden="1">{#N/A,#N/A,FALSE,"Tabl. D1";#N/A,#N/A,FALSE,"Tabl. D1 b";#N/A,#N/A,FALSE,"Tabl. D2";#N/A,#N/A,FALSE,"Tabl. D2 b";#N/A,#N/A,FALSE,"Tabl. D3";#N/A,#N/A,FALSE,"Tabl. D4";#N/A,#N/A,FALSE,"Tabl. D5"}</definedName>
    <definedName name="N" localSheetId="20" hidden="1">{#N/A,#N/A,FALSE,"Aging Summary";#N/A,#N/A,FALSE,"Ratio Analysis";#N/A,#N/A,FALSE,"Test 120 Day Accts";#N/A,#N/A,FALSE,"Tickmarks"}</definedName>
    <definedName name="N" localSheetId="21" hidden="1">{#N/A,#N/A,FALSE,"Aging Summary";#N/A,#N/A,FALSE,"Ratio Analysis";#N/A,#N/A,FALSE,"Test 120 Day Accts";#N/A,#N/A,FALSE,"Tickmarks"}</definedName>
    <definedName name="N" localSheetId="22" hidden="1">{#N/A,#N/A,FALSE,"Aging Summary";#N/A,#N/A,FALSE,"Ratio Analysis";#N/A,#N/A,FALSE,"Test 120 Day Accts";#N/A,#N/A,FALSE,"Tickmarks"}</definedName>
    <definedName name="N" localSheetId="16" hidden="1">{#N/A,#N/A,FALSE,"Aging Summary";#N/A,#N/A,FALSE,"Ratio Analysis";#N/A,#N/A,FALSE,"Test 120 Day Accts";#N/A,#N/A,FALSE,"Tickmarks"}</definedName>
    <definedName name="N" localSheetId="17" hidden="1">{#N/A,#N/A,FALSE,"Aging Summary";#N/A,#N/A,FALSE,"Ratio Analysis";#N/A,#N/A,FALSE,"Test 120 Day Accts";#N/A,#N/A,FALSE,"Tickmarks"}</definedName>
    <definedName name="N" localSheetId="19" hidden="1">{#N/A,#N/A,FALSE,"Aging Summary";#N/A,#N/A,FALSE,"Ratio Analysis";#N/A,#N/A,FALSE,"Test 120 Day Accts";#N/A,#N/A,FALSE,"Tickmarks"}</definedName>
    <definedName name="N" localSheetId="18" hidden="1">{#N/A,#N/A,FALSE,"Aging Summary";#N/A,#N/A,FALSE,"Ratio Analysis";#N/A,#N/A,FALSE,"Test 120 Day Accts";#N/A,#N/A,FALSE,"Tickmarks"}</definedName>
    <definedName name="N" localSheetId="7" hidden="1">{#N/A,#N/A,FALSE,"Aging Summary";#N/A,#N/A,FALSE,"Ratio Analysis";#N/A,#N/A,FALSE,"Test 120 Day Accts";#N/A,#N/A,FALSE,"Tickmarks"}</definedName>
    <definedName name="N" localSheetId="8" hidden="1">{#N/A,#N/A,FALSE,"Aging Summary";#N/A,#N/A,FALSE,"Ratio Analysis";#N/A,#N/A,FALSE,"Test 120 Day Accts";#N/A,#N/A,FALSE,"Tickmarks"}</definedName>
    <definedName name="N" localSheetId="10" hidden="1">{#N/A,#N/A,FALSE,"Aging Summary";#N/A,#N/A,FALSE,"Ratio Analysis";#N/A,#N/A,FALSE,"Test 120 Day Accts";#N/A,#N/A,FALSE,"Tickmarks"}</definedName>
    <definedName name="N" localSheetId="9" hidden="1">{#N/A,#N/A,FALSE,"Aging Summary";#N/A,#N/A,FALSE,"Ratio Analysis";#N/A,#N/A,FALSE,"Test 120 Day Accts";#N/A,#N/A,FALSE,"Tickmarks"}</definedName>
    <definedName name="N" localSheetId="23" hidden="1">{#N/A,#N/A,FALSE,"Aging Summary";#N/A,#N/A,FALSE,"Ratio Analysis";#N/A,#N/A,FALSE,"Test 120 Day Accts";#N/A,#N/A,FALSE,"Tickmarks"}</definedName>
    <definedName name="N" localSheetId="12" hidden="1">{#N/A,#N/A,FALSE,"Aging Summary";#N/A,#N/A,FALSE,"Ratio Analysis";#N/A,#N/A,FALSE,"Test 120 Day Accts";#N/A,#N/A,FALSE,"Tickmarks"}</definedName>
    <definedName name="N" localSheetId="13" hidden="1">{#N/A,#N/A,FALSE,"Aging Summary";#N/A,#N/A,FALSE,"Ratio Analysis";#N/A,#N/A,FALSE,"Test 120 Day Accts";#N/A,#N/A,FALSE,"Tickmarks"}</definedName>
    <definedName name="N" localSheetId="14" hidden="1">{#N/A,#N/A,FALSE,"Aging Summary";#N/A,#N/A,FALSE,"Ratio Analysis";#N/A,#N/A,FALSE,"Test 120 Day Accts";#N/A,#N/A,FALSE,"Tickmarks"}</definedName>
    <definedName name="N" localSheetId="15" hidden="1">{#N/A,#N/A,FALSE,"Aging Summary";#N/A,#N/A,FALSE,"Ratio Analysis";#N/A,#N/A,FALSE,"Test 120 Day Accts";#N/A,#N/A,FALSE,"Tickmarks"}</definedName>
    <definedName name="N" localSheetId="3" hidden="1">{#N/A,#N/A,FALSE,"Aging Summary";#N/A,#N/A,FALSE,"Ratio Analysis";#N/A,#N/A,FALSE,"Test 120 Day Accts";#N/A,#N/A,FALSE,"Tickmarks"}</definedName>
    <definedName name="N" localSheetId="4" hidden="1">{#N/A,#N/A,FALSE,"Aging Summary";#N/A,#N/A,FALSE,"Ratio Analysis";#N/A,#N/A,FALSE,"Test 120 Day Accts";#N/A,#N/A,FALSE,"Tickmarks"}</definedName>
    <definedName name="N" localSheetId="5" hidden="1">{#N/A,#N/A,FALSE,"Aging Summary";#N/A,#N/A,FALSE,"Ratio Analysis";#N/A,#N/A,FALSE,"Test 120 Day Accts";#N/A,#N/A,FALSE,"Tickmarks"}</definedName>
    <definedName name="N" localSheetId="6" hidden="1">{#N/A,#N/A,FALSE,"Aging Summary";#N/A,#N/A,FALSE,"Ratio Analysis";#N/A,#N/A,FALSE,"Test 120 Day Accts";#N/A,#N/A,FALSE,"Tickmarks"}</definedName>
    <definedName name="N" hidden="1">{#N/A,#N/A,FALSE,"Aging Summary";#N/A,#N/A,FALSE,"Ratio Analysis";#N/A,#N/A,FALSE,"Test 120 Day Accts";#N/A,#N/A,FALSE,"Tickmarks"}</definedName>
    <definedName name="NetCashflowFromOperations" localSheetId="22">#REF!</definedName>
    <definedName name="nhg" localSheetId="20" hidden="1">{#N/A,#N/A,FALSE,"A";#N/A,#N/A,FALSE,"B"}</definedName>
    <definedName name="nhg" localSheetId="21" hidden="1">{#N/A,#N/A,FALSE,"A";#N/A,#N/A,FALSE,"B"}</definedName>
    <definedName name="nhg" localSheetId="22" hidden="1">{#N/A,#N/A,FALSE,"A";#N/A,#N/A,FALSE,"B"}</definedName>
    <definedName name="nhg" localSheetId="16" hidden="1">{#N/A,#N/A,FALSE,"A";#N/A,#N/A,FALSE,"B"}</definedName>
    <definedName name="nhg" localSheetId="17" hidden="1">{#N/A,#N/A,FALSE,"A";#N/A,#N/A,FALSE,"B"}</definedName>
    <definedName name="nhg" localSheetId="19" hidden="1">{#N/A,#N/A,FALSE,"A";#N/A,#N/A,FALSE,"B"}</definedName>
    <definedName name="nhg" localSheetId="18" hidden="1">{#N/A,#N/A,FALSE,"A";#N/A,#N/A,FALSE,"B"}</definedName>
    <definedName name="nhg" localSheetId="7" hidden="1">{#N/A,#N/A,FALSE,"A";#N/A,#N/A,FALSE,"B"}</definedName>
    <definedName name="nhg" localSheetId="8" hidden="1">{#N/A,#N/A,FALSE,"A";#N/A,#N/A,FALSE,"B"}</definedName>
    <definedName name="nhg" localSheetId="10" hidden="1">{#N/A,#N/A,FALSE,"A";#N/A,#N/A,FALSE,"B"}</definedName>
    <definedName name="nhg" localSheetId="9" hidden="1">{#N/A,#N/A,FALSE,"A";#N/A,#N/A,FALSE,"B"}</definedName>
    <definedName name="nhg" localSheetId="23" hidden="1">{#N/A,#N/A,FALSE,"A";#N/A,#N/A,FALSE,"B"}</definedName>
    <definedName name="nhg" localSheetId="12" hidden="1">{#N/A,#N/A,FALSE,"A";#N/A,#N/A,FALSE,"B"}</definedName>
    <definedName name="nhg" localSheetId="13" hidden="1">{#N/A,#N/A,FALSE,"A";#N/A,#N/A,FALSE,"B"}</definedName>
    <definedName name="nhg" localSheetId="14" hidden="1">{#N/A,#N/A,FALSE,"A";#N/A,#N/A,FALSE,"B"}</definedName>
    <definedName name="nhg" localSheetId="15" hidden="1">{#N/A,#N/A,FALSE,"A";#N/A,#N/A,FALSE,"B"}</definedName>
    <definedName name="nhg" localSheetId="3" hidden="1">{#N/A,#N/A,FALSE,"A";#N/A,#N/A,FALSE,"B"}</definedName>
    <definedName name="nhg" localSheetId="4" hidden="1">{#N/A,#N/A,FALSE,"A";#N/A,#N/A,FALSE,"B"}</definedName>
    <definedName name="nhg" localSheetId="5" hidden="1">{#N/A,#N/A,FALSE,"A";#N/A,#N/A,FALSE,"B"}</definedName>
    <definedName name="nhg" localSheetId="6" hidden="1">{#N/A,#N/A,FALSE,"A";#N/A,#N/A,FALSE,"B"}</definedName>
    <definedName name="nhg" hidden="1">{#N/A,#N/A,FALSE,"A";#N/A,#N/A,FALSE,"B"}</definedName>
    <definedName name="nhnh" localSheetId="20" hidden="1">{#N/A,#N/A,FALSE,"A";#N/A,#N/A,FALSE,"B"}</definedName>
    <definedName name="nhnh" localSheetId="21" hidden="1">{#N/A,#N/A,FALSE,"A";#N/A,#N/A,FALSE,"B"}</definedName>
    <definedName name="nhnh" localSheetId="22" hidden="1">{#N/A,#N/A,FALSE,"A";#N/A,#N/A,FALSE,"B"}</definedName>
    <definedName name="nhnh" localSheetId="16" hidden="1">{#N/A,#N/A,FALSE,"A";#N/A,#N/A,FALSE,"B"}</definedName>
    <definedName name="nhnh" localSheetId="17" hidden="1">{#N/A,#N/A,FALSE,"A";#N/A,#N/A,FALSE,"B"}</definedName>
    <definedName name="nhnh" localSheetId="19" hidden="1">{#N/A,#N/A,FALSE,"A";#N/A,#N/A,FALSE,"B"}</definedName>
    <definedName name="nhnh" localSheetId="18" hidden="1">{#N/A,#N/A,FALSE,"A";#N/A,#N/A,FALSE,"B"}</definedName>
    <definedName name="nhnh" localSheetId="7" hidden="1">{#N/A,#N/A,FALSE,"A";#N/A,#N/A,FALSE,"B"}</definedName>
    <definedName name="nhnh" localSheetId="8" hidden="1">{#N/A,#N/A,FALSE,"A";#N/A,#N/A,FALSE,"B"}</definedName>
    <definedName name="nhnh" localSheetId="10" hidden="1">{#N/A,#N/A,FALSE,"A";#N/A,#N/A,FALSE,"B"}</definedName>
    <definedName name="nhnh" localSheetId="9" hidden="1">{#N/A,#N/A,FALSE,"A";#N/A,#N/A,FALSE,"B"}</definedName>
    <definedName name="nhnh" localSheetId="23" hidden="1">{#N/A,#N/A,FALSE,"A";#N/A,#N/A,FALSE,"B"}</definedName>
    <definedName name="nhnh" localSheetId="12" hidden="1">{#N/A,#N/A,FALSE,"A";#N/A,#N/A,FALSE,"B"}</definedName>
    <definedName name="nhnh" localSheetId="13" hidden="1">{#N/A,#N/A,FALSE,"A";#N/A,#N/A,FALSE,"B"}</definedName>
    <definedName name="nhnh" localSheetId="14" hidden="1">{#N/A,#N/A,FALSE,"A";#N/A,#N/A,FALSE,"B"}</definedName>
    <definedName name="nhnh" localSheetId="15" hidden="1">{#N/A,#N/A,FALSE,"A";#N/A,#N/A,FALSE,"B"}</definedName>
    <definedName name="nhnh" localSheetId="3" hidden="1">{#N/A,#N/A,FALSE,"A";#N/A,#N/A,FALSE,"B"}</definedName>
    <definedName name="nhnh" localSheetId="4" hidden="1">{#N/A,#N/A,FALSE,"A";#N/A,#N/A,FALSE,"B"}</definedName>
    <definedName name="nhnh" localSheetId="5" hidden="1">{#N/A,#N/A,FALSE,"A";#N/A,#N/A,FALSE,"B"}</definedName>
    <definedName name="nhnh" localSheetId="6" hidden="1">{#N/A,#N/A,FALSE,"A";#N/A,#N/A,FALSE,"B"}</definedName>
    <definedName name="nhnh" hidden="1">{#N/A,#N/A,FALSE,"A";#N/A,#N/A,FALSE,"B"}</definedName>
    <definedName name="nit" localSheetId="20" hidden="1">{#N/A,#N/A,FALSE,"Tabl. D1";#N/A,#N/A,FALSE,"Tabl. D1 b";#N/A,#N/A,FALSE,"Tabl. D2";#N/A,#N/A,FALSE,"Tabl. D2 b";#N/A,#N/A,FALSE,"Tabl. D3";#N/A,#N/A,FALSE,"Tabl. D4";#N/A,#N/A,FALSE,"Tabl. D5"}</definedName>
    <definedName name="nit" localSheetId="21" hidden="1">{#N/A,#N/A,FALSE,"Tabl. D1";#N/A,#N/A,FALSE,"Tabl. D1 b";#N/A,#N/A,FALSE,"Tabl. D2";#N/A,#N/A,FALSE,"Tabl. D2 b";#N/A,#N/A,FALSE,"Tabl. D3";#N/A,#N/A,FALSE,"Tabl. D4";#N/A,#N/A,FALSE,"Tabl. D5"}</definedName>
    <definedName name="nit" localSheetId="22" hidden="1">{#N/A,#N/A,FALSE,"Tabl. D1";#N/A,#N/A,FALSE,"Tabl. D1 b";#N/A,#N/A,FALSE,"Tabl. D2";#N/A,#N/A,FALSE,"Tabl. D2 b";#N/A,#N/A,FALSE,"Tabl. D3";#N/A,#N/A,FALSE,"Tabl. D4";#N/A,#N/A,FALSE,"Tabl. D5"}</definedName>
    <definedName name="nit" localSheetId="16" hidden="1">{#N/A,#N/A,FALSE,"Tabl. D1";#N/A,#N/A,FALSE,"Tabl. D1 b";#N/A,#N/A,FALSE,"Tabl. D2";#N/A,#N/A,FALSE,"Tabl. D2 b";#N/A,#N/A,FALSE,"Tabl. D3";#N/A,#N/A,FALSE,"Tabl. D4";#N/A,#N/A,FALSE,"Tabl. D5"}</definedName>
    <definedName name="nit" localSheetId="17" hidden="1">{#N/A,#N/A,FALSE,"Tabl. D1";#N/A,#N/A,FALSE,"Tabl. D1 b";#N/A,#N/A,FALSE,"Tabl. D2";#N/A,#N/A,FALSE,"Tabl. D2 b";#N/A,#N/A,FALSE,"Tabl. D3";#N/A,#N/A,FALSE,"Tabl. D4";#N/A,#N/A,FALSE,"Tabl. D5"}</definedName>
    <definedName name="nit" localSheetId="19" hidden="1">{#N/A,#N/A,FALSE,"Tabl. D1";#N/A,#N/A,FALSE,"Tabl. D1 b";#N/A,#N/A,FALSE,"Tabl. D2";#N/A,#N/A,FALSE,"Tabl. D2 b";#N/A,#N/A,FALSE,"Tabl. D3";#N/A,#N/A,FALSE,"Tabl. D4";#N/A,#N/A,FALSE,"Tabl. D5"}</definedName>
    <definedName name="nit" localSheetId="18" hidden="1">{#N/A,#N/A,FALSE,"Tabl. D1";#N/A,#N/A,FALSE,"Tabl. D1 b";#N/A,#N/A,FALSE,"Tabl. D2";#N/A,#N/A,FALSE,"Tabl. D2 b";#N/A,#N/A,FALSE,"Tabl. D3";#N/A,#N/A,FALSE,"Tabl. D4";#N/A,#N/A,FALSE,"Tabl. D5"}</definedName>
    <definedName name="nit" localSheetId="7" hidden="1">{#N/A,#N/A,FALSE,"Tabl. D1";#N/A,#N/A,FALSE,"Tabl. D1 b";#N/A,#N/A,FALSE,"Tabl. D2";#N/A,#N/A,FALSE,"Tabl. D2 b";#N/A,#N/A,FALSE,"Tabl. D3";#N/A,#N/A,FALSE,"Tabl. D4";#N/A,#N/A,FALSE,"Tabl. D5"}</definedName>
    <definedName name="nit" localSheetId="8" hidden="1">{#N/A,#N/A,FALSE,"Tabl. D1";#N/A,#N/A,FALSE,"Tabl. D1 b";#N/A,#N/A,FALSE,"Tabl. D2";#N/A,#N/A,FALSE,"Tabl. D2 b";#N/A,#N/A,FALSE,"Tabl. D3";#N/A,#N/A,FALSE,"Tabl. D4";#N/A,#N/A,FALSE,"Tabl. D5"}</definedName>
    <definedName name="nit" localSheetId="10" hidden="1">{#N/A,#N/A,FALSE,"Tabl. D1";#N/A,#N/A,FALSE,"Tabl. D1 b";#N/A,#N/A,FALSE,"Tabl. D2";#N/A,#N/A,FALSE,"Tabl. D2 b";#N/A,#N/A,FALSE,"Tabl. D3";#N/A,#N/A,FALSE,"Tabl. D4";#N/A,#N/A,FALSE,"Tabl. D5"}</definedName>
    <definedName name="nit" localSheetId="9" hidden="1">{#N/A,#N/A,FALSE,"Tabl. D1";#N/A,#N/A,FALSE,"Tabl. D1 b";#N/A,#N/A,FALSE,"Tabl. D2";#N/A,#N/A,FALSE,"Tabl. D2 b";#N/A,#N/A,FALSE,"Tabl. D3";#N/A,#N/A,FALSE,"Tabl. D4";#N/A,#N/A,FALSE,"Tabl. D5"}</definedName>
    <definedName name="nit" localSheetId="23" hidden="1">{#N/A,#N/A,FALSE,"Tabl. D1";#N/A,#N/A,FALSE,"Tabl. D1 b";#N/A,#N/A,FALSE,"Tabl. D2";#N/A,#N/A,FALSE,"Tabl. D2 b";#N/A,#N/A,FALSE,"Tabl. D3";#N/A,#N/A,FALSE,"Tabl. D4";#N/A,#N/A,FALSE,"Tabl. D5"}</definedName>
    <definedName name="nit" localSheetId="12" hidden="1">{#N/A,#N/A,FALSE,"Tabl. D1";#N/A,#N/A,FALSE,"Tabl. D1 b";#N/A,#N/A,FALSE,"Tabl. D2";#N/A,#N/A,FALSE,"Tabl. D2 b";#N/A,#N/A,FALSE,"Tabl. D3";#N/A,#N/A,FALSE,"Tabl. D4";#N/A,#N/A,FALSE,"Tabl. D5"}</definedName>
    <definedName name="nit" localSheetId="13" hidden="1">{#N/A,#N/A,FALSE,"Tabl. D1";#N/A,#N/A,FALSE,"Tabl. D1 b";#N/A,#N/A,FALSE,"Tabl. D2";#N/A,#N/A,FALSE,"Tabl. D2 b";#N/A,#N/A,FALSE,"Tabl. D3";#N/A,#N/A,FALSE,"Tabl. D4";#N/A,#N/A,FALSE,"Tabl. D5"}</definedName>
    <definedName name="nit" localSheetId="14" hidden="1">{#N/A,#N/A,FALSE,"Tabl. D1";#N/A,#N/A,FALSE,"Tabl. D1 b";#N/A,#N/A,FALSE,"Tabl. D2";#N/A,#N/A,FALSE,"Tabl. D2 b";#N/A,#N/A,FALSE,"Tabl. D3";#N/A,#N/A,FALSE,"Tabl. D4";#N/A,#N/A,FALSE,"Tabl. D5"}</definedName>
    <definedName name="nit" localSheetId="15" hidden="1">{#N/A,#N/A,FALSE,"Tabl. D1";#N/A,#N/A,FALSE,"Tabl. D1 b";#N/A,#N/A,FALSE,"Tabl. D2";#N/A,#N/A,FALSE,"Tabl. D2 b";#N/A,#N/A,FALSE,"Tabl. D3";#N/A,#N/A,FALSE,"Tabl. D4";#N/A,#N/A,FALSE,"Tabl. D5"}</definedName>
    <definedName name="nit" localSheetId="3" hidden="1">{#N/A,#N/A,FALSE,"Tabl. D1";#N/A,#N/A,FALSE,"Tabl. D1 b";#N/A,#N/A,FALSE,"Tabl. D2";#N/A,#N/A,FALSE,"Tabl. D2 b";#N/A,#N/A,FALSE,"Tabl. D3";#N/A,#N/A,FALSE,"Tabl. D4";#N/A,#N/A,FALSE,"Tabl. D5"}</definedName>
    <definedName name="nit" localSheetId="4" hidden="1">{#N/A,#N/A,FALSE,"Tabl. D1";#N/A,#N/A,FALSE,"Tabl. D1 b";#N/A,#N/A,FALSE,"Tabl. D2";#N/A,#N/A,FALSE,"Tabl. D2 b";#N/A,#N/A,FALSE,"Tabl. D3";#N/A,#N/A,FALSE,"Tabl. D4";#N/A,#N/A,FALSE,"Tabl. D5"}</definedName>
    <definedName name="nit" localSheetId="5" hidden="1">{#N/A,#N/A,FALSE,"Tabl. D1";#N/A,#N/A,FALSE,"Tabl. D1 b";#N/A,#N/A,FALSE,"Tabl. D2";#N/A,#N/A,FALSE,"Tabl. D2 b";#N/A,#N/A,FALSE,"Tabl. D3";#N/A,#N/A,FALSE,"Tabl. D4";#N/A,#N/A,FALSE,"Tabl. D5"}</definedName>
    <definedName name="nit" localSheetId="6" hidden="1">{#N/A,#N/A,FALSE,"Tabl. D1";#N/A,#N/A,FALSE,"Tabl. D1 b";#N/A,#N/A,FALSE,"Tabl. D2";#N/A,#N/A,FALSE,"Tabl. D2 b";#N/A,#N/A,FALSE,"Tabl. D3";#N/A,#N/A,FALSE,"Tabl. D4";#N/A,#N/A,FALSE,"Tabl. D5"}</definedName>
    <definedName name="nit" hidden="1">{#N/A,#N/A,FALSE,"Tabl. D1";#N/A,#N/A,FALSE,"Tabl. D1 b";#N/A,#N/A,FALSE,"Tabl. D2";#N/A,#N/A,FALSE,"Tabl. D2 b";#N/A,#N/A,FALSE,"Tabl. D3";#N/A,#N/A,FALSE,"Tabl. D4";#N/A,#N/A,FALSE,"Tabl. D5"}</definedName>
    <definedName name="nitru" localSheetId="20" hidden="1">{#N/A,#N/A,FALSE,"Tabl. G1";#N/A,#N/A,FALSE,"Tabl. G2"}</definedName>
    <definedName name="nitru" localSheetId="21" hidden="1">{#N/A,#N/A,FALSE,"Tabl. G1";#N/A,#N/A,FALSE,"Tabl. G2"}</definedName>
    <definedName name="nitru" localSheetId="22" hidden="1">{#N/A,#N/A,FALSE,"Tabl. G1";#N/A,#N/A,FALSE,"Tabl. G2"}</definedName>
    <definedName name="nitru" localSheetId="16" hidden="1">{#N/A,#N/A,FALSE,"Tabl. G1";#N/A,#N/A,FALSE,"Tabl. G2"}</definedName>
    <definedName name="nitru" localSheetId="17" hidden="1">{#N/A,#N/A,FALSE,"Tabl. G1";#N/A,#N/A,FALSE,"Tabl. G2"}</definedName>
    <definedName name="nitru" localSheetId="19" hidden="1">{#N/A,#N/A,FALSE,"Tabl. G1";#N/A,#N/A,FALSE,"Tabl. G2"}</definedName>
    <definedName name="nitru" localSheetId="18" hidden="1">{#N/A,#N/A,FALSE,"Tabl. G1";#N/A,#N/A,FALSE,"Tabl. G2"}</definedName>
    <definedName name="nitru" localSheetId="7" hidden="1">{#N/A,#N/A,FALSE,"Tabl. G1";#N/A,#N/A,FALSE,"Tabl. G2"}</definedName>
    <definedName name="nitru" localSheetId="8" hidden="1">{#N/A,#N/A,FALSE,"Tabl. G1";#N/A,#N/A,FALSE,"Tabl. G2"}</definedName>
    <definedName name="nitru" localSheetId="10" hidden="1">{#N/A,#N/A,FALSE,"Tabl. G1";#N/A,#N/A,FALSE,"Tabl. G2"}</definedName>
    <definedName name="nitru" localSheetId="9" hidden="1">{#N/A,#N/A,FALSE,"Tabl. G1";#N/A,#N/A,FALSE,"Tabl. G2"}</definedName>
    <definedName name="nitru" localSheetId="23" hidden="1">{#N/A,#N/A,FALSE,"Tabl. G1";#N/A,#N/A,FALSE,"Tabl. G2"}</definedName>
    <definedName name="nitru" localSheetId="12" hidden="1">{#N/A,#N/A,FALSE,"Tabl. G1";#N/A,#N/A,FALSE,"Tabl. G2"}</definedName>
    <definedName name="nitru" localSheetId="13" hidden="1">{#N/A,#N/A,FALSE,"Tabl. G1";#N/A,#N/A,FALSE,"Tabl. G2"}</definedName>
    <definedName name="nitru" localSheetId="14" hidden="1">{#N/A,#N/A,FALSE,"Tabl. G1";#N/A,#N/A,FALSE,"Tabl. G2"}</definedName>
    <definedName name="nitru" localSheetId="15" hidden="1">{#N/A,#N/A,FALSE,"Tabl. G1";#N/A,#N/A,FALSE,"Tabl. G2"}</definedName>
    <definedName name="nitru" localSheetId="3" hidden="1">{#N/A,#N/A,FALSE,"Tabl. G1";#N/A,#N/A,FALSE,"Tabl. G2"}</definedName>
    <definedName name="nitru" localSheetId="4" hidden="1">{#N/A,#N/A,FALSE,"Tabl. G1";#N/A,#N/A,FALSE,"Tabl. G2"}</definedName>
    <definedName name="nitru" localSheetId="5" hidden="1">{#N/A,#N/A,FALSE,"Tabl. G1";#N/A,#N/A,FALSE,"Tabl. G2"}</definedName>
    <definedName name="nitru" localSheetId="6" hidden="1">{#N/A,#N/A,FALSE,"Tabl. G1";#N/A,#N/A,FALSE,"Tabl. G2"}</definedName>
    <definedName name="nitru" hidden="1">{#N/A,#N/A,FALSE,"Tabl. G1";#N/A,#N/A,FALSE,"Tabl. G2"}</definedName>
    <definedName name="ntyyhth" localSheetId="20" hidden="1">{#N/A,#N/A,FALSE,"A";#N/A,#N/A,FALSE,"B"}</definedName>
    <definedName name="ntyyhth" localSheetId="21" hidden="1">{#N/A,#N/A,FALSE,"A";#N/A,#N/A,FALSE,"B"}</definedName>
    <definedName name="ntyyhth" localSheetId="22" hidden="1">{#N/A,#N/A,FALSE,"A";#N/A,#N/A,FALSE,"B"}</definedName>
    <definedName name="ntyyhth" localSheetId="16" hidden="1">{#N/A,#N/A,FALSE,"A";#N/A,#N/A,FALSE,"B"}</definedName>
    <definedName name="ntyyhth" localSheetId="17" hidden="1">{#N/A,#N/A,FALSE,"A";#N/A,#N/A,FALSE,"B"}</definedName>
    <definedName name="ntyyhth" localSheetId="19" hidden="1">{#N/A,#N/A,FALSE,"A";#N/A,#N/A,FALSE,"B"}</definedName>
    <definedName name="ntyyhth" localSheetId="18" hidden="1">{#N/A,#N/A,FALSE,"A";#N/A,#N/A,FALSE,"B"}</definedName>
    <definedName name="ntyyhth" localSheetId="7" hidden="1">{#N/A,#N/A,FALSE,"A";#N/A,#N/A,FALSE,"B"}</definedName>
    <definedName name="ntyyhth" localSheetId="8" hidden="1">{#N/A,#N/A,FALSE,"A";#N/A,#N/A,FALSE,"B"}</definedName>
    <definedName name="ntyyhth" localSheetId="10" hidden="1">{#N/A,#N/A,FALSE,"A";#N/A,#N/A,FALSE,"B"}</definedName>
    <definedName name="ntyyhth" localSheetId="9" hidden="1">{#N/A,#N/A,FALSE,"A";#N/A,#N/A,FALSE,"B"}</definedName>
    <definedName name="ntyyhth" localSheetId="23" hidden="1">{#N/A,#N/A,FALSE,"A";#N/A,#N/A,FALSE,"B"}</definedName>
    <definedName name="ntyyhth" localSheetId="12" hidden="1">{#N/A,#N/A,FALSE,"A";#N/A,#N/A,FALSE,"B"}</definedName>
    <definedName name="ntyyhth" localSheetId="13" hidden="1">{#N/A,#N/A,FALSE,"A";#N/A,#N/A,FALSE,"B"}</definedName>
    <definedName name="ntyyhth" localSheetId="14" hidden="1">{#N/A,#N/A,FALSE,"A";#N/A,#N/A,FALSE,"B"}</definedName>
    <definedName name="ntyyhth" localSheetId="15" hidden="1">{#N/A,#N/A,FALSE,"A";#N/A,#N/A,FALSE,"B"}</definedName>
    <definedName name="ntyyhth" localSheetId="3" hidden="1">{#N/A,#N/A,FALSE,"A";#N/A,#N/A,FALSE,"B"}</definedName>
    <definedName name="ntyyhth" localSheetId="4" hidden="1">{#N/A,#N/A,FALSE,"A";#N/A,#N/A,FALSE,"B"}</definedName>
    <definedName name="ntyyhth" localSheetId="5" hidden="1">{#N/A,#N/A,FALSE,"A";#N/A,#N/A,FALSE,"B"}</definedName>
    <definedName name="ntyyhth" localSheetId="6" hidden="1">{#N/A,#N/A,FALSE,"A";#N/A,#N/A,FALSE,"B"}</definedName>
    <definedName name="ntyyhth" hidden="1">{#N/A,#N/A,FALSE,"A";#N/A,#N/A,FALSE,"B"}</definedName>
    <definedName name="Number_of_Payments" localSheetId="22">MATCH(0.01,[0]!End_Bal,-1)+1</definedName>
    <definedName name="Number_of_Payments" localSheetId="19">MATCH(0.01,'Погр. тип 1 А1_ПКВ'!End_Bal,-1)+1</definedName>
    <definedName name="Number_of_Payments" localSheetId="8">MATCH(0.01,'Погр. тип 1_ВК '!End_Bal,-1)+1</definedName>
    <definedName name="Number_of_Payments" localSheetId="10">MATCH(0.01,'Погр. тип 1_ПКВ'!End_Bal,-1)+1</definedName>
    <definedName name="Number_of_Payments" localSheetId="9">MATCH(0.01,'Погр. тип 1_рыхл'!End_Bal,-1)+1</definedName>
    <definedName name="Number_of_Payments" localSheetId="15">MATCH(0.01,Э4А1!End_Bal,-1)+1</definedName>
    <definedName name="Number_of_Payments" localSheetId="6">MATCH(0.01,'Экс 4 (1250)'!End_Bal,-1)+1</definedName>
    <definedName name="Number_of_Payments">MATCH(0.01,[0]!End_Bal,-1)+1</definedName>
    <definedName name="o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ObuasiCapexMaintenanceIn" localSheetId="22">#REF!</definedName>
    <definedName name="ObuasiCapexProjectIn" localSheetId="22">#REF!</definedName>
    <definedName name="ObuasiCapexTotal" localSheetId="22">#REF!</definedName>
    <definedName name="ObuasiClosureCostIn" localSheetId="22">#REF!</definedName>
    <definedName name="ObuasiCorpChargeIn" localSheetId="22">#REF!</definedName>
    <definedName name="ObuasiDepreciation" localSheetId="22">#REF!</definedName>
    <definedName name="ObuasiDirectCosts" localSheetId="22">#REF!</definedName>
    <definedName name="ObuasiDirectCostsPaid" localSheetId="22">#REF!</definedName>
    <definedName name="ObuasiExceptionalCostIn" localSheetId="22">#REF!</definedName>
    <definedName name="ObuasiExplorationCostIn" localSheetId="22">#REF!</definedName>
    <definedName name="ObuasiExternalDebtBf" localSheetId="22">#REF!</definedName>
    <definedName name="ObuasiExternalDebtCf" localSheetId="22">#REF!</definedName>
    <definedName name="ObuasiExternalDebtMarginIn" localSheetId="22">#REF!</definedName>
    <definedName name="ObuasiExternalDebtOpeningBalIn" localSheetId="22">#REF!</definedName>
    <definedName name="ObuasiExternalDebtRepaymentProfileIn" localSheetId="22">#REF!</definedName>
    <definedName name="ObuasiExternalDrawdown" localSheetId="22">#REF!</definedName>
    <definedName name="ObuasiExternalInterestDue" localSheetId="22">#REF!</definedName>
    <definedName name="ObuasiExternalInterestPaid" localSheetId="22">#REF!</definedName>
    <definedName name="ObuasiExternalInterestRate" localSheetId="22">#REF!</definedName>
    <definedName name="ObuasiExternalRepayment" localSheetId="22">#REF!</definedName>
    <definedName name="ObuasiFlexCapexIn" localSheetId="22">#REF!</definedName>
    <definedName name="ObuasiFlexExplorationIn" localSheetId="22">#REF!</definedName>
    <definedName name="ObuasiFlexGradeIn" localSheetId="22">#REF!</definedName>
    <definedName name="ObuasiFlexHeadOfficeIn" localSheetId="22">#REF!</definedName>
    <definedName name="ObuasiFlexKiminIn" localSheetId="22">#REF!</definedName>
    <definedName name="ObuasiFlexOpexIn" localSheetId="22">#REF!</definedName>
    <definedName name="ObuasiFlexOreIn" localSheetId="22">#REF!</definedName>
    <definedName name="ObuasiFlexRecoveryIn" localSheetId="22">#REF!</definedName>
    <definedName name="ObuasiFlexWasteIn" localSheetId="22">#REF!</definedName>
    <definedName name="ObuasiG_ACostIn" localSheetId="22">#REF!</definedName>
    <definedName name="ObuasiGoldSalesOunces" localSheetId="22">#REF!</definedName>
    <definedName name="ObuasiGroupExploration" localSheetId="22">#REF!</definedName>
    <definedName name="ObuasiGroupExplorationCosts" localSheetId="22">#REF!</definedName>
    <definedName name="ObuasiGroupHeadOfficeCostsIn" localSheetId="22">#REF!</definedName>
    <definedName name="ObuasiHeadOfficeCost" localSheetId="22">#REF!</definedName>
    <definedName name="ObuasiInterCoBf" localSheetId="22">#REF!</definedName>
    <definedName name="ObuasiInterCoCf" localSheetId="22">#REF!</definedName>
    <definedName name="ObuasiInterCoDebtMarginIn" localSheetId="22">#REF!</definedName>
    <definedName name="ObuasiInterCoDebtOpeningBalIn" localSheetId="22">#REF!</definedName>
    <definedName name="ObuasiInterCoDebtRepaymentIn" localSheetId="22">#REF!</definedName>
    <definedName name="ObuasiInterCoDrawdown" localSheetId="22">#REF!</definedName>
    <definedName name="ObuasiInterCoInterest" localSheetId="22">#REF!</definedName>
    <definedName name="ObuasiInterCoRepayment" localSheetId="22">#REF!</definedName>
    <definedName name="ObuasiInterestOnCashBalances" localSheetId="22">#REF!</definedName>
    <definedName name="ObuasiKiminCosts" localSheetId="22">#REF!</definedName>
    <definedName name="ObuasiKiminProjectCosts" localSheetId="22">#REF!</definedName>
    <definedName name="ObuasiMetalMilled" localSheetId="22">#REF!</definedName>
    <definedName name="ObuasiMetalMined" localSheetId="22">#REF!</definedName>
    <definedName name="ObuasiMetRecoveryIn" localSheetId="22">#REF!</definedName>
    <definedName name="ObuasiMinedMetalIn" localSheetId="22">#REF!</definedName>
    <definedName name="ObuasiMineLife" localSheetId="22">#REF!</definedName>
    <definedName name="ObuasiMiningCostsFixedIn" localSheetId="22">#REF!</definedName>
    <definedName name="ObuasiMiningCostsVarIn" localSheetId="22">#REF!</definedName>
    <definedName name="ObuasiNBVBf" localSheetId="22">#REF!</definedName>
    <definedName name="ObuasiNBVCf" localSheetId="22">#REF!</definedName>
    <definedName name="ObuasiNetAssets" localSheetId="22">#REF!</definedName>
    <definedName name="ObuasiOpCostPayables" localSheetId="22">#REF!</definedName>
    <definedName name="ObuasiOpCostPayablesIn" localSheetId="22">#REF!</definedName>
    <definedName name="ObuasiOpCostReceivablesIn" localSheetId="22">#REF!</definedName>
    <definedName name="ObuasiOpCostsPaid" localSheetId="22">#REF!</definedName>
    <definedName name="ObuasiOpeningCashIn" localSheetId="22">#REF!</definedName>
    <definedName name="ObuasiOpeningEarningsIn" localSheetId="22">#REF!</definedName>
    <definedName name="ObuasiOpeningEquityIn" localSheetId="22">#REF!</definedName>
    <definedName name="ObuasiOpeningExternalDebtIn" localSheetId="22">#REF!</definedName>
    <definedName name="ObuasiOpeningInterCoBalIn" localSheetId="22">#REF!</definedName>
    <definedName name="ObuasiOpeningLTDIn" localSheetId="22">#REF!</definedName>
    <definedName name="ObuasiOpeningNBVIn" localSheetId="22">#REF!</definedName>
    <definedName name="ObuasiOpeningPayablesIn" localSheetId="22">#REF!</definedName>
    <definedName name="ObuasiOpeningProvisionsIn" localSheetId="22">#REF!</definedName>
    <definedName name="ObuasiOpeningReceivablesIn" localSheetId="22">#REF!</definedName>
    <definedName name="ObuasiOpeningStockIn" localSheetId="22">#REF!</definedName>
    <definedName name="ObuasiOperatingCosts" localSheetId="22">#REF!</definedName>
    <definedName name="ObuasiOperatingCostsPaid" localSheetId="22">#REF!</definedName>
    <definedName name="ObuasiOreMilled" localSheetId="22">#REF!</definedName>
    <definedName name="ObuasiOreMined" localSheetId="22">#REF!</definedName>
    <definedName name="ObuasiOreMinedIn" localSheetId="22">#REF!</definedName>
    <definedName name="ObuasiOtherCostIn" localSheetId="22">#REF!</definedName>
    <definedName name="ObuasiOtherCostPayables" localSheetId="22">#REF!</definedName>
    <definedName name="ObuasiOtherCostsPaid" localSheetId="22">#REF!</definedName>
    <definedName name="ObuasiOtherCostsPayablesDaysIn" localSheetId="22">#REF!</definedName>
    <definedName name="ObuasiOtherCostsPayablesIn" localSheetId="22">#REF!</definedName>
    <definedName name="ObuasiOtherIncome" localSheetId="22">#REF!</definedName>
    <definedName name="ObuasiOtherIncomeReceived" localSheetId="22">#REF!</definedName>
    <definedName name="ObuasiOtherReceivables" localSheetId="22">#REF!</definedName>
    <definedName name="ObuasiPayablesDaysIn" localSheetId="22">#REF!</definedName>
    <definedName name="ObuasiProcessCostFixedIn" localSheetId="22">#REF!</definedName>
    <definedName name="ObuasiProcessCostVarIn" localSheetId="22">#REF!</definedName>
    <definedName name="ObuasiQuarterTaxPaid" localSheetId="22">#REF!</definedName>
    <definedName name="ObuasiReceivableDaysIn" localSheetId="22">#REF!</definedName>
    <definedName name="ObuasiRecoveredGold" localSheetId="22">#REF!</definedName>
    <definedName name="ObuasiRecovery" localSheetId="22">#REF!</definedName>
    <definedName name="ObuasiRefiningChargeIn" localSheetId="22">#REF!</definedName>
    <definedName name="ObuasiRefiningCharges" localSheetId="22">#REF!</definedName>
    <definedName name="ObuasiRevenue" localSheetId="22">#REF!</definedName>
    <definedName name="ObuasiRevenueReceivableIn" localSheetId="22">#REF!</definedName>
    <definedName name="ObuasiRevenueReceivables" localSheetId="22">#REF!</definedName>
    <definedName name="ObuasiRevenueReceived" localSheetId="22">#REF!</definedName>
    <definedName name="ObuasiRevenueSpot" localSheetId="22">#REF!</definedName>
    <definedName name="ObuasiRoyaltyDue" localSheetId="22">#REF!</definedName>
    <definedName name="ObuasiRoyaltyPaid" localSheetId="22">#REF!</definedName>
    <definedName name="ObuasiRoyaltyPayables" localSheetId="22">#REF!</definedName>
    <definedName name="ObuasiRoyaltyPayablesDaysIn" localSheetId="22">#REF!</definedName>
    <definedName name="ObuasiRoyaltyPayablesIn" localSheetId="22">#REF!</definedName>
    <definedName name="ObuasiShareholdersFunds" localSheetId="22">#REF!</definedName>
    <definedName name="ObuasiSurfaceCostsVarIn" localSheetId="22">#REF!</definedName>
    <definedName name="ObuasiSurfaceMetalIn" localSheetId="22">#REF!</definedName>
    <definedName name="ObuasiSurfaceMetalMilled" localSheetId="22">#REF!</definedName>
    <definedName name="ObuasiSurfaceMetalMined" localSheetId="22">#REF!</definedName>
    <definedName name="ObuasiSurfaceMetRecoveryIn" localSheetId="22">#REF!</definedName>
    <definedName name="ObuasiSurfaceMilled" localSheetId="22">#REF!</definedName>
    <definedName name="ObuasiSurfaceMined" localSheetId="22">#REF!</definedName>
    <definedName name="ObuasiSurfaceMinedIn" localSheetId="22">#REF!</definedName>
    <definedName name="ObuasiSurfaceProcessCostVarIn" localSheetId="22">#REF!</definedName>
    <definedName name="ObuasiSurfaceRecovery" localSheetId="22">#REF!</definedName>
    <definedName name="ObuasiTailsCostsVarIn" localSheetId="22">#REF!</definedName>
    <definedName name="ObuasiTailsMetalIn" localSheetId="22">#REF!</definedName>
    <definedName name="ObuasiTailsMetalMilled" localSheetId="22">#REF!</definedName>
    <definedName name="ObuasiTailsMetalMined" localSheetId="22">#REF!</definedName>
    <definedName name="ObuasiTailsMetRecoveryIn" localSheetId="22">#REF!</definedName>
    <definedName name="ObuasiTailsMilled" localSheetId="22">#REF!</definedName>
    <definedName name="ObuasiTailsMined" localSheetId="22">#REF!</definedName>
    <definedName name="ObuasiTailsMinedIn" localSheetId="22">#REF!</definedName>
    <definedName name="ObuasiTailsProcessCostVarIn" localSheetId="22">#REF!</definedName>
    <definedName name="ObuasiTailsRecovery" localSheetId="22">#REF!</definedName>
    <definedName name="ObuasiTaxDepreciation" localSheetId="22">#REF!</definedName>
    <definedName name="ObuasiTaxDepreciationClass1In" localSheetId="22">#REF!</definedName>
    <definedName name="ObuasiTaxDepreciationClass2In" localSheetId="22">#REF!</definedName>
    <definedName name="ObuasiTaxDepreciationClass3In" localSheetId="22">#REF!</definedName>
    <definedName name="ObuasiTaxDue" localSheetId="22">#REF!</definedName>
    <definedName name="ObuasiTaxOpeningLosses" localSheetId="22">#REF!</definedName>
    <definedName name="ObuasiTaxOpeningNBV" localSheetId="22">#REF!</definedName>
    <definedName name="ObuasiTaxPaid" localSheetId="22">#REF!</definedName>
    <definedName name="ObuasiTaxPayables" localSheetId="22">#REF!</definedName>
    <definedName name="ObuasiTaxPayablesIn" localSheetId="22">#REF!</definedName>
    <definedName name="ObuasiTaxRateIn" localSheetId="22">#REF!</definedName>
    <definedName name="ObuasiTaxRoyalty1In" localSheetId="22">#REF!</definedName>
    <definedName name="ObuasiTaxRoyalty2In" localSheetId="22">#REF!</definedName>
    <definedName name="ObuasiTaxRoyalty3In" localSheetId="22">#REF!</definedName>
    <definedName name="ObuasiWasteMined" localSheetId="22">#REF!</definedName>
    <definedName name="ObuasiWasteMinedIn" localSheetId="22">#REF!</definedName>
    <definedName name="ObuasiWasteMiningCostsVarIn" localSheetId="22">#REF!</definedName>
    <definedName name="OCT" localSheetId="20" hidden="1">{#N/A,#N/A,FALSE,"Tabl. G1";#N/A,#N/A,FALSE,"Tabl. G2"}</definedName>
    <definedName name="OCT" localSheetId="21" hidden="1">{#N/A,#N/A,FALSE,"Tabl. G1";#N/A,#N/A,FALSE,"Tabl. G2"}</definedName>
    <definedName name="OCT" localSheetId="22" hidden="1">{#N/A,#N/A,FALSE,"Tabl. G1";#N/A,#N/A,FALSE,"Tabl. G2"}</definedName>
    <definedName name="OCT" localSheetId="16" hidden="1">{#N/A,#N/A,FALSE,"Tabl. G1";#N/A,#N/A,FALSE,"Tabl. G2"}</definedName>
    <definedName name="OCT" localSheetId="17" hidden="1">{#N/A,#N/A,FALSE,"Tabl. G1";#N/A,#N/A,FALSE,"Tabl. G2"}</definedName>
    <definedName name="OCT" localSheetId="19" hidden="1">{#N/A,#N/A,FALSE,"Tabl. G1";#N/A,#N/A,FALSE,"Tabl. G2"}</definedName>
    <definedName name="OCT" localSheetId="18" hidden="1">{#N/A,#N/A,FALSE,"Tabl. G1";#N/A,#N/A,FALSE,"Tabl. G2"}</definedName>
    <definedName name="OCT" localSheetId="7" hidden="1">{#N/A,#N/A,FALSE,"Tabl. G1";#N/A,#N/A,FALSE,"Tabl. G2"}</definedName>
    <definedName name="OCT" localSheetId="8" hidden="1">{#N/A,#N/A,FALSE,"Tabl. G1";#N/A,#N/A,FALSE,"Tabl. G2"}</definedName>
    <definedName name="OCT" localSheetId="10" hidden="1">{#N/A,#N/A,FALSE,"Tabl. G1";#N/A,#N/A,FALSE,"Tabl. G2"}</definedName>
    <definedName name="OCT" localSheetId="9" hidden="1">{#N/A,#N/A,FALSE,"Tabl. G1";#N/A,#N/A,FALSE,"Tabl. G2"}</definedName>
    <definedName name="OCT" localSheetId="23" hidden="1">{#N/A,#N/A,FALSE,"Tabl. G1";#N/A,#N/A,FALSE,"Tabl. G2"}</definedName>
    <definedName name="OCT" localSheetId="12" hidden="1">{#N/A,#N/A,FALSE,"Tabl. G1";#N/A,#N/A,FALSE,"Tabl. G2"}</definedName>
    <definedName name="OCT" localSheetId="13" hidden="1">{#N/A,#N/A,FALSE,"Tabl. G1";#N/A,#N/A,FALSE,"Tabl. G2"}</definedName>
    <definedName name="OCT" localSheetId="14" hidden="1">{#N/A,#N/A,FALSE,"Tabl. G1";#N/A,#N/A,FALSE,"Tabl. G2"}</definedName>
    <definedName name="OCT" localSheetId="15" hidden="1">{#N/A,#N/A,FALSE,"Tabl. G1";#N/A,#N/A,FALSE,"Tabl. G2"}</definedName>
    <definedName name="OCT" localSheetId="3" hidden="1">{#N/A,#N/A,FALSE,"Tabl. G1";#N/A,#N/A,FALSE,"Tabl. G2"}</definedName>
    <definedName name="OCT" localSheetId="4" hidden="1">{#N/A,#N/A,FALSE,"Tabl. G1";#N/A,#N/A,FALSE,"Tabl. G2"}</definedName>
    <definedName name="OCT" localSheetId="5" hidden="1">{#N/A,#N/A,FALSE,"Tabl. G1";#N/A,#N/A,FALSE,"Tabl. G2"}</definedName>
    <definedName name="OCT" localSheetId="6" hidden="1">{#N/A,#N/A,FALSE,"Tabl. G1";#N/A,#N/A,FALSE,"Tabl. G2"}</definedName>
    <definedName name="OCT" hidden="1">{#N/A,#N/A,FALSE,"Tabl. G1";#N/A,#N/A,FALSE,"Tabl. G2"}</definedName>
    <definedName name="oi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i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oldcalculation" localSheetId="20" hidden="1">{#N/A,#N/A,FALSE,"A";#N/A,#N/A,FALSE,"B"}</definedName>
    <definedName name="oldcalculation" localSheetId="21" hidden="1">{#N/A,#N/A,FALSE,"A";#N/A,#N/A,FALSE,"B"}</definedName>
    <definedName name="oldcalculation" localSheetId="22" hidden="1">{#N/A,#N/A,FALSE,"A";#N/A,#N/A,FALSE,"B"}</definedName>
    <definedName name="oldcalculation" localSheetId="16" hidden="1">{#N/A,#N/A,FALSE,"A";#N/A,#N/A,FALSE,"B"}</definedName>
    <definedName name="oldcalculation" localSheetId="17" hidden="1">{#N/A,#N/A,FALSE,"A";#N/A,#N/A,FALSE,"B"}</definedName>
    <definedName name="oldcalculation" localSheetId="19" hidden="1">{#N/A,#N/A,FALSE,"A";#N/A,#N/A,FALSE,"B"}</definedName>
    <definedName name="oldcalculation" localSheetId="18" hidden="1">{#N/A,#N/A,FALSE,"A";#N/A,#N/A,FALSE,"B"}</definedName>
    <definedName name="oldcalculation" localSheetId="7" hidden="1">{#N/A,#N/A,FALSE,"A";#N/A,#N/A,FALSE,"B"}</definedName>
    <definedName name="oldcalculation" localSheetId="8" hidden="1">{#N/A,#N/A,FALSE,"A";#N/A,#N/A,FALSE,"B"}</definedName>
    <definedName name="oldcalculation" localSheetId="10" hidden="1">{#N/A,#N/A,FALSE,"A";#N/A,#N/A,FALSE,"B"}</definedName>
    <definedName name="oldcalculation" localSheetId="9" hidden="1">{#N/A,#N/A,FALSE,"A";#N/A,#N/A,FALSE,"B"}</definedName>
    <definedName name="oldcalculation" localSheetId="23" hidden="1">{#N/A,#N/A,FALSE,"A";#N/A,#N/A,FALSE,"B"}</definedName>
    <definedName name="oldcalculation" localSheetId="12" hidden="1">{#N/A,#N/A,FALSE,"A";#N/A,#N/A,FALSE,"B"}</definedName>
    <definedName name="oldcalculation" localSheetId="13" hidden="1">{#N/A,#N/A,FALSE,"A";#N/A,#N/A,FALSE,"B"}</definedName>
    <definedName name="oldcalculation" localSheetId="14" hidden="1">{#N/A,#N/A,FALSE,"A";#N/A,#N/A,FALSE,"B"}</definedName>
    <definedName name="oldcalculation" localSheetId="15" hidden="1">{#N/A,#N/A,FALSE,"A";#N/A,#N/A,FALSE,"B"}</definedName>
    <definedName name="oldcalculation" localSheetId="3" hidden="1">{#N/A,#N/A,FALSE,"A";#N/A,#N/A,FALSE,"B"}</definedName>
    <definedName name="oldcalculation" localSheetId="4" hidden="1">{#N/A,#N/A,FALSE,"A";#N/A,#N/A,FALSE,"B"}</definedName>
    <definedName name="oldcalculation" localSheetId="5" hidden="1">{#N/A,#N/A,FALSE,"A";#N/A,#N/A,FALSE,"B"}</definedName>
    <definedName name="oldcalculation" localSheetId="6" hidden="1">{#N/A,#N/A,FALSE,"A";#N/A,#N/A,FALSE,"B"}</definedName>
    <definedName name="oldcalculation" hidden="1">{#N/A,#N/A,FALSE,"A";#N/A,#N/A,FALSE,"B"}</definedName>
    <definedName name="OP_SEB" localSheetId="22">[11]Шаблон!$C$42</definedName>
    <definedName name="ore" localSheetId="22">#REF!</definedName>
    <definedName name="owkedn" localSheetId="20" hidden="1">{#N/A,#N/A,FALSE,"Tabl. A1";#N/A,#N/A,FALSE,"Tabl. A1 b";#N/A,#N/A,FALSE,"Tabl. A2";#N/A,#N/A,FALSE,"Tabl. A2-1";#N/A,#N/A,FALSE,"Tabl. A2-2"}</definedName>
    <definedName name="owkedn" localSheetId="21" hidden="1">{#N/A,#N/A,FALSE,"Tabl. A1";#N/A,#N/A,FALSE,"Tabl. A1 b";#N/A,#N/A,FALSE,"Tabl. A2";#N/A,#N/A,FALSE,"Tabl. A2-1";#N/A,#N/A,FALSE,"Tabl. A2-2"}</definedName>
    <definedName name="owkedn" localSheetId="22" hidden="1">{#N/A,#N/A,FALSE,"Tabl. A1";#N/A,#N/A,FALSE,"Tabl. A1 b";#N/A,#N/A,FALSE,"Tabl. A2";#N/A,#N/A,FALSE,"Tabl. A2-1";#N/A,#N/A,FALSE,"Tabl. A2-2"}</definedName>
    <definedName name="owkedn" localSheetId="16" hidden="1">{#N/A,#N/A,FALSE,"Tabl. A1";#N/A,#N/A,FALSE,"Tabl. A1 b";#N/A,#N/A,FALSE,"Tabl. A2";#N/A,#N/A,FALSE,"Tabl. A2-1";#N/A,#N/A,FALSE,"Tabl. A2-2"}</definedName>
    <definedName name="owkedn" localSheetId="17" hidden="1">{#N/A,#N/A,FALSE,"Tabl. A1";#N/A,#N/A,FALSE,"Tabl. A1 b";#N/A,#N/A,FALSE,"Tabl. A2";#N/A,#N/A,FALSE,"Tabl. A2-1";#N/A,#N/A,FALSE,"Tabl. A2-2"}</definedName>
    <definedName name="owkedn" localSheetId="19" hidden="1">{#N/A,#N/A,FALSE,"Tabl. A1";#N/A,#N/A,FALSE,"Tabl. A1 b";#N/A,#N/A,FALSE,"Tabl. A2";#N/A,#N/A,FALSE,"Tabl. A2-1";#N/A,#N/A,FALSE,"Tabl. A2-2"}</definedName>
    <definedName name="owkedn" localSheetId="18" hidden="1">{#N/A,#N/A,FALSE,"Tabl. A1";#N/A,#N/A,FALSE,"Tabl. A1 b";#N/A,#N/A,FALSE,"Tabl. A2";#N/A,#N/A,FALSE,"Tabl. A2-1";#N/A,#N/A,FALSE,"Tabl. A2-2"}</definedName>
    <definedName name="owkedn" localSheetId="7" hidden="1">{#N/A,#N/A,FALSE,"Tabl. A1";#N/A,#N/A,FALSE,"Tabl. A1 b";#N/A,#N/A,FALSE,"Tabl. A2";#N/A,#N/A,FALSE,"Tabl. A2-1";#N/A,#N/A,FALSE,"Tabl. A2-2"}</definedName>
    <definedName name="owkedn" localSheetId="8" hidden="1">{#N/A,#N/A,FALSE,"Tabl. A1";#N/A,#N/A,FALSE,"Tabl. A1 b";#N/A,#N/A,FALSE,"Tabl. A2";#N/A,#N/A,FALSE,"Tabl. A2-1";#N/A,#N/A,FALSE,"Tabl. A2-2"}</definedName>
    <definedName name="owkedn" localSheetId="10" hidden="1">{#N/A,#N/A,FALSE,"Tabl. A1";#N/A,#N/A,FALSE,"Tabl. A1 b";#N/A,#N/A,FALSE,"Tabl. A2";#N/A,#N/A,FALSE,"Tabl. A2-1";#N/A,#N/A,FALSE,"Tabl. A2-2"}</definedName>
    <definedName name="owkedn" localSheetId="9" hidden="1">{#N/A,#N/A,FALSE,"Tabl. A1";#N/A,#N/A,FALSE,"Tabl. A1 b";#N/A,#N/A,FALSE,"Tabl. A2";#N/A,#N/A,FALSE,"Tabl. A2-1";#N/A,#N/A,FALSE,"Tabl. A2-2"}</definedName>
    <definedName name="owkedn" localSheetId="23" hidden="1">{#N/A,#N/A,FALSE,"Tabl. A1";#N/A,#N/A,FALSE,"Tabl. A1 b";#N/A,#N/A,FALSE,"Tabl. A2";#N/A,#N/A,FALSE,"Tabl. A2-1";#N/A,#N/A,FALSE,"Tabl. A2-2"}</definedName>
    <definedName name="owkedn" localSheetId="12" hidden="1">{#N/A,#N/A,FALSE,"Tabl. A1";#N/A,#N/A,FALSE,"Tabl. A1 b";#N/A,#N/A,FALSE,"Tabl. A2";#N/A,#N/A,FALSE,"Tabl. A2-1";#N/A,#N/A,FALSE,"Tabl. A2-2"}</definedName>
    <definedName name="owkedn" localSheetId="13" hidden="1">{#N/A,#N/A,FALSE,"Tabl. A1";#N/A,#N/A,FALSE,"Tabl. A1 b";#N/A,#N/A,FALSE,"Tabl. A2";#N/A,#N/A,FALSE,"Tabl. A2-1";#N/A,#N/A,FALSE,"Tabl. A2-2"}</definedName>
    <definedName name="owkedn" localSheetId="14" hidden="1">{#N/A,#N/A,FALSE,"Tabl. A1";#N/A,#N/A,FALSE,"Tabl. A1 b";#N/A,#N/A,FALSE,"Tabl. A2";#N/A,#N/A,FALSE,"Tabl. A2-1";#N/A,#N/A,FALSE,"Tabl. A2-2"}</definedName>
    <definedName name="owkedn" localSheetId="15" hidden="1">{#N/A,#N/A,FALSE,"Tabl. A1";#N/A,#N/A,FALSE,"Tabl. A1 b";#N/A,#N/A,FALSE,"Tabl. A2";#N/A,#N/A,FALSE,"Tabl. A2-1";#N/A,#N/A,FALSE,"Tabl. A2-2"}</definedName>
    <definedName name="owkedn" localSheetId="3" hidden="1">{#N/A,#N/A,FALSE,"Tabl. A1";#N/A,#N/A,FALSE,"Tabl. A1 b";#N/A,#N/A,FALSE,"Tabl. A2";#N/A,#N/A,FALSE,"Tabl. A2-1";#N/A,#N/A,FALSE,"Tabl. A2-2"}</definedName>
    <definedName name="owkedn" localSheetId="4" hidden="1">{#N/A,#N/A,FALSE,"Tabl. A1";#N/A,#N/A,FALSE,"Tabl. A1 b";#N/A,#N/A,FALSE,"Tabl. A2";#N/A,#N/A,FALSE,"Tabl. A2-1";#N/A,#N/A,FALSE,"Tabl. A2-2"}</definedName>
    <definedName name="owkedn" localSheetId="5" hidden="1">{#N/A,#N/A,FALSE,"Tabl. A1";#N/A,#N/A,FALSE,"Tabl. A1 b";#N/A,#N/A,FALSE,"Tabl. A2";#N/A,#N/A,FALSE,"Tabl. A2-1";#N/A,#N/A,FALSE,"Tabl. A2-2"}</definedName>
    <definedName name="owkedn" localSheetId="6" hidden="1">{#N/A,#N/A,FALSE,"Tabl. A1";#N/A,#N/A,FALSE,"Tabl. A1 b";#N/A,#N/A,FALSE,"Tabl. A2";#N/A,#N/A,FALSE,"Tabl. A2-1";#N/A,#N/A,FALSE,"Tabl. A2-2"}</definedName>
    <definedName name="owkedn" hidden="1">{#N/A,#N/A,FALSE,"Tabl. A1";#N/A,#N/A,FALSE,"Tabl. A1 b";#N/A,#N/A,FALSE,"Tabl. A2";#N/A,#N/A,FALSE,"Tabl. A2-1";#N/A,#N/A,FALSE,"Tabl. A2-2"}</definedName>
    <definedName name="p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P?HG" localSheetId="20" hidden="1">{#N/A,#N/A,FALSE,"Tabl. D1";#N/A,#N/A,FALSE,"Tabl. D1 b";#N/A,#N/A,FALSE,"Tabl. D2";#N/A,#N/A,FALSE,"Tabl. D2 b";#N/A,#N/A,FALSE,"Tabl. D3";#N/A,#N/A,FALSE,"Tabl. D4";#N/A,#N/A,FALSE,"Tabl. D5"}</definedName>
    <definedName name="P?HG" localSheetId="21" hidden="1">{#N/A,#N/A,FALSE,"Tabl. D1";#N/A,#N/A,FALSE,"Tabl. D1 b";#N/A,#N/A,FALSE,"Tabl. D2";#N/A,#N/A,FALSE,"Tabl. D2 b";#N/A,#N/A,FALSE,"Tabl. D3";#N/A,#N/A,FALSE,"Tabl. D4";#N/A,#N/A,FALSE,"Tabl. D5"}</definedName>
    <definedName name="P?HG" localSheetId="22" hidden="1">{#N/A,#N/A,FALSE,"Tabl. D1";#N/A,#N/A,FALSE,"Tabl. D1 b";#N/A,#N/A,FALSE,"Tabl. D2";#N/A,#N/A,FALSE,"Tabl. D2 b";#N/A,#N/A,FALSE,"Tabl. D3";#N/A,#N/A,FALSE,"Tabl. D4";#N/A,#N/A,FALSE,"Tabl. D5"}</definedName>
    <definedName name="P?HG" localSheetId="16" hidden="1">{#N/A,#N/A,FALSE,"Tabl. D1";#N/A,#N/A,FALSE,"Tabl. D1 b";#N/A,#N/A,FALSE,"Tabl. D2";#N/A,#N/A,FALSE,"Tabl. D2 b";#N/A,#N/A,FALSE,"Tabl. D3";#N/A,#N/A,FALSE,"Tabl. D4";#N/A,#N/A,FALSE,"Tabl. D5"}</definedName>
    <definedName name="P?HG" localSheetId="17" hidden="1">{#N/A,#N/A,FALSE,"Tabl. D1";#N/A,#N/A,FALSE,"Tabl. D1 b";#N/A,#N/A,FALSE,"Tabl. D2";#N/A,#N/A,FALSE,"Tabl. D2 b";#N/A,#N/A,FALSE,"Tabl. D3";#N/A,#N/A,FALSE,"Tabl. D4";#N/A,#N/A,FALSE,"Tabl. D5"}</definedName>
    <definedName name="P?HG" localSheetId="19" hidden="1">{#N/A,#N/A,FALSE,"Tabl. D1";#N/A,#N/A,FALSE,"Tabl. D1 b";#N/A,#N/A,FALSE,"Tabl. D2";#N/A,#N/A,FALSE,"Tabl. D2 b";#N/A,#N/A,FALSE,"Tabl. D3";#N/A,#N/A,FALSE,"Tabl. D4";#N/A,#N/A,FALSE,"Tabl. D5"}</definedName>
    <definedName name="P?HG" localSheetId="18" hidden="1">{#N/A,#N/A,FALSE,"Tabl. D1";#N/A,#N/A,FALSE,"Tabl. D1 b";#N/A,#N/A,FALSE,"Tabl. D2";#N/A,#N/A,FALSE,"Tabl. D2 b";#N/A,#N/A,FALSE,"Tabl. D3";#N/A,#N/A,FALSE,"Tabl. D4";#N/A,#N/A,FALSE,"Tabl. D5"}</definedName>
    <definedName name="P?HG" localSheetId="7" hidden="1">{#N/A,#N/A,FALSE,"Tabl. D1";#N/A,#N/A,FALSE,"Tabl. D1 b";#N/A,#N/A,FALSE,"Tabl. D2";#N/A,#N/A,FALSE,"Tabl. D2 b";#N/A,#N/A,FALSE,"Tabl. D3";#N/A,#N/A,FALSE,"Tabl. D4";#N/A,#N/A,FALSE,"Tabl. D5"}</definedName>
    <definedName name="P?HG" localSheetId="8" hidden="1">{#N/A,#N/A,FALSE,"Tabl. D1";#N/A,#N/A,FALSE,"Tabl. D1 b";#N/A,#N/A,FALSE,"Tabl. D2";#N/A,#N/A,FALSE,"Tabl. D2 b";#N/A,#N/A,FALSE,"Tabl. D3";#N/A,#N/A,FALSE,"Tabl. D4";#N/A,#N/A,FALSE,"Tabl. D5"}</definedName>
    <definedName name="P?HG" localSheetId="10" hidden="1">{#N/A,#N/A,FALSE,"Tabl. D1";#N/A,#N/A,FALSE,"Tabl. D1 b";#N/A,#N/A,FALSE,"Tabl. D2";#N/A,#N/A,FALSE,"Tabl. D2 b";#N/A,#N/A,FALSE,"Tabl. D3";#N/A,#N/A,FALSE,"Tabl. D4";#N/A,#N/A,FALSE,"Tabl. D5"}</definedName>
    <definedName name="P?HG" localSheetId="9" hidden="1">{#N/A,#N/A,FALSE,"Tabl. D1";#N/A,#N/A,FALSE,"Tabl. D1 b";#N/A,#N/A,FALSE,"Tabl. D2";#N/A,#N/A,FALSE,"Tabl. D2 b";#N/A,#N/A,FALSE,"Tabl. D3";#N/A,#N/A,FALSE,"Tabl. D4";#N/A,#N/A,FALSE,"Tabl. D5"}</definedName>
    <definedName name="P?HG" localSheetId="23" hidden="1">{#N/A,#N/A,FALSE,"Tabl. D1";#N/A,#N/A,FALSE,"Tabl. D1 b";#N/A,#N/A,FALSE,"Tabl. D2";#N/A,#N/A,FALSE,"Tabl. D2 b";#N/A,#N/A,FALSE,"Tabl. D3";#N/A,#N/A,FALSE,"Tabl. D4";#N/A,#N/A,FALSE,"Tabl. D5"}</definedName>
    <definedName name="P?HG" localSheetId="12" hidden="1">{#N/A,#N/A,FALSE,"Tabl. D1";#N/A,#N/A,FALSE,"Tabl. D1 b";#N/A,#N/A,FALSE,"Tabl. D2";#N/A,#N/A,FALSE,"Tabl. D2 b";#N/A,#N/A,FALSE,"Tabl. D3";#N/A,#N/A,FALSE,"Tabl. D4";#N/A,#N/A,FALSE,"Tabl. D5"}</definedName>
    <definedName name="P?HG" localSheetId="13" hidden="1">{#N/A,#N/A,FALSE,"Tabl. D1";#N/A,#N/A,FALSE,"Tabl. D1 b";#N/A,#N/A,FALSE,"Tabl. D2";#N/A,#N/A,FALSE,"Tabl. D2 b";#N/A,#N/A,FALSE,"Tabl. D3";#N/A,#N/A,FALSE,"Tabl. D4";#N/A,#N/A,FALSE,"Tabl. D5"}</definedName>
    <definedName name="P?HG" localSheetId="14" hidden="1">{#N/A,#N/A,FALSE,"Tabl. D1";#N/A,#N/A,FALSE,"Tabl. D1 b";#N/A,#N/A,FALSE,"Tabl. D2";#N/A,#N/A,FALSE,"Tabl. D2 b";#N/A,#N/A,FALSE,"Tabl. D3";#N/A,#N/A,FALSE,"Tabl. D4";#N/A,#N/A,FALSE,"Tabl. D5"}</definedName>
    <definedName name="P?HG" localSheetId="15" hidden="1">{#N/A,#N/A,FALSE,"Tabl. D1";#N/A,#N/A,FALSE,"Tabl. D1 b";#N/A,#N/A,FALSE,"Tabl. D2";#N/A,#N/A,FALSE,"Tabl. D2 b";#N/A,#N/A,FALSE,"Tabl. D3";#N/A,#N/A,FALSE,"Tabl. D4";#N/A,#N/A,FALSE,"Tabl. D5"}</definedName>
    <definedName name="P?HG" localSheetId="3" hidden="1">{#N/A,#N/A,FALSE,"Tabl. D1";#N/A,#N/A,FALSE,"Tabl. D1 b";#N/A,#N/A,FALSE,"Tabl. D2";#N/A,#N/A,FALSE,"Tabl. D2 b";#N/A,#N/A,FALSE,"Tabl. D3";#N/A,#N/A,FALSE,"Tabl. D4";#N/A,#N/A,FALSE,"Tabl. D5"}</definedName>
    <definedName name="P?HG" localSheetId="4" hidden="1">{#N/A,#N/A,FALSE,"Tabl. D1";#N/A,#N/A,FALSE,"Tabl. D1 b";#N/A,#N/A,FALSE,"Tabl. D2";#N/A,#N/A,FALSE,"Tabl. D2 b";#N/A,#N/A,FALSE,"Tabl. D3";#N/A,#N/A,FALSE,"Tabl. D4";#N/A,#N/A,FALSE,"Tabl. D5"}</definedName>
    <definedName name="P?HG" localSheetId="5" hidden="1">{#N/A,#N/A,FALSE,"Tabl. D1";#N/A,#N/A,FALSE,"Tabl. D1 b";#N/A,#N/A,FALSE,"Tabl. D2";#N/A,#N/A,FALSE,"Tabl. D2 b";#N/A,#N/A,FALSE,"Tabl. D3";#N/A,#N/A,FALSE,"Tabl. D4";#N/A,#N/A,FALSE,"Tabl. D5"}</definedName>
    <definedName name="P?HG" localSheetId="6" hidden="1">{#N/A,#N/A,FALSE,"Tabl. D1";#N/A,#N/A,FALSE,"Tabl. D1 b";#N/A,#N/A,FALSE,"Tabl. D2";#N/A,#N/A,FALSE,"Tabl. D2 b";#N/A,#N/A,FALSE,"Tabl. D3";#N/A,#N/A,FALSE,"Tabl. D4";#N/A,#N/A,FALSE,"Tabl. D5"}</definedName>
    <definedName name="P?HG" hidden="1">{#N/A,#N/A,FALSE,"Tabl. D1";#N/A,#N/A,FALSE,"Tabl. D1 b";#N/A,#N/A,FALSE,"Tabl. D2";#N/A,#N/A,FALSE,"Tabl. D2 b";#N/A,#N/A,FALSE,"Tabl. D3";#N/A,#N/A,FALSE,"Tabl. D4";#N/A,#N/A,FALSE,"Tabl. D5"}</definedName>
    <definedName name="Passages" localSheetId="20" hidden="1">{#N/A,#N/A,FALSE,"Tabl. A1";#N/A,#N/A,FALSE,"Tabl. A1 b";#N/A,#N/A,FALSE,"Tabl. A2";#N/A,#N/A,FALSE,"Tabl. A2-1";#N/A,#N/A,FALSE,"Tabl. A2-2"}</definedName>
    <definedName name="Passages" localSheetId="21" hidden="1">{#N/A,#N/A,FALSE,"Tabl. A1";#N/A,#N/A,FALSE,"Tabl. A1 b";#N/A,#N/A,FALSE,"Tabl. A2";#N/A,#N/A,FALSE,"Tabl. A2-1";#N/A,#N/A,FALSE,"Tabl. A2-2"}</definedName>
    <definedName name="Passages" localSheetId="22" hidden="1">{#N/A,#N/A,FALSE,"Tabl. A1";#N/A,#N/A,FALSE,"Tabl. A1 b";#N/A,#N/A,FALSE,"Tabl. A2";#N/A,#N/A,FALSE,"Tabl. A2-1";#N/A,#N/A,FALSE,"Tabl. A2-2"}</definedName>
    <definedName name="Passages" localSheetId="16" hidden="1">{#N/A,#N/A,FALSE,"Tabl. A1";#N/A,#N/A,FALSE,"Tabl. A1 b";#N/A,#N/A,FALSE,"Tabl. A2";#N/A,#N/A,FALSE,"Tabl. A2-1";#N/A,#N/A,FALSE,"Tabl. A2-2"}</definedName>
    <definedName name="Passages" localSheetId="17" hidden="1">{#N/A,#N/A,FALSE,"Tabl. A1";#N/A,#N/A,FALSE,"Tabl. A1 b";#N/A,#N/A,FALSE,"Tabl. A2";#N/A,#N/A,FALSE,"Tabl. A2-1";#N/A,#N/A,FALSE,"Tabl. A2-2"}</definedName>
    <definedName name="Passages" localSheetId="19" hidden="1">{#N/A,#N/A,FALSE,"Tabl. A1";#N/A,#N/A,FALSE,"Tabl. A1 b";#N/A,#N/A,FALSE,"Tabl. A2";#N/A,#N/A,FALSE,"Tabl. A2-1";#N/A,#N/A,FALSE,"Tabl. A2-2"}</definedName>
    <definedName name="Passages" localSheetId="18" hidden="1">{#N/A,#N/A,FALSE,"Tabl. A1";#N/A,#N/A,FALSE,"Tabl. A1 b";#N/A,#N/A,FALSE,"Tabl. A2";#N/A,#N/A,FALSE,"Tabl. A2-1";#N/A,#N/A,FALSE,"Tabl. A2-2"}</definedName>
    <definedName name="Passages" localSheetId="7" hidden="1">{#N/A,#N/A,FALSE,"Tabl. A1";#N/A,#N/A,FALSE,"Tabl. A1 b";#N/A,#N/A,FALSE,"Tabl. A2";#N/A,#N/A,FALSE,"Tabl. A2-1";#N/A,#N/A,FALSE,"Tabl. A2-2"}</definedName>
    <definedName name="Passages" localSheetId="8" hidden="1">{#N/A,#N/A,FALSE,"Tabl. A1";#N/A,#N/A,FALSE,"Tabl. A1 b";#N/A,#N/A,FALSE,"Tabl. A2";#N/A,#N/A,FALSE,"Tabl. A2-1";#N/A,#N/A,FALSE,"Tabl. A2-2"}</definedName>
    <definedName name="Passages" localSheetId="10" hidden="1">{#N/A,#N/A,FALSE,"Tabl. A1";#N/A,#N/A,FALSE,"Tabl. A1 b";#N/A,#N/A,FALSE,"Tabl. A2";#N/A,#N/A,FALSE,"Tabl. A2-1";#N/A,#N/A,FALSE,"Tabl. A2-2"}</definedName>
    <definedName name="Passages" localSheetId="9" hidden="1">{#N/A,#N/A,FALSE,"Tabl. A1";#N/A,#N/A,FALSE,"Tabl. A1 b";#N/A,#N/A,FALSE,"Tabl. A2";#N/A,#N/A,FALSE,"Tabl. A2-1";#N/A,#N/A,FALSE,"Tabl. A2-2"}</definedName>
    <definedName name="Passages" localSheetId="23" hidden="1">{#N/A,#N/A,FALSE,"Tabl. A1";#N/A,#N/A,FALSE,"Tabl. A1 b";#N/A,#N/A,FALSE,"Tabl. A2";#N/A,#N/A,FALSE,"Tabl. A2-1";#N/A,#N/A,FALSE,"Tabl. A2-2"}</definedName>
    <definedName name="Passages" localSheetId="12" hidden="1">{#N/A,#N/A,FALSE,"Tabl. A1";#N/A,#N/A,FALSE,"Tabl. A1 b";#N/A,#N/A,FALSE,"Tabl. A2";#N/A,#N/A,FALSE,"Tabl. A2-1";#N/A,#N/A,FALSE,"Tabl. A2-2"}</definedName>
    <definedName name="Passages" localSheetId="13" hidden="1">{#N/A,#N/A,FALSE,"Tabl. A1";#N/A,#N/A,FALSE,"Tabl. A1 b";#N/A,#N/A,FALSE,"Tabl. A2";#N/A,#N/A,FALSE,"Tabl. A2-1";#N/A,#N/A,FALSE,"Tabl. A2-2"}</definedName>
    <definedName name="Passages" localSheetId="14" hidden="1">{#N/A,#N/A,FALSE,"Tabl. A1";#N/A,#N/A,FALSE,"Tabl. A1 b";#N/A,#N/A,FALSE,"Tabl. A2";#N/A,#N/A,FALSE,"Tabl. A2-1";#N/A,#N/A,FALSE,"Tabl. A2-2"}</definedName>
    <definedName name="Passages" localSheetId="15" hidden="1">{#N/A,#N/A,FALSE,"Tabl. A1";#N/A,#N/A,FALSE,"Tabl. A1 b";#N/A,#N/A,FALSE,"Tabl. A2";#N/A,#N/A,FALSE,"Tabl. A2-1";#N/A,#N/A,FALSE,"Tabl. A2-2"}</definedName>
    <definedName name="Passages" localSheetId="3" hidden="1">{#N/A,#N/A,FALSE,"Tabl. A1";#N/A,#N/A,FALSE,"Tabl. A1 b";#N/A,#N/A,FALSE,"Tabl. A2";#N/A,#N/A,FALSE,"Tabl. A2-1";#N/A,#N/A,FALSE,"Tabl. A2-2"}</definedName>
    <definedName name="Passages" localSheetId="4" hidden="1">{#N/A,#N/A,FALSE,"Tabl. A1";#N/A,#N/A,FALSE,"Tabl. A1 b";#N/A,#N/A,FALSE,"Tabl. A2";#N/A,#N/A,FALSE,"Tabl. A2-1";#N/A,#N/A,FALSE,"Tabl. A2-2"}</definedName>
    <definedName name="Passages" localSheetId="5" hidden="1">{#N/A,#N/A,FALSE,"Tabl. A1";#N/A,#N/A,FALSE,"Tabl. A1 b";#N/A,#N/A,FALSE,"Tabl. A2";#N/A,#N/A,FALSE,"Tabl. A2-1";#N/A,#N/A,FALSE,"Tabl. A2-2"}</definedName>
    <definedName name="Passages" localSheetId="6" hidden="1">{#N/A,#N/A,FALSE,"Tabl. A1";#N/A,#N/A,FALSE,"Tabl. A1 b";#N/A,#N/A,FALSE,"Tabl. A2";#N/A,#N/A,FALSE,"Tabl. A2-1";#N/A,#N/A,FALSE,"Tabl. A2-2"}</definedName>
    <definedName name="Passages" hidden="1">{#N/A,#N/A,FALSE,"Tabl. A1";#N/A,#N/A,FALSE,"Tabl. A1 b";#N/A,#N/A,FALSE,"Tabl. A2";#N/A,#N/A,FALSE,"Tabl. A2-1";#N/A,#N/A,FALSE,"Tabl. A2-2"}</definedName>
    <definedName name="paym" localSheetId="20" hidden="1">{#N/A,#N/A,FALSE,"A";#N/A,#N/A,FALSE,"B"}</definedName>
    <definedName name="paym" localSheetId="21" hidden="1">{#N/A,#N/A,FALSE,"A";#N/A,#N/A,FALSE,"B"}</definedName>
    <definedName name="paym" localSheetId="22" hidden="1">{#N/A,#N/A,FALSE,"A";#N/A,#N/A,FALSE,"B"}</definedName>
    <definedName name="paym" localSheetId="16" hidden="1">{#N/A,#N/A,FALSE,"A";#N/A,#N/A,FALSE,"B"}</definedName>
    <definedName name="paym" localSheetId="17" hidden="1">{#N/A,#N/A,FALSE,"A";#N/A,#N/A,FALSE,"B"}</definedName>
    <definedName name="paym" localSheetId="19" hidden="1">{#N/A,#N/A,FALSE,"A";#N/A,#N/A,FALSE,"B"}</definedName>
    <definedName name="paym" localSheetId="18" hidden="1">{#N/A,#N/A,FALSE,"A";#N/A,#N/A,FALSE,"B"}</definedName>
    <definedName name="paym" localSheetId="7" hidden="1">{#N/A,#N/A,FALSE,"A";#N/A,#N/A,FALSE,"B"}</definedName>
    <definedName name="paym" localSheetId="8" hidden="1">{#N/A,#N/A,FALSE,"A";#N/A,#N/A,FALSE,"B"}</definedName>
    <definedName name="paym" localSheetId="10" hidden="1">{#N/A,#N/A,FALSE,"A";#N/A,#N/A,FALSE,"B"}</definedName>
    <definedName name="paym" localSheetId="9" hidden="1">{#N/A,#N/A,FALSE,"A";#N/A,#N/A,FALSE,"B"}</definedName>
    <definedName name="paym" localSheetId="23" hidden="1">{#N/A,#N/A,FALSE,"A";#N/A,#N/A,FALSE,"B"}</definedName>
    <definedName name="paym" localSheetId="12" hidden="1">{#N/A,#N/A,FALSE,"A";#N/A,#N/A,FALSE,"B"}</definedName>
    <definedName name="paym" localSheetId="13" hidden="1">{#N/A,#N/A,FALSE,"A";#N/A,#N/A,FALSE,"B"}</definedName>
    <definedName name="paym" localSheetId="14" hidden="1">{#N/A,#N/A,FALSE,"A";#N/A,#N/A,FALSE,"B"}</definedName>
    <definedName name="paym" localSheetId="15" hidden="1">{#N/A,#N/A,FALSE,"A";#N/A,#N/A,FALSE,"B"}</definedName>
    <definedName name="paym" localSheetId="3" hidden="1">{#N/A,#N/A,FALSE,"A";#N/A,#N/A,FALSE,"B"}</definedName>
    <definedName name="paym" localSheetId="4" hidden="1">{#N/A,#N/A,FALSE,"A";#N/A,#N/A,FALSE,"B"}</definedName>
    <definedName name="paym" localSheetId="5" hidden="1">{#N/A,#N/A,FALSE,"A";#N/A,#N/A,FALSE,"B"}</definedName>
    <definedName name="paym" localSheetId="6" hidden="1">{#N/A,#N/A,FALSE,"A";#N/A,#N/A,FALSE,"B"}</definedName>
    <definedName name="paym" hidden="1">{#N/A,#N/A,FALSE,"A";#N/A,#N/A,FALSE,"B"}</definedName>
    <definedName name="Paymcompare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ment_Date" localSheetId="22">DATE(YEAR([0]!Loan_Start),MONTH([0]!Loan_Start)+Payment_Number,DAY([0]!Loan_Start))</definedName>
    <definedName name="Period" localSheetId="22">#REF!</definedName>
    <definedName name="PeriodEndDate" localSheetId="22">#REF!</definedName>
    <definedName name="PeriodNumber" localSheetId="22">#REF!</definedName>
    <definedName name="PeriodsAfterMineLifeIn" localSheetId="22">#REF!</definedName>
    <definedName name="PeriodsBeforeDrawdown" localSheetId="22">#REF!</definedName>
    <definedName name="PeriodsBeforeRepayment" localSheetId="22">#REF!</definedName>
    <definedName name="PeriodsinYear" localSheetId="22">#REF!</definedName>
    <definedName name="PeriodStartDate" localSheetId="22">#REF!</definedName>
    <definedName name="PKSM" localSheetId="20" hidden="1">{#N/A,#N/A,FALSE,"Tabl. G1";#N/A,#N/A,FALSE,"Tabl. G2"}</definedName>
    <definedName name="PKSM" localSheetId="21" hidden="1">{#N/A,#N/A,FALSE,"Tabl. G1";#N/A,#N/A,FALSE,"Tabl. G2"}</definedName>
    <definedName name="PKSM" localSheetId="22" hidden="1">{#N/A,#N/A,FALSE,"Tabl. G1";#N/A,#N/A,FALSE,"Tabl. G2"}</definedName>
    <definedName name="PKSM" localSheetId="16" hidden="1">{#N/A,#N/A,FALSE,"Tabl. G1";#N/A,#N/A,FALSE,"Tabl. G2"}</definedName>
    <definedName name="PKSM" localSheetId="17" hidden="1">{#N/A,#N/A,FALSE,"Tabl. G1";#N/A,#N/A,FALSE,"Tabl. G2"}</definedName>
    <definedName name="PKSM" localSheetId="19" hidden="1">{#N/A,#N/A,FALSE,"Tabl. G1";#N/A,#N/A,FALSE,"Tabl. G2"}</definedName>
    <definedName name="PKSM" localSheetId="18" hidden="1">{#N/A,#N/A,FALSE,"Tabl. G1";#N/A,#N/A,FALSE,"Tabl. G2"}</definedName>
    <definedName name="PKSM" localSheetId="7" hidden="1">{#N/A,#N/A,FALSE,"Tabl. G1";#N/A,#N/A,FALSE,"Tabl. G2"}</definedName>
    <definedName name="PKSM" localSheetId="8" hidden="1">{#N/A,#N/A,FALSE,"Tabl. G1";#N/A,#N/A,FALSE,"Tabl. G2"}</definedName>
    <definedName name="PKSM" localSheetId="10" hidden="1">{#N/A,#N/A,FALSE,"Tabl. G1";#N/A,#N/A,FALSE,"Tabl. G2"}</definedName>
    <definedName name="PKSM" localSheetId="9" hidden="1">{#N/A,#N/A,FALSE,"Tabl. G1";#N/A,#N/A,FALSE,"Tabl. G2"}</definedName>
    <definedName name="PKSM" localSheetId="23" hidden="1">{#N/A,#N/A,FALSE,"Tabl. G1";#N/A,#N/A,FALSE,"Tabl. G2"}</definedName>
    <definedName name="PKSM" localSheetId="12" hidden="1">{#N/A,#N/A,FALSE,"Tabl. G1";#N/A,#N/A,FALSE,"Tabl. G2"}</definedName>
    <definedName name="PKSM" localSheetId="13" hidden="1">{#N/A,#N/A,FALSE,"Tabl. G1";#N/A,#N/A,FALSE,"Tabl. G2"}</definedName>
    <definedName name="PKSM" localSheetId="14" hidden="1">{#N/A,#N/A,FALSE,"Tabl. G1";#N/A,#N/A,FALSE,"Tabl. G2"}</definedName>
    <definedName name="PKSM" localSheetId="15" hidden="1">{#N/A,#N/A,FALSE,"Tabl. G1";#N/A,#N/A,FALSE,"Tabl. G2"}</definedName>
    <definedName name="PKSM" localSheetId="3" hidden="1">{#N/A,#N/A,FALSE,"Tabl. G1";#N/A,#N/A,FALSE,"Tabl. G2"}</definedName>
    <definedName name="PKSM" localSheetId="4" hidden="1">{#N/A,#N/A,FALSE,"Tabl. G1";#N/A,#N/A,FALSE,"Tabl. G2"}</definedName>
    <definedName name="PKSM" localSheetId="5" hidden="1">{#N/A,#N/A,FALSE,"Tabl. G1";#N/A,#N/A,FALSE,"Tabl. G2"}</definedName>
    <definedName name="PKSM" localSheetId="6" hidden="1">{#N/A,#N/A,FALSE,"Tabl. G1";#N/A,#N/A,FALSE,"Tabl. G2"}</definedName>
    <definedName name="PKSM" hidden="1">{#N/A,#N/A,FALSE,"Tabl. G1";#N/A,#N/A,FALSE,"Tabl. G2"}</definedName>
    <definedName name="PLCR" localSheetId="22">#REF!</definedName>
    <definedName name="pm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pm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OK?ZEFIFVXVW" localSheetId="20" hidden="1">{#N/A,#N/A,FALSE,"Tabl. H1";#N/A,#N/A,FALSE,"Tabl. H2"}</definedName>
    <definedName name="POK?ZEFIFVXVW" localSheetId="21" hidden="1">{#N/A,#N/A,FALSE,"Tabl. H1";#N/A,#N/A,FALSE,"Tabl. H2"}</definedName>
    <definedName name="POK?ZEFIFVXVW" localSheetId="22" hidden="1">{#N/A,#N/A,FALSE,"Tabl. H1";#N/A,#N/A,FALSE,"Tabl. H2"}</definedName>
    <definedName name="POK?ZEFIFVXVW" localSheetId="16" hidden="1">{#N/A,#N/A,FALSE,"Tabl. H1";#N/A,#N/A,FALSE,"Tabl. H2"}</definedName>
    <definedName name="POK?ZEFIFVXVW" localSheetId="17" hidden="1">{#N/A,#N/A,FALSE,"Tabl. H1";#N/A,#N/A,FALSE,"Tabl. H2"}</definedName>
    <definedName name="POK?ZEFIFVXVW" localSheetId="19" hidden="1">{#N/A,#N/A,FALSE,"Tabl. H1";#N/A,#N/A,FALSE,"Tabl. H2"}</definedName>
    <definedName name="POK?ZEFIFVXVW" localSheetId="18" hidden="1">{#N/A,#N/A,FALSE,"Tabl. H1";#N/A,#N/A,FALSE,"Tabl. H2"}</definedName>
    <definedName name="POK?ZEFIFVXVW" localSheetId="7" hidden="1">{#N/A,#N/A,FALSE,"Tabl. H1";#N/A,#N/A,FALSE,"Tabl. H2"}</definedName>
    <definedName name="POK?ZEFIFVXVW" localSheetId="8" hidden="1">{#N/A,#N/A,FALSE,"Tabl. H1";#N/A,#N/A,FALSE,"Tabl. H2"}</definedName>
    <definedName name="POK?ZEFIFVXVW" localSheetId="10" hidden="1">{#N/A,#N/A,FALSE,"Tabl. H1";#N/A,#N/A,FALSE,"Tabl. H2"}</definedName>
    <definedName name="POK?ZEFIFVXVW" localSheetId="9" hidden="1">{#N/A,#N/A,FALSE,"Tabl. H1";#N/A,#N/A,FALSE,"Tabl. H2"}</definedName>
    <definedName name="POK?ZEFIFVXVW" localSheetId="23" hidden="1">{#N/A,#N/A,FALSE,"Tabl. H1";#N/A,#N/A,FALSE,"Tabl. H2"}</definedName>
    <definedName name="POK?ZEFIFVXVW" localSheetId="12" hidden="1">{#N/A,#N/A,FALSE,"Tabl. H1";#N/A,#N/A,FALSE,"Tabl. H2"}</definedName>
    <definedName name="POK?ZEFIFVXVW" localSheetId="13" hidden="1">{#N/A,#N/A,FALSE,"Tabl. H1";#N/A,#N/A,FALSE,"Tabl. H2"}</definedName>
    <definedName name="POK?ZEFIFVXVW" localSheetId="14" hidden="1">{#N/A,#N/A,FALSE,"Tabl. H1";#N/A,#N/A,FALSE,"Tabl. H2"}</definedName>
    <definedName name="POK?ZEFIFVXVW" localSheetId="15" hidden="1">{#N/A,#N/A,FALSE,"Tabl. H1";#N/A,#N/A,FALSE,"Tabl. H2"}</definedName>
    <definedName name="POK?ZEFIFVXVW" localSheetId="3" hidden="1">{#N/A,#N/A,FALSE,"Tabl. H1";#N/A,#N/A,FALSE,"Tabl. H2"}</definedName>
    <definedName name="POK?ZEFIFVXVW" localSheetId="4" hidden="1">{#N/A,#N/A,FALSE,"Tabl. H1";#N/A,#N/A,FALSE,"Tabl. H2"}</definedName>
    <definedName name="POK?ZEFIFVXVW" localSheetId="5" hidden="1">{#N/A,#N/A,FALSE,"Tabl. H1";#N/A,#N/A,FALSE,"Tabl. H2"}</definedName>
    <definedName name="POK?ZEFIFVXVW" localSheetId="6" hidden="1">{#N/A,#N/A,FALSE,"Tabl. H1";#N/A,#N/A,FALSE,"Tabl. H2"}</definedName>
    <definedName name="POK?ZEFIFVXVW" hidden="1">{#N/A,#N/A,FALSE,"Tabl. H1";#N/A,#N/A,FALSE,"Tabl. H2"}</definedName>
    <definedName name="pokaz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kaz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oooly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poooly" hidden="1">{#N/A,#N/A,FALSE,"A";#N/A,#N/A,FALSE,"B-TOT";#N/A,#N/A,FALSE,"Declaration1";#N/A,#N/A,FALSE,"Spravka1";#N/A,#N/A,FALSE,"A (2)";#N/A,#N/A,FALSE,"B-TOT (2)";#N/A,#N/A,FALSE,"Declaration1 (2)";#N/A,#N/A,FALSE,"Spravka1 (2)"}</definedName>
    <definedName name="pqr" localSheetId="20" hidden="1">{#N/A,#N/A,FALSE,"Tabl. A1";#N/A,#N/A,FALSE,"Tabl. A1 b";#N/A,#N/A,FALSE,"Tabl. A2";#N/A,#N/A,FALSE,"Tabl. A2-1";#N/A,#N/A,FALSE,"Tabl. A2-2"}</definedName>
    <definedName name="pqr" localSheetId="21" hidden="1">{#N/A,#N/A,FALSE,"Tabl. A1";#N/A,#N/A,FALSE,"Tabl. A1 b";#N/A,#N/A,FALSE,"Tabl. A2";#N/A,#N/A,FALSE,"Tabl. A2-1";#N/A,#N/A,FALSE,"Tabl. A2-2"}</definedName>
    <definedName name="pqr" localSheetId="22" hidden="1">{#N/A,#N/A,FALSE,"Tabl. A1";#N/A,#N/A,FALSE,"Tabl. A1 b";#N/A,#N/A,FALSE,"Tabl. A2";#N/A,#N/A,FALSE,"Tabl. A2-1";#N/A,#N/A,FALSE,"Tabl. A2-2"}</definedName>
    <definedName name="pqr" localSheetId="16" hidden="1">{#N/A,#N/A,FALSE,"Tabl. A1";#N/A,#N/A,FALSE,"Tabl. A1 b";#N/A,#N/A,FALSE,"Tabl. A2";#N/A,#N/A,FALSE,"Tabl. A2-1";#N/A,#N/A,FALSE,"Tabl. A2-2"}</definedName>
    <definedName name="pqr" localSheetId="17" hidden="1">{#N/A,#N/A,FALSE,"Tabl. A1";#N/A,#N/A,FALSE,"Tabl. A1 b";#N/A,#N/A,FALSE,"Tabl. A2";#N/A,#N/A,FALSE,"Tabl. A2-1";#N/A,#N/A,FALSE,"Tabl. A2-2"}</definedName>
    <definedName name="pqr" localSheetId="19" hidden="1">{#N/A,#N/A,FALSE,"Tabl. A1";#N/A,#N/A,FALSE,"Tabl. A1 b";#N/A,#N/A,FALSE,"Tabl. A2";#N/A,#N/A,FALSE,"Tabl. A2-1";#N/A,#N/A,FALSE,"Tabl. A2-2"}</definedName>
    <definedName name="pqr" localSheetId="18" hidden="1">{#N/A,#N/A,FALSE,"Tabl. A1";#N/A,#N/A,FALSE,"Tabl. A1 b";#N/A,#N/A,FALSE,"Tabl. A2";#N/A,#N/A,FALSE,"Tabl. A2-1";#N/A,#N/A,FALSE,"Tabl. A2-2"}</definedName>
    <definedName name="pqr" localSheetId="7" hidden="1">{#N/A,#N/A,FALSE,"Tabl. A1";#N/A,#N/A,FALSE,"Tabl. A1 b";#N/A,#N/A,FALSE,"Tabl. A2";#N/A,#N/A,FALSE,"Tabl. A2-1";#N/A,#N/A,FALSE,"Tabl. A2-2"}</definedName>
    <definedName name="pqr" localSheetId="8" hidden="1">{#N/A,#N/A,FALSE,"Tabl. A1";#N/A,#N/A,FALSE,"Tabl. A1 b";#N/A,#N/A,FALSE,"Tabl. A2";#N/A,#N/A,FALSE,"Tabl. A2-1";#N/A,#N/A,FALSE,"Tabl. A2-2"}</definedName>
    <definedName name="pqr" localSheetId="10" hidden="1">{#N/A,#N/A,FALSE,"Tabl. A1";#N/A,#N/A,FALSE,"Tabl. A1 b";#N/A,#N/A,FALSE,"Tabl. A2";#N/A,#N/A,FALSE,"Tabl. A2-1";#N/A,#N/A,FALSE,"Tabl. A2-2"}</definedName>
    <definedName name="pqr" localSheetId="9" hidden="1">{#N/A,#N/A,FALSE,"Tabl. A1";#N/A,#N/A,FALSE,"Tabl. A1 b";#N/A,#N/A,FALSE,"Tabl. A2";#N/A,#N/A,FALSE,"Tabl. A2-1";#N/A,#N/A,FALSE,"Tabl. A2-2"}</definedName>
    <definedName name="pqr" localSheetId="23" hidden="1">{#N/A,#N/A,FALSE,"Tabl. A1";#N/A,#N/A,FALSE,"Tabl. A1 b";#N/A,#N/A,FALSE,"Tabl. A2";#N/A,#N/A,FALSE,"Tabl. A2-1";#N/A,#N/A,FALSE,"Tabl. A2-2"}</definedName>
    <definedName name="pqr" localSheetId="12" hidden="1">{#N/A,#N/A,FALSE,"Tabl. A1";#N/A,#N/A,FALSE,"Tabl. A1 b";#N/A,#N/A,FALSE,"Tabl. A2";#N/A,#N/A,FALSE,"Tabl. A2-1";#N/A,#N/A,FALSE,"Tabl. A2-2"}</definedName>
    <definedName name="pqr" localSheetId="13" hidden="1">{#N/A,#N/A,FALSE,"Tabl. A1";#N/A,#N/A,FALSE,"Tabl. A1 b";#N/A,#N/A,FALSE,"Tabl. A2";#N/A,#N/A,FALSE,"Tabl. A2-1";#N/A,#N/A,FALSE,"Tabl. A2-2"}</definedName>
    <definedName name="pqr" localSheetId="14" hidden="1">{#N/A,#N/A,FALSE,"Tabl. A1";#N/A,#N/A,FALSE,"Tabl. A1 b";#N/A,#N/A,FALSE,"Tabl. A2";#N/A,#N/A,FALSE,"Tabl. A2-1";#N/A,#N/A,FALSE,"Tabl. A2-2"}</definedName>
    <definedName name="pqr" localSheetId="15" hidden="1">{#N/A,#N/A,FALSE,"Tabl. A1";#N/A,#N/A,FALSE,"Tabl. A1 b";#N/A,#N/A,FALSE,"Tabl. A2";#N/A,#N/A,FALSE,"Tabl. A2-1";#N/A,#N/A,FALSE,"Tabl. A2-2"}</definedName>
    <definedName name="pqr" localSheetId="3" hidden="1">{#N/A,#N/A,FALSE,"Tabl. A1";#N/A,#N/A,FALSE,"Tabl. A1 b";#N/A,#N/A,FALSE,"Tabl. A2";#N/A,#N/A,FALSE,"Tabl. A2-1";#N/A,#N/A,FALSE,"Tabl. A2-2"}</definedName>
    <definedName name="pqr" localSheetId="4" hidden="1">{#N/A,#N/A,FALSE,"Tabl. A1";#N/A,#N/A,FALSE,"Tabl. A1 b";#N/A,#N/A,FALSE,"Tabl. A2";#N/A,#N/A,FALSE,"Tabl. A2-1";#N/A,#N/A,FALSE,"Tabl. A2-2"}</definedName>
    <definedName name="pqr" localSheetId="5" hidden="1">{#N/A,#N/A,FALSE,"Tabl. A1";#N/A,#N/A,FALSE,"Tabl. A1 b";#N/A,#N/A,FALSE,"Tabl. A2";#N/A,#N/A,FALSE,"Tabl. A2-1";#N/A,#N/A,FALSE,"Tabl. A2-2"}</definedName>
    <definedName name="pqr" localSheetId="6" hidden="1">{#N/A,#N/A,FALSE,"Tabl. A1";#N/A,#N/A,FALSE,"Tabl. A1 b";#N/A,#N/A,FALSE,"Tabl. A2";#N/A,#N/A,FALSE,"Tabl. A2-1";#N/A,#N/A,FALSE,"Tabl. A2-2"}</definedName>
    <definedName name="pqr" hidden="1">{#N/A,#N/A,FALSE,"Tabl. A1";#N/A,#N/A,FALSE,"Tabl. A1 b";#N/A,#N/A,FALSE,"Tabl. A2";#N/A,#N/A,FALSE,"Tabl. A2-1";#N/A,#N/A,FALSE,"Tabl. A2-2"}</definedName>
    <definedName name="PR00BG01" localSheetId="20" hidden="1">{#N/A,#N/A,FALSE,"Tabl. D1";#N/A,#N/A,FALSE,"Tabl. D1 b";#N/A,#N/A,FALSE,"Tabl. D2";#N/A,#N/A,FALSE,"Tabl. D2 b";#N/A,#N/A,FALSE,"Tabl. D3";#N/A,#N/A,FALSE,"Tabl. D4";#N/A,#N/A,FALSE,"Tabl. D5"}</definedName>
    <definedName name="PR00BG01" localSheetId="21" hidden="1">{#N/A,#N/A,FALSE,"Tabl. D1";#N/A,#N/A,FALSE,"Tabl. D1 b";#N/A,#N/A,FALSE,"Tabl. D2";#N/A,#N/A,FALSE,"Tabl. D2 b";#N/A,#N/A,FALSE,"Tabl. D3";#N/A,#N/A,FALSE,"Tabl. D4";#N/A,#N/A,FALSE,"Tabl. D5"}</definedName>
    <definedName name="PR00BG01" localSheetId="22" hidden="1">{#N/A,#N/A,FALSE,"Tabl. D1";#N/A,#N/A,FALSE,"Tabl. D1 b";#N/A,#N/A,FALSE,"Tabl. D2";#N/A,#N/A,FALSE,"Tabl. D2 b";#N/A,#N/A,FALSE,"Tabl. D3";#N/A,#N/A,FALSE,"Tabl. D4";#N/A,#N/A,FALSE,"Tabl. D5"}</definedName>
    <definedName name="PR00BG01" localSheetId="16" hidden="1">{#N/A,#N/A,FALSE,"Tabl. D1";#N/A,#N/A,FALSE,"Tabl. D1 b";#N/A,#N/A,FALSE,"Tabl. D2";#N/A,#N/A,FALSE,"Tabl. D2 b";#N/A,#N/A,FALSE,"Tabl. D3";#N/A,#N/A,FALSE,"Tabl. D4";#N/A,#N/A,FALSE,"Tabl. D5"}</definedName>
    <definedName name="PR00BG01" localSheetId="17" hidden="1">{#N/A,#N/A,FALSE,"Tabl. D1";#N/A,#N/A,FALSE,"Tabl. D1 b";#N/A,#N/A,FALSE,"Tabl. D2";#N/A,#N/A,FALSE,"Tabl. D2 b";#N/A,#N/A,FALSE,"Tabl. D3";#N/A,#N/A,FALSE,"Tabl. D4";#N/A,#N/A,FALSE,"Tabl. D5"}</definedName>
    <definedName name="PR00BG01" localSheetId="19" hidden="1">{#N/A,#N/A,FALSE,"Tabl. D1";#N/A,#N/A,FALSE,"Tabl. D1 b";#N/A,#N/A,FALSE,"Tabl. D2";#N/A,#N/A,FALSE,"Tabl. D2 b";#N/A,#N/A,FALSE,"Tabl. D3";#N/A,#N/A,FALSE,"Tabl. D4";#N/A,#N/A,FALSE,"Tabl. D5"}</definedName>
    <definedName name="PR00BG01" localSheetId="18" hidden="1">{#N/A,#N/A,FALSE,"Tabl. D1";#N/A,#N/A,FALSE,"Tabl. D1 b";#N/A,#N/A,FALSE,"Tabl. D2";#N/A,#N/A,FALSE,"Tabl. D2 b";#N/A,#N/A,FALSE,"Tabl. D3";#N/A,#N/A,FALSE,"Tabl. D4";#N/A,#N/A,FALSE,"Tabl. D5"}</definedName>
    <definedName name="PR00BG01" localSheetId="7" hidden="1">{#N/A,#N/A,FALSE,"Tabl. D1";#N/A,#N/A,FALSE,"Tabl. D1 b";#N/A,#N/A,FALSE,"Tabl. D2";#N/A,#N/A,FALSE,"Tabl. D2 b";#N/A,#N/A,FALSE,"Tabl. D3";#N/A,#N/A,FALSE,"Tabl. D4";#N/A,#N/A,FALSE,"Tabl. D5"}</definedName>
    <definedName name="PR00BG01" localSheetId="8" hidden="1">{#N/A,#N/A,FALSE,"Tabl. D1";#N/A,#N/A,FALSE,"Tabl. D1 b";#N/A,#N/A,FALSE,"Tabl. D2";#N/A,#N/A,FALSE,"Tabl. D2 b";#N/A,#N/A,FALSE,"Tabl. D3";#N/A,#N/A,FALSE,"Tabl. D4";#N/A,#N/A,FALSE,"Tabl. D5"}</definedName>
    <definedName name="PR00BG01" localSheetId="10" hidden="1">{#N/A,#N/A,FALSE,"Tabl. D1";#N/A,#N/A,FALSE,"Tabl. D1 b";#N/A,#N/A,FALSE,"Tabl. D2";#N/A,#N/A,FALSE,"Tabl. D2 b";#N/A,#N/A,FALSE,"Tabl. D3";#N/A,#N/A,FALSE,"Tabl. D4";#N/A,#N/A,FALSE,"Tabl. D5"}</definedName>
    <definedName name="PR00BG01" localSheetId="9" hidden="1">{#N/A,#N/A,FALSE,"Tabl. D1";#N/A,#N/A,FALSE,"Tabl. D1 b";#N/A,#N/A,FALSE,"Tabl. D2";#N/A,#N/A,FALSE,"Tabl. D2 b";#N/A,#N/A,FALSE,"Tabl. D3";#N/A,#N/A,FALSE,"Tabl. D4";#N/A,#N/A,FALSE,"Tabl. D5"}</definedName>
    <definedName name="PR00BG01" localSheetId="23" hidden="1">{#N/A,#N/A,FALSE,"Tabl. D1";#N/A,#N/A,FALSE,"Tabl. D1 b";#N/A,#N/A,FALSE,"Tabl. D2";#N/A,#N/A,FALSE,"Tabl. D2 b";#N/A,#N/A,FALSE,"Tabl. D3";#N/A,#N/A,FALSE,"Tabl. D4";#N/A,#N/A,FALSE,"Tabl. D5"}</definedName>
    <definedName name="PR00BG01" localSheetId="12" hidden="1">{#N/A,#N/A,FALSE,"Tabl. D1";#N/A,#N/A,FALSE,"Tabl. D1 b";#N/A,#N/A,FALSE,"Tabl. D2";#N/A,#N/A,FALSE,"Tabl. D2 b";#N/A,#N/A,FALSE,"Tabl. D3";#N/A,#N/A,FALSE,"Tabl. D4";#N/A,#N/A,FALSE,"Tabl. D5"}</definedName>
    <definedName name="PR00BG01" localSheetId="13" hidden="1">{#N/A,#N/A,FALSE,"Tabl. D1";#N/A,#N/A,FALSE,"Tabl. D1 b";#N/A,#N/A,FALSE,"Tabl. D2";#N/A,#N/A,FALSE,"Tabl. D2 b";#N/A,#N/A,FALSE,"Tabl. D3";#N/A,#N/A,FALSE,"Tabl. D4";#N/A,#N/A,FALSE,"Tabl. D5"}</definedName>
    <definedName name="PR00BG01" localSheetId="14" hidden="1">{#N/A,#N/A,FALSE,"Tabl. D1";#N/A,#N/A,FALSE,"Tabl. D1 b";#N/A,#N/A,FALSE,"Tabl. D2";#N/A,#N/A,FALSE,"Tabl. D2 b";#N/A,#N/A,FALSE,"Tabl. D3";#N/A,#N/A,FALSE,"Tabl. D4";#N/A,#N/A,FALSE,"Tabl. D5"}</definedName>
    <definedName name="PR00BG01" localSheetId="15" hidden="1">{#N/A,#N/A,FALSE,"Tabl. D1";#N/A,#N/A,FALSE,"Tabl. D1 b";#N/A,#N/A,FALSE,"Tabl. D2";#N/A,#N/A,FALSE,"Tabl. D2 b";#N/A,#N/A,FALSE,"Tabl. D3";#N/A,#N/A,FALSE,"Tabl. D4";#N/A,#N/A,FALSE,"Tabl. D5"}</definedName>
    <definedName name="PR00BG01" localSheetId="3" hidden="1">{#N/A,#N/A,FALSE,"Tabl. D1";#N/A,#N/A,FALSE,"Tabl. D1 b";#N/A,#N/A,FALSE,"Tabl. D2";#N/A,#N/A,FALSE,"Tabl. D2 b";#N/A,#N/A,FALSE,"Tabl. D3";#N/A,#N/A,FALSE,"Tabl. D4";#N/A,#N/A,FALSE,"Tabl. D5"}</definedName>
    <definedName name="PR00BG01" localSheetId="4" hidden="1">{#N/A,#N/A,FALSE,"Tabl. D1";#N/A,#N/A,FALSE,"Tabl. D1 b";#N/A,#N/A,FALSE,"Tabl. D2";#N/A,#N/A,FALSE,"Tabl. D2 b";#N/A,#N/A,FALSE,"Tabl. D3";#N/A,#N/A,FALSE,"Tabl. D4";#N/A,#N/A,FALSE,"Tabl. D5"}</definedName>
    <definedName name="PR00BG01" localSheetId="5" hidden="1">{#N/A,#N/A,FALSE,"Tabl. D1";#N/A,#N/A,FALSE,"Tabl. D1 b";#N/A,#N/A,FALSE,"Tabl. D2";#N/A,#N/A,FALSE,"Tabl. D2 b";#N/A,#N/A,FALSE,"Tabl. D3";#N/A,#N/A,FALSE,"Tabl. D4";#N/A,#N/A,FALSE,"Tabl. D5"}</definedName>
    <definedName name="PR00BG01" localSheetId="6" hidden="1">{#N/A,#N/A,FALSE,"Tabl. D1";#N/A,#N/A,FALSE,"Tabl. D1 b";#N/A,#N/A,FALSE,"Tabl. D2";#N/A,#N/A,FALSE,"Tabl. D2 b";#N/A,#N/A,FALSE,"Tabl. D3";#N/A,#N/A,FALSE,"Tabl. D4";#N/A,#N/A,FALSE,"Tabl. D5"}</definedName>
    <definedName name="PR00BG01" hidden="1">{#N/A,#N/A,FALSE,"Tabl. D1";#N/A,#N/A,FALSE,"Tabl. D1 b";#N/A,#N/A,FALSE,"Tabl. D2";#N/A,#N/A,FALSE,"Tabl. D2 b";#N/A,#N/A,FALSE,"Tabl. D3";#N/A,#N/A,FALSE,"Tabl. D4";#N/A,#N/A,FALSE,"Tabl. D5"}</definedName>
    <definedName name="Premium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Premiums" hidden="1">{#N/A,#N/A,FALSE,"A";#N/A,#N/A,FALSE,"B-TOT";#N/A,#N/A,FALSE,"Declaration1";#N/A,#N/A,FALSE,"Spravka1";#N/A,#N/A,FALSE,"A (2)";#N/A,#N/A,FALSE,"B-TOT (2)";#N/A,#N/A,FALSE,"Declaration1 (2)";#N/A,#N/A,FALSE,"Spravka1 (2)"}</definedName>
    <definedName name="Print_Area_Reset" localSheetId="22">OFFSET([0]!Full_Print,0,0,Last_Row)</definedName>
    <definedName name="PrintTitles" localSheetId="22">#REF!</definedName>
    <definedName name="PROJECTS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ROJECTS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PZO" localSheetId="20" hidden="1">{#N/A,#N/A,FALSE,"Tabl. D1";#N/A,#N/A,FALSE,"Tabl. D1 b";#N/A,#N/A,FALSE,"Tabl. D2";#N/A,#N/A,FALSE,"Tabl. D2 b";#N/A,#N/A,FALSE,"Tabl. D3";#N/A,#N/A,FALSE,"Tabl. D4";#N/A,#N/A,FALSE,"Tabl. D5"}</definedName>
    <definedName name="PZO" localSheetId="21" hidden="1">{#N/A,#N/A,FALSE,"Tabl. D1";#N/A,#N/A,FALSE,"Tabl. D1 b";#N/A,#N/A,FALSE,"Tabl. D2";#N/A,#N/A,FALSE,"Tabl. D2 b";#N/A,#N/A,FALSE,"Tabl. D3";#N/A,#N/A,FALSE,"Tabl. D4";#N/A,#N/A,FALSE,"Tabl. D5"}</definedName>
    <definedName name="PZO" localSheetId="22" hidden="1">{#N/A,#N/A,FALSE,"Tabl. D1";#N/A,#N/A,FALSE,"Tabl. D1 b";#N/A,#N/A,FALSE,"Tabl. D2";#N/A,#N/A,FALSE,"Tabl. D2 b";#N/A,#N/A,FALSE,"Tabl. D3";#N/A,#N/A,FALSE,"Tabl. D4";#N/A,#N/A,FALSE,"Tabl. D5"}</definedName>
    <definedName name="PZO" localSheetId="16" hidden="1">{#N/A,#N/A,FALSE,"Tabl. D1";#N/A,#N/A,FALSE,"Tabl. D1 b";#N/A,#N/A,FALSE,"Tabl. D2";#N/A,#N/A,FALSE,"Tabl. D2 b";#N/A,#N/A,FALSE,"Tabl. D3";#N/A,#N/A,FALSE,"Tabl. D4";#N/A,#N/A,FALSE,"Tabl. D5"}</definedName>
    <definedName name="PZO" localSheetId="17" hidden="1">{#N/A,#N/A,FALSE,"Tabl. D1";#N/A,#N/A,FALSE,"Tabl. D1 b";#N/A,#N/A,FALSE,"Tabl. D2";#N/A,#N/A,FALSE,"Tabl. D2 b";#N/A,#N/A,FALSE,"Tabl. D3";#N/A,#N/A,FALSE,"Tabl. D4";#N/A,#N/A,FALSE,"Tabl. D5"}</definedName>
    <definedName name="PZO" localSheetId="19" hidden="1">{#N/A,#N/A,FALSE,"Tabl. D1";#N/A,#N/A,FALSE,"Tabl. D1 b";#N/A,#N/A,FALSE,"Tabl. D2";#N/A,#N/A,FALSE,"Tabl. D2 b";#N/A,#N/A,FALSE,"Tabl. D3";#N/A,#N/A,FALSE,"Tabl. D4";#N/A,#N/A,FALSE,"Tabl. D5"}</definedName>
    <definedName name="PZO" localSheetId="18" hidden="1">{#N/A,#N/A,FALSE,"Tabl. D1";#N/A,#N/A,FALSE,"Tabl. D1 b";#N/A,#N/A,FALSE,"Tabl. D2";#N/A,#N/A,FALSE,"Tabl. D2 b";#N/A,#N/A,FALSE,"Tabl. D3";#N/A,#N/A,FALSE,"Tabl. D4";#N/A,#N/A,FALSE,"Tabl. D5"}</definedName>
    <definedName name="PZO" localSheetId="7" hidden="1">{#N/A,#N/A,FALSE,"Tabl. D1";#N/A,#N/A,FALSE,"Tabl. D1 b";#N/A,#N/A,FALSE,"Tabl. D2";#N/A,#N/A,FALSE,"Tabl. D2 b";#N/A,#N/A,FALSE,"Tabl. D3";#N/A,#N/A,FALSE,"Tabl. D4";#N/A,#N/A,FALSE,"Tabl. D5"}</definedName>
    <definedName name="PZO" localSheetId="8" hidden="1">{#N/A,#N/A,FALSE,"Tabl. D1";#N/A,#N/A,FALSE,"Tabl. D1 b";#N/A,#N/A,FALSE,"Tabl. D2";#N/A,#N/A,FALSE,"Tabl. D2 b";#N/A,#N/A,FALSE,"Tabl. D3";#N/A,#N/A,FALSE,"Tabl. D4";#N/A,#N/A,FALSE,"Tabl. D5"}</definedName>
    <definedName name="PZO" localSheetId="10" hidden="1">{#N/A,#N/A,FALSE,"Tabl. D1";#N/A,#N/A,FALSE,"Tabl. D1 b";#N/A,#N/A,FALSE,"Tabl. D2";#N/A,#N/A,FALSE,"Tabl. D2 b";#N/A,#N/A,FALSE,"Tabl. D3";#N/A,#N/A,FALSE,"Tabl. D4";#N/A,#N/A,FALSE,"Tabl. D5"}</definedName>
    <definedName name="PZO" localSheetId="9" hidden="1">{#N/A,#N/A,FALSE,"Tabl. D1";#N/A,#N/A,FALSE,"Tabl. D1 b";#N/A,#N/A,FALSE,"Tabl. D2";#N/A,#N/A,FALSE,"Tabl. D2 b";#N/A,#N/A,FALSE,"Tabl. D3";#N/A,#N/A,FALSE,"Tabl. D4";#N/A,#N/A,FALSE,"Tabl. D5"}</definedName>
    <definedName name="PZO" localSheetId="23" hidden="1">{#N/A,#N/A,FALSE,"Tabl. D1";#N/A,#N/A,FALSE,"Tabl. D1 b";#N/A,#N/A,FALSE,"Tabl. D2";#N/A,#N/A,FALSE,"Tabl. D2 b";#N/A,#N/A,FALSE,"Tabl. D3";#N/A,#N/A,FALSE,"Tabl. D4";#N/A,#N/A,FALSE,"Tabl. D5"}</definedName>
    <definedName name="PZO" localSheetId="12" hidden="1">{#N/A,#N/A,FALSE,"Tabl. D1";#N/A,#N/A,FALSE,"Tabl. D1 b";#N/A,#N/A,FALSE,"Tabl. D2";#N/A,#N/A,FALSE,"Tabl. D2 b";#N/A,#N/A,FALSE,"Tabl. D3";#N/A,#N/A,FALSE,"Tabl. D4";#N/A,#N/A,FALSE,"Tabl. D5"}</definedName>
    <definedName name="PZO" localSheetId="13" hidden="1">{#N/A,#N/A,FALSE,"Tabl. D1";#N/A,#N/A,FALSE,"Tabl. D1 b";#N/A,#N/A,FALSE,"Tabl. D2";#N/A,#N/A,FALSE,"Tabl. D2 b";#N/A,#N/A,FALSE,"Tabl. D3";#N/A,#N/A,FALSE,"Tabl. D4";#N/A,#N/A,FALSE,"Tabl. D5"}</definedName>
    <definedName name="PZO" localSheetId="14" hidden="1">{#N/A,#N/A,FALSE,"Tabl. D1";#N/A,#N/A,FALSE,"Tabl. D1 b";#N/A,#N/A,FALSE,"Tabl. D2";#N/A,#N/A,FALSE,"Tabl. D2 b";#N/A,#N/A,FALSE,"Tabl. D3";#N/A,#N/A,FALSE,"Tabl. D4";#N/A,#N/A,FALSE,"Tabl. D5"}</definedName>
    <definedName name="PZO" localSheetId="15" hidden="1">{#N/A,#N/A,FALSE,"Tabl. D1";#N/A,#N/A,FALSE,"Tabl. D1 b";#N/A,#N/A,FALSE,"Tabl. D2";#N/A,#N/A,FALSE,"Tabl. D2 b";#N/A,#N/A,FALSE,"Tabl. D3";#N/A,#N/A,FALSE,"Tabl. D4";#N/A,#N/A,FALSE,"Tabl. D5"}</definedName>
    <definedName name="PZO" localSheetId="3" hidden="1">{#N/A,#N/A,FALSE,"Tabl. D1";#N/A,#N/A,FALSE,"Tabl. D1 b";#N/A,#N/A,FALSE,"Tabl. D2";#N/A,#N/A,FALSE,"Tabl. D2 b";#N/A,#N/A,FALSE,"Tabl. D3";#N/A,#N/A,FALSE,"Tabl. D4";#N/A,#N/A,FALSE,"Tabl. D5"}</definedName>
    <definedName name="PZO" localSheetId="4" hidden="1">{#N/A,#N/A,FALSE,"Tabl. D1";#N/A,#N/A,FALSE,"Tabl. D1 b";#N/A,#N/A,FALSE,"Tabl. D2";#N/A,#N/A,FALSE,"Tabl. D2 b";#N/A,#N/A,FALSE,"Tabl. D3";#N/A,#N/A,FALSE,"Tabl. D4";#N/A,#N/A,FALSE,"Tabl. D5"}</definedName>
    <definedName name="PZO" localSheetId="5" hidden="1">{#N/A,#N/A,FALSE,"Tabl. D1";#N/A,#N/A,FALSE,"Tabl. D1 b";#N/A,#N/A,FALSE,"Tabl. D2";#N/A,#N/A,FALSE,"Tabl. D2 b";#N/A,#N/A,FALSE,"Tabl. D3";#N/A,#N/A,FALSE,"Tabl. D4";#N/A,#N/A,FALSE,"Tabl. D5"}</definedName>
    <definedName name="PZO" localSheetId="6" hidden="1">{#N/A,#N/A,FALSE,"Tabl. D1";#N/A,#N/A,FALSE,"Tabl. D1 b";#N/A,#N/A,FALSE,"Tabl. D2";#N/A,#N/A,FALSE,"Tabl. D2 b";#N/A,#N/A,FALSE,"Tabl. D3";#N/A,#N/A,FALSE,"Tabl. D4";#N/A,#N/A,FALSE,"Tabl. D5"}</definedName>
    <definedName name="PZO" hidden="1">{#N/A,#N/A,FALSE,"Tabl. D1";#N/A,#N/A,FALSE,"Tabl. D1 b";#N/A,#N/A,FALSE,"Tabl. D2";#N/A,#N/A,FALSE,"Tabl. D2 b";#N/A,#N/A,FALSE,"Tabl. D3";#N/A,#N/A,FALSE,"Tabl. D4";#N/A,#N/A,FALSE,"Tabl. D5"}</definedName>
    <definedName name="q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erwftqre" localSheetId="20" hidden="1">{#N/A,#N/A,FALSE,"A";#N/A,#N/A,FALSE,"B"}</definedName>
    <definedName name="qerwftqre" localSheetId="21" hidden="1">{#N/A,#N/A,FALSE,"A";#N/A,#N/A,FALSE,"B"}</definedName>
    <definedName name="qerwftqre" localSheetId="22" hidden="1">{#N/A,#N/A,FALSE,"A";#N/A,#N/A,FALSE,"B"}</definedName>
    <definedName name="qerwftqre" localSheetId="16" hidden="1">{#N/A,#N/A,FALSE,"A";#N/A,#N/A,FALSE,"B"}</definedName>
    <definedName name="qerwftqre" localSheetId="17" hidden="1">{#N/A,#N/A,FALSE,"A";#N/A,#N/A,FALSE,"B"}</definedName>
    <definedName name="qerwftqre" localSheetId="19" hidden="1">{#N/A,#N/A,FALSE,"A";#N/A,#N/A,FALSE,"B"}</definedName>
    <definedName name="qerwftqre" localSheetId="18" hidden="1">{#N/A,#N/A,FALSE,"A";#N/A,#N/A,FALSE,"B"}</definedName>
    <definedName name="qerwftqre" localSheetId="7" hidden="1">{#N/A,#N/A,FALSE,"A";#N/A,#N/A,FALSE,"B"}</definedName>
    <definedName name="qerwftqre" localSheetId="8" hidden="1">{#N/A,#N/A,FALSE,"A";#N/A,#N/A,FALSE,"B"}</definedName>
    <definedName name="qerwftqre" localSheetId="10" hidden="1">{#N/A,#N/A,FALSE,"A";#N/A,#N/A,FALSE,"B"}</definedName>
    <definedName name="qerwftqre" localSheetId="9" hidden="1">{#N/A,#N/A,FALSE,"A";#N/A,#N/A,FALSE,"B"}</definedName>
    <definedName name="qerwftqre" localSheetId="23" hidden="1">{#N/A,#N/A,FALSE,"A";#N/A,#N/A,FALSE,"B"}</definedName>
    <definedName name="qerwftqre" localSheetId="12" hidden="1">{#N/A,#N/A,FALSE,"A";#N/A,#N/A,FALSE,"B"}</definedName>
    <definedName name="qerwftqre" localSheetId="13" hidden="1">{#N/A,#N/A,FALSE,"A";#N/A,#N/A,FALSE,"B"}</definedName>
    <definedName name="qerwftqre" localSheetId="14" hidden="1">{#N/A,#N/A,FALSE,"A";#N/A,#N/A,FALSE,"B"}</definedName>
    <definedName name="qerwftqre" localSheetId="15" hidden="1">{#N/A,#N/A,FALSE,"A";#N/A,#N/A,FALSE,"B"}</definedName>
    <definedName name="qerwftqre" localSheetId="3" hidden="1">{#N/A,#N/A,FALSE,"A";#N/A,#N/A,FALSE,"B"}</definedName>
    <definedName name="qerwftqre" localSheetId="4" hidden="1">{#N/A,#N/A,FALSE,"A";#N/A,#N/A,FALSE,"B"}</definedName>
    <definedName name="qerwftqre" localSheetId="5" hidden="1">{#N/A,#N/A,FALSE,"A";#N/A,#N/A,FALSE,"B"}</definedName>
    <definedName name="qerwftqre" localSheetId="6" hidden="1">{#N/A,#N/A,FALSE,"A";#N/A,#N/A,FALSE,"B"}</definedName>
    <definedName name="qerwftqre" hidden="1">{#N/A,#N/A,FALSE,"A";#N/A,#N/A,FALSE,"B"}</definedName>
    <definedName name="qerwtqet" localSheetId="20" hidden="1">{#N/A,#N/A,FALSE,"A";#N/A,#N/A,FALSE,"B"}</definedName>
    <definedName name="qerwtqet" localSheetId="21" hidden="1">{#N/A,#N/A,FALSE,"A";#N/A,#N/A,FALSE,"B"}</definedName>
    <definedName name="qerwtqet" localSheetId="22" hidden="1">{#N/A,#N/A,FALSE,"A";#N/A,#N/A,FALSE,"B"}</definedName>
    <definedName name="qerwtqet" localSheetId="16" hidden="1">{#N/A,#N/A,FALSE,"A";#N/A,#N/A,FALSE,"B"}</definedName>
    <definedName name="qerwtqet" localSheetId="17" hidden="1">{#N/A,#N/A,FALSE,"A";#N/A,#N/A,FALSE,"B"}</definedName>
    <definedName name="qerwtqet" localSheetId="19" hidden="1">{#N/A,#N/A,FALSE,"A";#N/A,#N/A,FALSE,"B"}</definedName>
    <definedName name="qerwtqet" localSheetId="18" hidden="1">{#N/A,#N/A,FALSE,"A";#N/A,#N/A,FALSE,"B"}</definedName>
    <definedName name="qerwtqet" localSheetId="7" hidden="1">{#N/A,#N/A,FALSE,"A";#N/A,#N/A,FALSE,"B"}</definedName>
    <definedName name="qerwtqet" localSheetId="8" hidden="1">{#N/A,#N/A,FALSE,"A";#N/A,#N/A,FALSE,"B"}</definedName>
    <definedName name="qerwtqet" localSheetId="10" hidden="1">{#N/A,#N/A,FALSE,"A";#N/A,#N/A,FALSE,"B"}</definedName>
    <definedName name="qerwtqet" localSheetId="9" hidden="1">{#N/A,#N/A,FALSE,"A";#N/A,#N/A,FALSE,"B"}</definedName>
    <definedName name="qerwtqet" localSheetId="23" hidden="1">{#N/A,#N/A,FALSE,"A";#N/A,#N/A,FALSE,"B"}</definedName>
    <definedName name="qerwtqet" localSheetId="12" hidden="1">{#N/A,#N/A,FALSE,"A";#N/A,#N/A,FALSE,"B"}</definedName>
    <definedName name="qerwtqet" localSheetId="13" hidden="1">{#N/A,#N/A,FALSE,"A";#N/A,#N/A,FALSE,"B"}</definedName>
    <definedName name="qerwtqet" localSheetId="14" hidden="1">{#N/A,#N/A,FALSE,"A";#N/A,#N/A,FALSE,"B"}</definedName>
    <definedName name="qerwtqet" localSheetId="15" hidden="1">{#N/A,#N/A,FALSE,"A";#N/A,#N/A,FALSE,"B"}</definedName>
    <definedName name="qerwtqet" localSheetId="3" hidden="1">{#N/A,#N/A,FALSE,"A";#N/A,#N/A,FALSE,"B"}</definedName>
    <definedName name="qerwtqet" localSheetId="4" hidden="1">{#N/A,#N/A,FALSE,"A";#N/A,#N/A,FALSE,"B"}</definedName>
    <definedName name="qerwtqet" localSheetId="5" hidden="1">{#N/A,#N/A,FALSE,"A";#N/A,#N/A,FALSE,"B"}</definedName>
    <definedName name="qerwtqet" localSheetId="6" hidden="1">{#N/A,#N/A,FALSE,"A";#N/A,#N/A,FALSE,"B"}</definedName>
    <definedName name="qerwtqet" hidden="1">{#N/A,#N/A,FALSE,"A";#N/A,#N/A,FALSE,"B"}</definedName>
    <definedName name="qewrewf" localSheetId="20" hidden="1">{#N/A,#N/A,FALSE,"A";#N/A,#N/A,FALSE,"B"}</definedName>
    <definedName name="qewrewf" localSheetId="21" hidden="1">{#N/A,#N/A,FALSE,"A";#N/A,#N/A,FALSE,"B"}</definedName>
    <definedName name="qewrewf" localSheetId="22" hidden="1">{#N/A,#N/A,FALSE,"A";#N/A,#N/A,FALSE,"B"}</definedName>
    <definedName name="qewrewf" localSheetId="16" hidden="1">{#N/A,#N/A,FALSE,"A";#N/A,#N/A,FALSE,"B"}</definedName>
    <definedName name="qewrewf" localSheetId="17" hidden="1">{#N/A,#N/A,FALSE,"A";#N/A,#N/A,FALSE,"B"}</definedName>
    <definedName name="qewrewf" localSheetId="19" hidden="1">{#N/A,#N/A,FALSE,"A";#N/A,#N/A,FALSE,"B"}</definedName>
    <definedName name="qewrewf" localSheetId="18" hidden="1">{#N/A,#N/A,FALSE,"A";#N/A,#N/A,FALSE,"B"}</definedName>
    <definedName name="qewrewf" localSheetId="7" hidden="1">{#N/A,#N/A,FALSE,"A";#N/A,#N/A,FALSE,"B"}</definedName>
    <definedName name="qewrewf" localSheetId="8" hidden="1">{#N/A,#N/A,FALSE,"A";#N/A,#N/A,FALSE,"B"}</definedName>
    <definedName name="qewrewf" localSheetId="10" hidden="1">{#N/A,#N/A,FALSE,"A";#N/A,#N/A,FALSE,"B"}</definedName>
    <definedName name="qewrewf" localSheetId="9" hidden="1">{#N/A,#N/A,FALSE,"A";#N/A,#N/A,FALSE,"B"}</definedName>
    <definedName name="qewrewf" localSheetId="23" hidden="1">{#N/A,#N/A,FALSE,"A";#N/A,#N/A,FALSE,"B"}</definedName>
    <definedName name="qewrewf" localSheetId="12" hidden="1">{#N/A,#N/A,FALSE,"A";#N/A,#N/A,FALSE,"B"}</definedName>
    <definedName name="qewrewf" localSheetId="13" hidden="1">{#N/A,#N/A,FALSE,"A";#N/A,#N/A,FALSE,"B"}</definedName>
    <definedName name="qewrewf" localSheetId="14" hidden="1">{#N/A,#N/A,FALSE,"A";#N/A,#N/A,FALSE,"B"}</definedName>
    <definedName name="qewrewf" localSheetId="15" hidden="1">{#N/A,#N/A,FALSE,"A";#N/A,#N/A,FALSE,"B"}</definedName>
    <definedName name="qewrewf" localSheetId="3" hidden="1">{#N/A,#N/A,FALSE,"A";#N/A,#N/A,FALSE,"B"}</definedName>
    <definedName name="qewrewf" localSheetId="4" hidden="1">{#N/A,#N/A,FALSE,"A";#N/A,#N/A,FALSE,"B"}</definedName>
    <definedName name="qewrewf" localSheetId="5" hidden="1">{#N/A,#N/A,FALSE,"A";#N/A,#N/A,FALSE,"B"}</definedName>
    <definedName name="qewrewf" localSheetId="6" hidden="1">{#N/A,#N/A,FALSE,"A";#N/A,#N/A,FALSE,"B"}</definedName>
    <definedName name="qewrewf" hidden="1">{#N/A,#N/A,FALSE,"A";#N/A,#N/A,FALSE,"B"}</definedName>
    <definedName name="qfgqr" localSheetId="20" hidden="1">{#N/A,#N/A,FALSE,"A";#N/A,#N/A,FALSE,"B"}</definedName>
    <definedName name="qfgqr" localSheetId="21" hidden="1">{#N/A,#N/A,FALSE,"A";#N/A,#N/A,FALSE,"B"}</definedName>
    <definedName name="qfgqr" localSheetId="22" hidden="1">{#N/A,#N/A,FALSE,"A";#N/A,#N/A,FALSE,"B"}</definedName>
    <definedName name="qfgqr" localSheetId="16" hidden="1">{#N/A,#N/A,FALSE,"A";#N/A,#N/A,FALSE,"B"}</definedName>
    <definedName name="qfgqr" localSheetId="17" hidden="1">{#N/A,#N/A,FALSE,"A";#N/A,#N/A,FALSE,"B"}</definedName>
    <definedName name="qfgqr" localSheetId="19" hidden="1">{#N/A,#N/A,FALSE,"A";#N/A,#N/A,FALSE,"B"}</definedName>
    <definedName name="qfgqr" localSheetId="18" hidden="1">{#N/A,#N/A,FALSE,"A";#N/A,#N/A,FALSE,"B"}</definedName>
    <definedName name="qfgqr" localSheetId="7" hidden="1">{#N/A,#N/A,FALSE,"A";#N/A,#N/A,FALSE,"B"}</definedName>
    <definedName name="qfgqr" localSheetId="8" hidden="1">{#N/A,#N/A,FALSE,"A";#N/A,#N/A,FALSE,"B"}</definedName>
    <definedName name="qfgqr" localSheetId="10" hidden="1">{#N/A,#N/A,FALSE,"A";#N/A,#N/A,FALSE,"B"}</definedName>
    <definedName name="qfgqr" localSheetId="9" hidden="1">{#N/A,#N/A,FALSE,"A";#N/A,#N/A,FALSE,"B"}</definedName>
    <definedName name="qfgqr" localSheetId="23" hidden="1">{#N/A,#N/A,FALSE,"A";#N/A,#N/A,FALSE,"B"}</definedName>
    <definedName name="qfgqr" localSheetId="12" hidden="1">{#N/A,#N/A,FALSE,"A";#N/A,#N/A,FALSE,"B"}</definedName>
    <definedName name="qfgqr" localSheetId="13" hidden="1">{#N/A,#N/A,FALSE,"A";#N/A,#N/A,FALSE,"B"}</definedName>
    <definedName name="qfgqr" localSheetId="14" hidden="1">{#N/A,#N/A,FALSE,"A";#N/A,#N/A,FALSE,"B"}</definedName>
    <definedName name="qfgqr" localSheetId="15" hidden="1">{#N/A,#N/A,FALSE,"A";#N/A,#N/A,FALSE,"B"}</definedName>
    <definedName name="qfgqr" localSheetId="3" hidden="1">{#N/A,#N/A,FALSE,"A";#N/A,#N/A,FALSE,"B"}</definedName>
    <definedName name="qfgqr" localSheetId="4" hidden="1">{#N/A,#N/A,FALSE,"A";#N/A,#N/A,FALSE,"B"}</definedName>
    <definedName name="qfgqr" localSheetId="5" hidden="1">{#N/A,#N/A,FALSE,"A";#N/A,#N/A,FALSE,"B"}</definedName>
    <definedName name="qfgqr" localSheetId="6" hidden="1">{#N/A,#N/A,FALSE,"A";#N/A,#N/A,FALSE,"B"}</definedName>
    <definedName name="qfgqr" hidden="1">{#N/A,#N/A,FALSE,"A";#N/A,#N/A,FALSE,"B"}</definedName>
    <definedName name="qfr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fr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frf" hidden="1">{#N/A,#N/A,FALSE,"A";#N/A,#N/A,FALSE,"B-TOT";#N/A,#N/A,FALSE,"Declaration1";#N/A,#N/A,FALSE,"Spravka1";#N/A,#N/A,FALSE,"A (2)";#N/A,#N/A,FALSE,"B-TOT (2)";#N/A,#N/A,FALSE,"Declaration1 (2)";#N/A,#N/A,FALSE,"Spravka1 (2)"}</definedName>
    <definedName name="qgfqre" localSheetId="20" hidden="1">{#N/A,#N/A,FALSE,"A";#N/A,#N/A,FALSE,"B"}</definedName>
    <definedName name="qgfqre" localSheetId="21" hidden="1">{#N/A,#N/A,FALSE,"A";#N/A,#N/A,FALSE,"B"}</definedName>
    <definedName name="qgfqre" localSheetId="22" hidden="1">{#N/A,#N/A,FALSE,"A";#N/A,#N/A,FALSE,"B"}</definedName>
    <definedName name="qgfqre" localSheetId="16" hidden="1">{#N/A,#N/A,FALSE,"A";#N/A,#N/A,FALSE,"B"}</definedName>
    <definedName name="qgfqre" localSheetId="17" hidden="1">{#N/A,#N/A,FALSE,"A";#N/A,#N/A,FALSE,"B"}</definedName>
    <definedName name="qgfqre" localSheetId="19" hidden="1">{#N/A,#N/A,FALSE,"A";#N/A,#N/A,FALSE,"B"}</definedName>
    <definedName name="qgfqre" localSheetId="18" hidden="1">{#N/A,#N/A,FALSE,"A";#N/A,#N/A,FALSE,"B"}</definedName>
    <definedName name="qgfqre" localSheetId="7" hidden="1">{#N/A,#N/A,FALSE,"A";#N/A,#N/A,FALSE,"B"}</definedName>
    <definedName name="qgfqre" localSheetId="8" hidden="1">{#N/A,#N/A,FALSE,"A";#N/A,#N/A,FALSE,"B"}</definedName>
    <definedName name="qgfqre" localSheetId="10" hidden="1">{#N/A,#N/A,FALSE,"A";#N/A,#N/A,FALSE,"B"}</definedName>
    <definedName name="qgfqre" localSheetId="9" hidden="1">{#N/A,#N/A,FALSE,"A";#N/A,#N/A,FALSE,"B"}</definedName>
    <definedName name="qgfqre" localSheetId="23" hidden="1">{#N/A,#N/A,FALSE,"A";#N/A,#N/A,FALSE,"B"}</definedName>
    <definedName name="qgfqre" localSheetId="12" hidden="1">{#N/A,#N/A,FALSE,"A";#N/A,#N/A,FALSE,"B"}</definedName>
    <definedName name="qgfqre" localSheetId="13" hidden="1">{#N/A,#N/A,FALSE,"A";#N/A,#N/A,FALSE,"B"}</definedName>
    <definedName name="qgfqre" localSheetId="14" hidden="1">{#N/A,#N/A,FALSE,"A";#N/A,#N/A,FALSE,"B"}</definedName>
    <definedName name="qgfqre" localSheetId="15" hidden="1">{#N/A,#N/A,FALSE,"A";#N/A,#N/A,FALSE,"B"}</definedName>
    <definedName name="qgfqre" localSheetId="3" hidden="1">{#N/A,#N/A,FALSE,"A";#N/A,#N/A,FALSE,"B"}</definedName>
    <definedName name="qgfqre" localSheetId="4" hidden="1">{#N/A,#N/A,FALSE,"A";#N/A,#N/A,FALSE,"B"}</definedName>
    <definedName name="qgfqre" localSheetId="5" hidden="1">{#N/A,#N/A,FALSE,"A";#N/A,#N/A,FALSE,"B"}</definedName>
    <definedName name="qgfqre" localSheetId="6" hidden="1">{#N/A,#N/A,FALSE,"A";#N/A,#N/A,FALSE,"B"}</definedName>
    <definedName name="qgfqre" hidden="1">{#N/A,#N/A,FALSE,"A";#N/A,#N/A,FALSE,"B"}</definedName>
    <definedName name="qgrfdzvgbsf" localSheetId="20" hidden="1">{#N/A,#N/A,FALSE,"A";#N/A,#N/A,FALSE,"B"}</definedName>
    <definedName name="qgrfdzvgbsf" localSheetId="21" hidden="1">{#N/A,#N/A,FALSE,"A";#N/A,#N/A,FALSE,"B"}</definedName>
    <definedName name="qgrfdzvgbsf" localSheetId="22" hidden="1">{#N/A,#N/A,FALSE,"A";#N/A,#N/A,FALSE,"B"}</definedName>
    <definedName name="qgrfdzvgbsf" localSheetId="16" hidden="1">{#N/A,#N/A,FALSE,"A";#N/A,#N/A,FALSE,"B"}</definedName>
    <definedName name="qgrfdzvgbsf" localSheetId="17" hidden="1">{#N/A,#N/A,FALSE,"A";#N/A,#N/A,FALSE,"B"}</definedName>
    <definedName name="qgrfdzvgbsf" localSheetId="19" hidden="1">{#N/A,#N/A,FALSE,"A";#N/A,#N/A,FALSE,"B"}</definedName>
    <definedName name="qgrfdzvgbsf" localSheetId="18" hidden="1">{#N/A,#N/A,FALSE,"A";#N/A,#N/A,FALSE,"B"}</definedName>
    <definedName name="qgrfdzvgbsf" localSheetId="7" hidden="1">{#N/A,#N/A,FALSE,"A";#N/A,#N/A,FALSE,"B"}</definedName>
    <definedName name="qgrfdzvgbsf" localSheetId="8" hidden="1">{#N/A,#N/A,FALSE,"A";#N/A,#N/A,FALSE,"B"}</definedName>
    <definedName name="qgrfdzvgbsf" localSheetId="10" hidden="1">{#N/A,#N/A,FALSE,"A";#N/A,#N/A,FALSE,"B"}</definedName>
    <definedName name="qgrfdzvgbsf" localSheetId="9" hidden="1">{#N/A,#N/A,FALSE,"A";#N/A,#N/A,FALSE,"B"}</definedName>
    <definedName name="qgrfdzvgbsf" localSheetId="23" hidden="1">{#N/A,#N/A,FALSE,"A";#N/A,#N/A,FALSE,"B"}</definedName>
    <definedName name="qgrfdzvgbsf" localSheetId="12" hidden="1">{#N/A,#N/A,FALSE,"A";#N/A,#N/A,FALSE,"B"}</definedName>
    <definedName name="qgrfdzvgbsf" localSheetId="13" hidden="1">{#N/A,#N/A,FALSE,"A";#N/A,#N/A,FALSE,"B"}</definedName>
    <definedName name="qgrfdzvgbsf" localSheetId="14" hidden="1">{#N/A,#N/A,FALSE,"A";#N/A,#N/A,FALSE,"B"}</definedName>
    <definedName name="qgrfdzvgbsf" localSheetId="15" hidden="1">{#N/A,#N/A,FALSE,"A";#N/A,#N/A,FALSE,"B"}</definedName>
    <definedName name="qgrfdzvgbsf" localSheetId="3" hidden="1">{#N/A,#N/A,FALSE,"A";#N/A,#N/A,FALSE,"B"}</definedName>
    <definedName name="qgrfdzvgbsf" localSheetId="4" hidden="1">{#N/A,#N/A,FALSE,"A";#N/A,#N/A,FALSE,"B"}</definedName>
    <definedName name="qgrfdzvgbsf" localSheetId="5" hidden="1">{#N/A,#N/A,FALSE,"A";#N/A,#N/A,FALSE,"B"}</definedName>
    <definedName name="qgrfdzvgbsf" localSheetId="6" hidden="1">{#N/A,#N/A,FALSE,"A";#N/A,#N/A,FALSE,"B"}</definedName>
    <definedName name="qgrfdzvgbsf" hidden="1">{#N/A,#N/A,FALSE,"A";#N/A,#N/A,FALSE,"B"}</definedName>
    <definedName name="qqca" localSheetId="20" hidden="1">{#N/A,#N/A,FALSE,"A";#N/A,#N/A,FALSE,"B"}</definedName>
    <definedName name="qqca" localSheetId="21" hidden="1">{#N/A,#N/A,FALSE,"A";#N/A,#N/A,FALSE,"B"}</definedName>
    <definedName name="qqca" localSheetId="22" hidden="1">{#N/A,#N/A,FALSE,"A";#N/A,#N/A,FALSE,"B"}</definedName>
    <definedName name="qqca" localSheetId="16" hidden="1">{#N/A,#N/A,FALSE,"A";#N/A,#N/A,FALSE,"B"}</definedName>
    <definedName name="qqca" localSheetId="17" hidden="1">{#N/A,#N/A,FALSE,"A";#N/A,#N/A,FALSE,"B"}</definedName>
    <definedName name="qqca" localSheetId="19" hidden="1">{#N/A,#N/A,FALSE,"A";#N/A,#N/A,FALSE,"B"}</definedName>
    <definedName name="qqca" localSheetId="18" hidden="1">{#N/A,#N/A,FALSE,"A";#N/A,#N/A,FALSE,"B"}</definedName>
    <definedName name="qqca" localSheetId="7" hidden="1">{#N/A,#N/A,FALSE,"A";#N/A,#N/A,FALSE,"B"}</definedName>
    <definedName name="qqca" localSheetId="8" hidden="1">{#N/A,#N/A,FALSE,"A";#N/A,#N/A,FALSE,"B"}</definedName>
    <definedName name="qqca" localSheetId="10" hidden="1">{#N/A,#N/A,FALSE,"A";#N/A,#N/A,FALSE,"B"}</definedName>
    <definedName name="qqca" localSheetId="9" hidden="1">{#N/A,#N/A,FALSE,"A";#N/A,#N/A,FALSE,"B"}</definedName>
    <definedName name="qqca" localSheetId="23" hidden="1">{#N/A,#N/A,FALSE,"A";#N/A,#N/A,FALSE,"B"}</definedName>
    <definedName name="qqca" localSheetId="12" hidden="1">{#N/A,#N/A,FALSE,"A";#N/A,#N/A,FALSE,"B"}</definedName>
    <definedName name="qqca" localSheetId="13" hidden="1">{#N/A,#N/A,FALSE,"A";#N/A,#N/A,FALSE,"B"}</definedName>
    <definedName name="qqca" localSheetId="14" hidden="1">{#N/A,#N/A,FALSE,"A";#N/A,#N/A,FALSE,"B"}</definedName>
    <definedName name="qqca" localSheetId="15" hidden="1">{#N/A,#N/A,FALSE,"A";#N/A,#N/A,FALSE,"B"}</definedName>
    <definedName name="qqca" localSheetId="3" hidden="1">{#N/A,#N/A,FALSE,"A";#N/A,#N/A,FALSE,"B"}</definedName>
    <definedName name="qqca" localSheetId="4" hidden="1">{#N/A,#N/A,FALSE,"A";#N/A,#N/A,FALSE,"B"}</definedName>
    <definedName name="qqca" localSheetId="5" hidden="1">{#N/A,#N/A,FALSE,"A";#N/A,#N/A,FALSE,"B"}</definedName>
    <definedName name="qqca" localSheetId="6" hidden="1">{#N/A,#N/A,FALSE,"A";#N/A,#N/A,FALSE,"B"}</definedName>
    <definedName name="qqca" hidden="1">{#N/A,#N/A,FALSE,"A";#N/A,#N/A,FALSE,"B"}</definedName>
    <definedName name="qqq" localSheetId="20" hidden="1">{#N/A,#N/A,FALSE,"передел"}</definedName>
    <definedName name="qqq" localSheetId="21" hidden="1">{#N/A,#N/A,FALSE,"передел"}</definedName>
    <definedName name="qqq" localSheetId="22" hidden="1">{#N/A,#N/A,FALSE,"передел"}</definedName>
    <definedName name="qqq" localSheetId="16" hidden="1">{#N/A,#N/A,FALSE,"передел"}</definedName>
    <definedName name="qqq" localSheetId="17" hidden="1">{#N/A,#N/A,FALSE,"передел"}</definedName>
    <definedName name="qqq" localSheetId="19" hidden="1">{#N/A,#N/A,FALSE,"передел"}</definedName>
    <definedName name="qqq" localSheetId="18" hidden="1">{#N/A,#N/A,FALSE,"передел"}</definedName>
    <definedName name="qqq" localSheetId="7" hidden="1">{#N/A,#N/A,FALSE,"передел"}</definedName>
    <definedName name="qqq" localSheetId="8" hidden="1">{#N/A,#N/A,FALSE,"передел"}</definedName>
    <definedName name="qqq" localSheetId="10" hidden="1">{#N/A,#N/A,FALSE,"передел"}</definedName>
    <definedName name="qqq" localSheetId="9" hidden="1">{#N/A,#N/A,FALSE,"передел"}</definedName>
    <definedName name="qqq" localSheetId="23" hidden="1">{#N/A,#N/A,FALSE,"передел"}</definedName>
    <definedName name="qqq" localSheetId="12" hidden="1">{#N/A,#N/A,FALSE,"передел"}</definedName>
    <definedName name="qqq" localSheetId="13" hidden="1">{#N/A,#N/A,FALSE,"передел"}</definedName>
    <definedName name="qqq" localSheetId="14" hidden="1">{#N/A,#N/A,FALSE,"передел"}</definedName>
    <definedName name="qqq" localSheetId="15" hidden="1">{#N/A,#N/A,FALSE,"передел"}</definedName>
    <definedName name="qqq" localSheetId="3" hidden="1">{#N/A,#N/A,FALSE,"передел"}</definedName>
    <definedName name="qqq" localSheetId="4" hidden="1">{#N/A,#N/A,FALSE,"передел"}</definedName>
    <definedName name="qqq" localSheetId="5" hidden="1">{#N/A,#N/A,FALSE,"передел"}</definedName>
    <definedName name="qqq" localSheetId="6" hidden="1">{#N/A,#N/A,FALSE,"передел"}</definedName>
    <definedName name="qqq" hidden="1">{#N/A,#N/A,FALSE,"передел"}</definedName>
    <definedName name="qqqqqqqqqqqqqqqqqqqqqqqqqqqqqqqqqqqqqq" hidden="1">{"Inc Stmt Dollar",#N/A,FALSE,"IS";"Inc Stmt CS",#N/A,FALSE,"IS";"BS Dollar",#N/A,FALSE,"BS";"BS CS",#N/A,FALSE,"BS";"CF Dollar",#N/A,FALSE,"CF";"Ratio No.1",#N/A,FALSE,"Ratio";"Ratio No.2",#N/A,FALSE,"Ratio"}</definedName>
    <definedName name="qreqd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reqdc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rf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rfd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rfgdz" hidden="1">{#N/A,#N/A,FALSE,"A";#N/A,#N/A,FALSE,"B-TOT";#N/A,#N/A,FALSE,"Declaration1";#N/A,#N/A,FALSE,"Spravka1";#N/A,#N/A,FALSE,"A (2)";#N/A,#N/A,FALSE,"B-TOT (2)";#N/A,#N/A,FALSE,"Declaration1 (2)";#N/A,#N/A,FALSE,"Spravka1 (2)"}</definedName>
    <definedName name="qrgfqf" localSheetId="20" hidden="1">{#N/A,#N/A,FALSE,"A";#N/A,#N/A,FALSE,"B"}</definedName>
    <definedName name="qrgfqf" localSheetId="21" hidden="1">{#N/A,#N/A,FALSE,"A";#N/A,#N/A,FALSE,"B"}</definedName>
    <definedName name="qrgfqf" localSheetId="22" hidden="1">{#N/A,#N/A,FALSE,"A";#N/A,#N/A,FALSE,"B"}</definedName>
    <definedName name="qrgfqf" localSheetId="16" hidden="1">{#N/A,#N/A,FALSE,"A";#N/A,#N/A,FALSE,"B"}</definedName>
    <definedName name="qrgfqf" localSheetId="17" hidden="1">{#N/A,#N/A,FALSE,"A";#N/A,#N/A,FALSE,"B"}</definedName>
    <definedName name="qrgfqf" localSheetId="19" hidden="1">{#N/A,#N/A,FALSE,"A";#N/A,#N/A,FALSE,"B"}</definedName>
    <definedName name="qrgfqf" localSheetId="18" hidden="1">{#N/A,#N/A,FALSE,"A";#N/A,#N/A,FALSE,"B"}</definedName>
    <definedName name="qrgfqf" localSheetId="7" hidden="1">{#N/A,#N/A,FALSE,"A";#N/A,#N/A,FALSE,"B"}</definedName>
    <definedName name="qrgfqf" localSheetId="8" hidden="1">{#N/A,#N/A,FALSE,"A";#N/A,#N/A,FALSE,"B"}</definedName>
    <definedName name="qrgfqf" localSheetId="10" hidden="1">{#N/A,#N/A,FALSE,"A";#N/A,#N/A,FALSE,"B"}</definedName>
    <definedName name="qrgfqf" localSheetId="9" hidden="1">{#N/A,#N/A,FALSE,"A";#N/A,#N/A,FALSE,"B"}</definedName>
    <definedName name="qrgfqf" localSheetId="23" hidden="1">{#N/A,#N/A,FALSE,"A";#N/A,#N/A,FALSE,"B"}</definedName>
    <definedName name="qrgfqf" localSheetId="12" hidden="1">{#N/A,#N/A,FALSE,"A";#N/A,#N/A,FALSE,"B"}</definedName>
    <definedName name="qrgfqf" localSheetId="13" hidden="1">{#N/A,#N/A,FALSE,"A";#N/A,#N/A,FALSE,"B"}</definedName>
    <definedName name="qrgfqf" localSheetId="14" hidden="1">{#N/A,#N/A,FALSE,"A";#N/A,#N/A,FALSE,"B"}</definedName>
    <definedName name="qrgfqf" localSheetId="15" hidden="1">{#N/A,#N/A,FALSE,"A";#N/A,#N/A,FALSE,"B"}</definedName>
    <definedName name="qrgfqf" localSheetId="3" hidden="1">{#N/A,#N/A,FALSE,"A";#N/A,#N/A,FALSE,"B"}</definedName>
    <definedName name="qrgfqf" localSheetId="4" hidden="1">{#N/A,#N/A,FALSE,"A";#N/A,#N/A,FALSE,"B"}</definedName>
    <definedName name="qrgfqf" localSheetId="5" hidden="1">{#N/A,#N/A,FALSE,"A";#N/A,#N/A,FALSE,"B"}</definedName>
    <definedName name="qrgfqf" localSheetId="6" hidden="1">{#N/A,#N/A,FALSE,"A";#N/A,#N/A,FALSE,"B"}</definedName>
    <definedName name="qrgfqf" hidden="1">{#N/A,#N/A,FALSE,"A";#N/A,#N/A,FALSE,"B"}</definedName>
    <definedName name="qrgfz" localSheetId="20" hidden="1">{#N/A,#N/A,FALSE,"A";#N/A,#N/A,FALSE,"B"}</definedName>
    <definedName name="qrgfz" localSheetId="21" hidden="1">{#N/A,#N/A,FALSE,"A";#N/A,#N/A,FALSE,"B"}</definedName>
    <definedName name="qrgfz" localSheetId="22" hidden="1">{#N/A,#N/A,FALSE,"A";#N/A,#N/A,FALSE,"B"}</definedName>
    <definedName name="qrgfz" localSheetId="16" hidden="1">{#N/A,#N/A,FALSE,"A";#N/A,#N/A,FALSE,"B"}</definedName>
    <definedName name="qrgfz" localSheetId="17" hidden="1">{#N/A,#N/A,FALSE,"A";#N/A,#N/A,FALSE,"B"}</definedName>
    <definedName name="qrgfz" localSheetId="19" hidden="1">{#N/A,#N/A,FALSE,"A";#N/A,#N/A,FALSE,"B"}</definedName>
    <definedName name="qrgfz" localSheetId="18" hidden="1">{#N/A,#N/A,FALSE,"A";#N/A,#N/A,FALSE,"B"}</definedName>
    <definedName name="qrgfz" localSheetId="7" hidden="1">{#N/A,#N/A,FALSE,"A";#N/A,#N/A,FALSE,"B"}</definedName>
    <definedName name="qrgfz" localSheetId="8" hidden="1">{#N/A,#N/A,FALSE,"A";#N/A,#N/A,FALSE,"B"}</definedName>
    <definedName name="qrgfz" localSheetId="10" hidden="1">{#N/A,#N/A,FALSE,"A";#N/A,#N/A,FALSE,"B"}</definedName>
    <definedName name="qrgfz" localSheetId="9" hidden="1">{#N/A,#N/A,FALSE,"A";#N/A,#N/A,FALSE,"B"}</definedName>
    <definedName name="qrgfz" localSheetId="23" hidden="1">{#N/A,#N/A,FALSE,"A";#N/A,#N/A,FALSE,"B"}</definedName>
    <definedName name="qrgfz" localSheetId="12" hidden="1">{#N/A,#N/A,FALSE,"A";#N/A,#N/A,FALSE,"B"}</definedName>
    <definedName name="qrgfz" localSheetId="13" hidden="1">{#N/A,#N/A,FALSE,"A";#N/A,#N/A,FALSE,"B"}</definedName>
    <definedName name="qrgfz" localSheetId="14" hidden="1">{#N/A,#N/A,FALSE,"A";#N/A,#N/A,FALSE,"B"}</definedName>
    <definedName name="qrgfz" localSheetId="15" hidden="1">{#N/A,#N/A,FALSE,"A";#N/A,#N/A,FALSE,"B"}</definedName>
    <definedName name="qrgfz" localSheetId="3" hidden="1">{#N/A,#N/A,FALSE,"A";#N/A,#N/A,FALSE,"B"}</definedName>
    <definedName name="qrgfz" localSheetId="4" hidden="1">{#N/A,#N/A,FALSE,"A";#N/A,#N/A,FALSE,"B"}</definedName>
    <definedName name="qrgfz" localSheetId="5" hidden="1">{#N/A,#N/A,FALSE,"A";#N/A,#N/A,FALSE,"B"}</definedName>
    <definedName name="qrgfz" localSheetId="6" hidden="1">{#N/A,#N/A,FALSE,"A";#N/A,#N/A,FALSE,"B"}</definedName>
    <definedName name="qrgfz" hidden="1">{#N/A,#N/A,FALSE,"A";#N/A,#N/A,FALSE,"B"}</definedName>
    <definedName name="qrgqfg" localSheetId="20" hidden="1">{#N/A,#N/A,FALSE,"A";#N/A,#N/A,FALSE,"B"}</definedName>
    <definedName name="qrgqfg" localSheetId="21" hidden="1">{#N/A,#N/A,FALSE,"A";#N/A,#N/A,FALSE,"B"}</definedName>
    <definedName name="qrgqfg" localSheetId="22" hidden="1">{#N/A,#N/A,FALSE,"A";#N/A,#N/A,FALSE,"B"}</definedName>
    <definedName name="qrgqfg" localSheetId="16" hidden="1">{#N/A,#N/A,FALSE,"A";#N/A,#N/A,FALSE,"B"}</definedName>
    <definedName name="qrgqfg" localSheetId="17" hidden="1">{#N/A,#N/A,FALSE,"A";#N/A,#N/A,FALSE,"B"}</definedName>
    <definedName name="qrgqfg" localSheetId="19" hidden="1">{#N/A,#N/A,FALSE,"A";#N/A,#N/A,FALSE,"B"}</definedName>
    <definedName name="qrgqfg" localSheetId="18" hidden="1">{#N/A,#N/A,FALSE,"A";#N/A,#N/A,FALSE,"B"}</definedName>
    <definedName name="qrgqfg" localSheetId="7" hidden="1">{#N/A,#N/A,FALSE,"A";#N/A,#N/A,FALSE,"B"}</definedName>
    <definedName name="qrgqfg" localSheetId="8" hidden="1">{#N/A,#N/A,FALSE,"A";#N/A,#N/A,FALSE,"B"}</definedName>
    <definedName name="qrgqfg" localSheetId="10" hidden="1">{#N/A,#N/A,FALSE,"A";#N/A,#N/A,FALSE,"B"}</definedName>
    <definedName name="qrgqfg" localSheetId="9" hidden="1">{#N/A,#N/A,FALSE,"A";#N/A,#N/A,FALSE,"B"}</definedName>
    <definedName name="qrgqfg" localSheetId="23" hidden="1">{#N/A,#N/A,FALSE,"A";#N/A,#N/A,FALSE,"B"}</definedName>
    <definedName name="qrgqfg" localSheetId="12" hidden="1">{#N/A,#N/A,FALSE,"A";#N/A,#N/A,FALSE,"B"}</definedName>
    <definedName name="qrgqfg" localSheetId="13" hidden="1">{#N/A,#N/A,FALSE,"A";#N/A,#N/A,FALSE,"B"}</definedName>
    <definedName name="qrgqfg" localSheetId="14" hidden="1">{#N/A,#N/A,FALSE,"A";#N/A,#N/A,FALSE,"B"}</definedName>
    <definedName name="qrgqfg" localSheetId="15" hidden="1">{#N/A,#N/A,FALSE,"A";#N/A,#N/A,FALSE,"B"}</definedName>
    <definedName name="qrgqfg" localSheetId="3" hidden="1">{#N/A,#N/A,FALSE,"A";#N/A,#N/A,FALSE,"B"}</definedName>
    <definedName name="qrgqfg" localSheetId="4" hidden="1">{#N/A,#N/A,FALSE,"A";#N/A,#N/A,FALSE,"B"}</definedName>
    <definedName name="qrgqfg" localSheetId="5" hidden="1">{#N/A,#N/A,FALSE,"A";#N/A,#N/A,FALSE,"B"}</definedName>
    <definedName name="qrgqfg" localSheetId="6" hidden="1">{#N/A,#N/A,FALSE,"A";#N/A,#N/A,FALSE,"B"}</definedName>
    <definedName name="qrgqfg" hidden="1">{#N/A,#N/A,FALSE,"A";#N/A,#N/A,FALSE,"B"}</definedName>
    <definedName name="qrg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rg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rgr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rtfxzv" hidden="1">{#N/A,#N/A,FALSE,"A";#N/A,#N/A,FALSE,"B-TOT";#N/A,#N/A,FALSE,"Declaration1";#N/A,#N/A,FALSE,"Spravka1";#N/A,#N/A,FALSE,"A (2)";#N/A,#N/A,FALSE,"B-TOT (2)";#N/A,#N/A,FALSE,"Declaration1 (2)";#N/A,#N/A,FALSE,"Spravka1 (2)"}</definedName>
    <definedName name="qrtyqge" localSheetId="20" hidden="1">{#N/A,#N/A,FALSE,"A";#N/A,#N/A,FALSE,"B"}</definedName>
    <definedName name="qrtyqge" localSheetId="21" hidden="1">{#N/A,#N/A,FALSE,"A";#N/A,#N/A,FALSE,"B"}</definedName>
    <definedName name="qrtyqge" localSheetId="22" hidden="1">{#N/A,#N/A,FALSE,"A";#N/A,#N/A,FALSE,"B"}</definedName>
    <definedName name="qrtyqge" localSheetId="16" hidden="1">{#N/A,#N/A,FALSE,"A";#N/A,#N/A,FALSE,"B"}</definedName>
    <definedName name="qrtyqge" localSheetId="17" hidden="1">{#N/A,#N/A,FALSE,"A";#N/A,#N/A,FALSE,"B"}</definedName>
    <definedName name="qrtyqge" localSheetId="19" hidden="1">{#N/A,#N/A,FALSE,"A";#N/A,#N/A,FALSE,"B"}</definedName>
    <definedName name="qrtyqge" localSheetId="18" hidden="1">{#N/A,#N/A,FALSE,"A";#N/A,#N/A,FALSE,"B"}</definedName>
    <definedName name="qrtyqge" localSheetId="7" hidden="1">{#N/A,#N/A,FALSE,"A";#N/A,#N/A,FALSE,"B"}</definedName>
    <definedName name="qrtyqge" localSheetId="8" hidden="1">{#N/A,#N/A,FALSE,"A";#N/A,#N/A,FALSE,"B"}</definedName>
    <definedName name="qrtyqge" localSheetId="10" hidden="1">{#N/A,#N/A,FALSE,"A";#N/A,#N/A,FALSE,"B"}</definedName>
    <definedName name="qrtyqge" localSheetId="9" hidden="1">{#N/A,#N/A,FALSE,"A";#N/A,#N/A,FALSE,"B"}</definedName>
    <definedName name="qrtyqge" localSheetId="23" hidden="1">{#N/A,#N/A,FALSE,"A";#N/A,#N/A,FALSE,"B"}</definedName>
    <definedName name="qrtyqge" localSheetId="12" hidden="1">{#N/A,#N/A,FALSE,"A";#N/A,#N/A,FALSE,"B"}</definedName>
    <definedName name="qrtyqge" localSheetId="13" hidden="1">{#N/A,#N/A,FALSE,"A";#N/A,#N/A,FALSE,"B"}</definedName>
    <definedName name="qrtyqge" localSheetId="14" hidden="1">{#N/A,#N/A,FALSE,"A";#N/A,#N/A,FALSE,"B"}</definedName>
    <definedName name="qrtyqge" localSheetId="15" hidden="1">{#N/A,#N/A,FALSE,"A";#N/A,#N/A,FALSE,"B"}</definedName>
    <definedName name="qrtyqge" localSheetId="3" hidden="1">{#N/A,#N/A,FALSE,"A";#N/A,#N/A,FALSE,"B"}</definedName>
    <definedName name="qrtyqge" localSheetId="4" hidden="1">{#N/A,#N/A,FALSE,"A";#N/A,#N/A,FALSE,"B"}</definedName>
    <definedName name="qrtyqge" localSheetId="5" hidden="1">{#N/A,#N/A,FALSE,"A";#N/A,#N/A,FALSE,"B"}</definedName>
    <definedName name="qrtyqge" localSheetId="6" hidden="1">{#N/A,#N/A,FALSE,"A";#N/A,#N/A,FALSE,"B"}</definedName>
    <definedName name="qrtyqge" hidden="1">{#N/A,#N/A,FALSE,"A";#N/A,#N/A,FALSE,"B"}</definedName>
    <definedName name="qrvg" localSheetId="20" hidden="1">{#N/A,#N/A,FALSE,"A";#N/A,#N/A,FALSE,"B"}</definedName>
    <definedName name="qrvg" localSheetId="21" hidden="1">{#N/A,#N/A,FALSE,"A";#N/A,#N/A,FALSE,"B"}</definedName>
    <definedName name="qrvg" localSheetId="22" hidden="1">{#N/A,#N/A,FALSE,"A";#N/A,#N/A,FALSE,"B"}</definedName>
    <definedName name="qrvg" localSheetId="16" hidden="1">{#N/A,#N/A,FALSE,"A";#N/A,#N/A,FALSE,"B"}</definedName>
    <definedName name="qrvg" localSheetId="17" hidden="1">{#N/A,#N/A,FALSE,"A";#N/A,#N/A,FALSE,"B"}</definedName>
    <definedName name="qrvg" localSheetId="19" hidden="1">{#N/A,#N/A,FALSE,"A";#N/A,#N/A,FALSE,"B"}</definedName>
    <definedName name="qrvg" localSheetId="18" hidden="1">{#N/A,#N/A,FALSE,"A";#N/A,#N/A,FALSE,"B"}</definedName>
    <definedName name="qrvg" localSheetId="7" hidden="1">{#N/A,#N/A,FALSE,"A";#N/A,#N/A,FALSE,"B"}</definedName>
    <definedName name="qrvg" localSheetId="8" hidden="1">{#N/A,#N/A,FALSE,"A";#N/A,#N/A,FALSE,"B"}</definedName>
    <definedName name="qrvg" localSheetId="10" hidden="1">{#N/A,#N/A,FALSE,"A";#N/A,#N/A,FALSE,"B"}</definedName>
    <definedName name="qrvg" localSheetId="9" hidden="1">{#N/A,#N/A,FALSE,"A";#N/A,#N/A,FALSE,"B"}</definedName>
    <definedName name="qrvg" localSheetId="23" hidden="1">{#N/A,#N/A,FALSE,"A";#N/A,#N/A,FALSE,"B"}</definedName>
    <definedName name="qrvg" localSheetId="12" hidden="1">{#N/A,#N/A,FALSE,"A";#N/A,#N/A,FALSE,"B"}</definedName>
    <definedName name="qrvg" localSheetId="13" hidden="1">{#N/A,#N/A,FALSE,"A";#N/A,#N/A,FALSE,"B"}</definedName>
    <definedName name="qrvg" localSheetId="14" hidden="1">{#N/A,#N/A,FALSE,"A";#N/A,#N/A,FALSE,"B"}</definedName>
    <definedName name="qrvg" localSheetId="15" hidden="1">{#N/A,#N/A,FALSE,"A";#N/A,#N/A,FALSE,"B"}</definedName>
    <definedName name="qrvg" localSheetId="3" hidden="1">{#N/A,#N/A,FALSE,"A";#N/A,#N/A,FALSE,"B"}</definedName>
    <definedName name="qrvg" localSheetId="4" hidden="1">{#N/A,#N/A,FALSE,"A";#N/A,#N/A,FALSE,"B"}</definedName>
    <definedName name="qrvg" localSheetId="5" hidden="1">{#N/A,#N/A,FALSE,"A";#N/A,#N/A,FALSE,"B"}</definedName>
    <definedName name="qrvg" localSheetId="6" hidden="1">{#N/A,#N/A,FALSE,"A";#N/A,#N/A,FALSE,"B"}</definedName>
    <definedName name="qrvg" hidden="1">{#N/A,#N/A,FALSE,"A";#N/A,#N/A,FALSE,"B"}</definedName>
    <definedName name="qsda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sda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sda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w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w" hidden="1">{#N/A,#N/A,FALSE,"A";#N/A,#N/A,FALSE,"B-TOT";#N/A,#N/A,FALSE,"Declaration1";#N/A,#N/A,FALSE,"Spravka1";#N/A,#N/A,FALSE,"A (2)";#N/A,#N/A,FALSE,"B-TOT (2)";#N/A,#N/A,FALSE,"Declaration1 (2)";#N/A,#N/A,FALSE,"Spravka1 (2)"}</definedName>
    <definedName name="qwd" localSheetId="20" hidden="1">{#N/A,#N/A,FALSE,"A";#N/A,#N/A,FALSE,"B"}</definedName>
    <definedName name="qwd" localSheetId="21" hidden="1">{#N/A,#N/A,FALSE,"A";#N/A,#N/A,FALSE,"B"}</definedName>
    <definedName name="qwd" localSheetId="22" hidden="1">{#N/A,#N/A,FALSE,"A";#N/A,#N/A,FALSE,"B"}</definedName>
    <definedName name="qwd" localSheetId="16" hidden="1">{#N/A,#N/A,FALSE,"A";#N/A,#N/A,FALSE,"B"}</definedName>
    <definedName name="qwd" localSheetId="17" hidden="1">{#N/A,#N/A,FALSE,"A";#N/A,#N/A,FALSE,"B"}</definedName>
    <definedName name="qwd" localSheetId="19" hidden="1">{#N/A,#N/A,FALSE,"A";#N/A,#N/A,FALSE,"B"}</definedName>
    <definedName name="qwd" localSheetId="18" hidden="1">{#N/A,#N/A,FALSE,"A";#N/A,#N/A,FALSE,"B"}</definedName>
    <definedName name="qwd" localSheetId="7" hidden="1">{#N/A,#N/A,FALSE,"A";#N/A,#N/A,FALSE,"B"}</definedName>
    <definedName name="qwd" localSheetId="8" hidden="1">{#N/A,#N/A,FALSE,"A";#N/A,#N/A,FALSE,"B"}</definedName>
    <definedName name="qwd" localSheetId="10" hidden="1">{#N/A,#N/A,FALSE,"A";#N/A,#N/A,FALSE,"B"}</definedName>
    <definedName name="qwd" localSheetId="9" hidden="1">{#N/A,#N/A,FALSE,"A";#N/A,#N/A,FALSE,"B"}</definedName>
    <definedName name="qwd" localSheetId="23" hidden="1">{#N/A,#N/A,FALSE,"A";#N/A,#N/A,FALSE,"B"}</definedName>
    <definedName name="qwd" localSheetId="12" hidden="1">{#N/A,#N/A,FALSE,"A";#N/A,#N/A,FALSE,"B"}</definedName>
    <definedName name="qwd" localSheetId="13" hidden="1">{#N/A,#N/A,FALSE,"A";#N/A,#N/A,FALSE,"B"}</definedName>
    <definedName name="qwd" localSheetId="14" hidden="1">{#N/A,#N/A,FALSE,"A";#N/A,#N/A,FALSE,"B"}</definedName>
    <definedName name="qwd" localSheetId="15" hidden="1">{#N/A,#N/A,FALSE,"A";#N/A,#N/A,FALSE,"B"}</definedName>
    <definedName name="qwd" localSheetId="3" hidden="1">{#N/A,#N/A,FALSE,"A";#N/A,#N/A,FALSE,"B"}</definedName>
    <definedName name="qwd" localSheetId="4" hidden="1">{#N/A,#N/A,FALSE,"A";#N/A,#N/A,FALSE,"B"}</definedName>
    <definedName name="qwd" localSheetId="5" hidden="1">{#N/A,#N/A,FALSE,"A";#N/A,#N/A,FALSE,"B"}</definedName>
    <definedName name="qwd" localSheetId="6" hidden="1">{#N/A,#N/A,FALSE,"A";#N/A,#N/A,FALSE,"B"}</definedName>
    <definedName name="qwd" hidden="1">{#N/A,#N/A,FALSE,"A";#N/A,#N/A,FALSE,"B"}</definedName>
    <definedName name="qwdas" localSheetId="20" hidden="1">{#N/A,#N/A,FALSE,"A";#N/A,#N/A,FALSE,"B"}</definedName>
    <definedName name="qwdas" localSheetId="21" hidden="1">{#N/A,#N/A,FALSE,"A";#N/A,#N/A,FALSE,"B"}</definedName>
    <definedName name="qwdas" localSheetId="22" hidden="1">{#N/A,#N/A,FALSE,"A";#N/A,#N/A,FALSE,"B"}</definedName>
    <definedName name="qwdas" localSheetId="16" hidden="1">{#N/A,#N/A,FALSE,"A";#N/A,#N/A,FALSE,"B"}</definedName>
    <definedName name="qwdas" localSheetId="17" hidden="1">{#N/A,#N/A,FALSE,"A";#N/A,#N/A,FALSE,"B"}</definedName>
    <definedName name="qwdas" localSheetId="19" hidden="1">{#N/A,#N/A,FALSE,"A";#N/A,#N/A,FALSE,"B"}</definedName>
    <definedName name="qwdas" localSheetId="18" hidden="1">{#N/A,#N/A,FALSE,"A";#N/A,#N/A,FALSE,"B"}</definedName>
    <definedName name="qwdas" localSheetId="7" hidden="1">{#N/A,#N/A,FALSE,"A";#N/A,#N/A,FALSE,"B"}</definedName>
    <definedName name="qwdas" localSheetId="8" hidden="1">{#N/A,#N/A,FALSE,"A";#N/A,#N/A,FALSE,"B"}</definedName>
    <definedName name="qwdas" localSheetId="10" hidden="1">{#N/A,#N/A,FALSE,"A";#N/A,#N/A,FALSE,"B"}</definedName>
    <definedName name="qwdas" localSheetId="9" hidden="1">{#N/A,#N/A,FALSE,"A";#N/A,#N/A,FALSE,"B"}</definedName>
    <definedName name="qwdas" localSheetId="23" hidden="1">{#N/A,#N/A,FALSE,"A";#N/A,#N/A,FALSE,"B"}</definedName>
    <definedName name="qwdas" localSheetId="12" hidden="1">{#N/A,#N/A,FALSE,"A";#N/A,#N/A,FALSE,"B"}</definedName>
    <definedName name="qwdas" localSheetId="13" hidden="1">{#N/A,#N/A,FALSE,"A";#N/A,#N/A,FALSE,"B"}</definedName>
    <definedName name="qwdas" localSheetId="14" hidden="1">{#N/A,#N/A,FALSE,"A";#N/A,#N/A,FALSE,"B"}</definedName>
    <definedName name="qwdas" localSheetId="15" hidden="1">{#N/A,#N/A,FALSE,"A";#N/A,#N/A,FALSE,"B"}</definedName>
    <definedName name="qwdas" localSheetId="3" hidden="1">{#N/A,#N/A,FALSE,"A";#N/A,#N/A,FALSE,"B"}</definedName>
    <definedName name="qwdas" localSheetId="4" hidden="1">{#N/A,#N/A,FALSE,"A";#N/A,#N/A,FALSE,"B"}</definedName>
    <definedName name="qwdas" localSheetId="5" hidden="1">{#N/A,#N/A,FALSE,"A";#N/A,#N/A,FALSE,"B"}</definedName>
    <definedName name="qwdas" localSheetId="6" hidden="1">{#N/A,#N/A,FALSE,"A";#N/A,#N/A,FALSE,"B"}</definedName>
    <definedName name="qwdas" hidden="1">{#N/A,#N/A,FALSE,"A";#N/A,#N/A,FALSE,"B"}</definedName>
    <definedName name="qwdd" localSheetId="20" hidden="1">{#N/A,#N/A,FALSE,"A";#N/A,#N/A,FALSE,"B"}</definedName>
    <definedName name="qwdd" localSheetId="21" hidden="1">{#N/A,#N/A,FALSE,"A";#N/A,#N/A,FALSE,"B"}</definedName>
    <definedName name="qwdd" localSheetId="22" hidden="1">{#N/A,#N/A,FALSE,"A";#N/A,#N/A,FALSE,"B"}</definedName>
    <definedName name="qwdd" localSheetId="16" hidden="1">{#N/A,#N/A,FALSE,"A";#N/A,#N/A,FALSE,"B"}</definedName>
    <definedName name="qwdd" localSheetId="17" hidden="1">{#N/A,#N/A,FALSE,"A";#N/A,#N/A,FALSE,"B"}</definedName>
    <definedName name="qwdd" localSheetId="19" hidden="1">{#N/A,#N/A,FALSE,"A";#N/A,#N/A,FALSE,"B"}</definedName>
    <definedName name="qwdd" localSheetId="18" hidden="1">{#N/A,#N/A,FALSE,"A";#N/A,#N/A,FALSE,"B"}</definedName>
    <definedName name="qwdd" localSheetId="7" hidden="1">{#N/A,#N/A,FALSE,"A";#N/A,#N/A,FALSE,"B"}</definedName>
    <definedName name="qwdd" localSheetId="8" hidden="1">{#N/A,#N/A,FALSE,"A";#N/A,#N/A,FALSE,"B"}</definedName>
    <definedName name="qwdd" localSheetId="10" hidden="1">{#N/A,#N/A,FALSE,"A";#N/A,#N/A,FALSE,"B"}</definedName>
    <definedName name="qwdd" localSheetId="9" hidden="1">{#N/A,#N/A,FALSE,"A";#N/A,#N/A,FALSE,"B"}</definedName>
    <definedName name="qwdd" localSheetId="23" hidden="1">{#N/A,#N/A,FALSE,"A";#N/A,#N/A,FALSE,"B"}</definedName>
    <definedName name="qwdd" localSheetId="12" hidden="1">{#N/A,#N/A,FALSE,"A";#N/A,#N/A,FALSE,"B"}</definedName>
    <definedName name="qwdd" localSheetId="13" hidden="1">{#N/A,#N/A,FALSE,"A";#N/A,#N/A,FALSE,"B"}</definedName>
    <definedName name="qwdd" localSheetId="14" hidden="1">{#N/A,#N/A,FALSE,"A";#N/A,#N/A,FALSE,"B"}</definedName>
    <definedName name="qwdd" localSheetId="15" hidden="1">{#N/A,#N/A,FALSE,"A";#N/A,#N/A,FALSE,"B"}</definedName>
    <definedName name="qwdd" localSheetId="3" hidden="1">{#N/A,#N/A,FALSE,"A";#N/A,#N/A,FALSE,"B"}</definedName>
    <definedName name="qwdd" localSheetId="4" hidden="1">{#N/A,#N/A,FALSE,"A";#N/A,#N/A,FALSE,"B"}</definedName>
    <definedName name="qwdd" localSheetId="5" hidden="1">{#N/A,#N/A,FALSE,"A";#N/A,#N/A,FALSE,"B"}</definedName>
    <definedName name="qwdd" localSheetId="6" hidden="1">{#N/A,#N/A,FALSE,"A";#N/A,#N/A,FALSE,"B"}</definedName>
    <definedName name="qwdd" hidden="1">{#N/A,#N/A,FALSE,"A";#N/A,#N/A,FALSE,"B"}</definedName>
    <definedName name="qwdeefdfds" localSheetId="20" hidden="1">{#N/A,#N/A,FALSE,"A";#N/A,#N/A,FALSE,"B"}</definedName>
    <definedName name="qwdeefdfds" localSheetId="21" hidden="1">{#N/A,#N/A,FALSE,"A";#N/A,#N/A,FALSE,"B"}</definedName>
    <definedName name="qwdeefdfds" localSheetId="22" hidden="1">{#N/A,#N/A,FALSE,"A";#N/A,#N/A,FALSE,"B"}</definedName>
    <definedName name="qwdeefdfds" localSheetId="16" hidden="1">{#N/A,#N/A,FALSE,"A";#N/A,#N/A,FALSE,"B"}</definedName>
    <definedName name="qwdeefdfds" localSheetId="17" hidden="1">{#N/A,#N/A,FALSE,"A";#N/A,#N/A,FALSE,"B"}</definedName>
    <definedName name="qwdeefdfds" localSheetId="19" hidden="1">{#N/A,#N/A,FALSE,"A";#N/A,#N/A,FALSE,"B"}</definedName>
    <definedName name="qwdeefdfds" localSheetId="18" hidden="1">{#N/A,#N/A,FALSE,"A";#N/A,#N/A,FALSE,"B"}</definedName>
    <definedName name="qwdeefdfds" localSheetId="7" hidden="1">{#N/A,#N/A,FALSE,"A";#N/A,#N/A,FALSE,"B"}</definedName>
    <definedName name="qwdeefdfds" localSheetId="8" hidden="1">{#N/A,#N/A,FALSE,"A";#N/A,#N/A,FALSE,"B"}</definedName>
    <definedName name="qwdeefdfds" localSheetId="10" hidden="1">{#N/A,#N/A,FALSE,"A";#N/A,#N/A,FALSE,"B"}</definedName>
    <definedName name="qwdeefdfds" localSheetId="9" hidden="1">{#N/A,#N/A,FALSE,"A";#N/A,#N/A,FALSE,"B"}</definedName>
    <definedName name="qwdeefdfds" localSheetId="23" hidden="1">{#N/A,#N/A,FALSE,"A";#N/A,#N/A,FALSE,"B"}</definedName>
    <definedName name="qwdeefdfds" localSheetId="12" hidden="1">{#N/A,#N/A,FALSE,"A";#N/A,#N/A,FALSE,"B"}</definedName>
    <definedName name="qwdeefdfds" localSheetId="13" hidden="1">{#N/A,#N/A,FALSE,"A";#N/A,#N/A,FALSE,"B"}</definedName>
    <definedName name="qwdeefdfds" localSheetId="14" hidden="1">{#N/A,#N/A,FALSE,"A";#N/A,#N/A,FALSE,"B"}</definedName>
    <definedName name="qwdeefdfds" localSheetId="15" hidden="1">{#N/A,#N/A,FALSE,"A";#N/A,#N/A,FALSE,"B"}</definedName>
    <definedName name="qwdeefdfds" localSheetId="3" hidden="1">{#N/A,#N/A,FALSE,"A";#N/A,#N/A,FALSE,"B"}</definedName>
    <definedName name="qwdeefdfds" localSheetId="4" hidden="1">{#N/A,#N/A,FALSE,"A";#N/A,#N/A,FALSE,"B"}</definedName>
    <definedName name="qwdeefdfds" localSheetId="5" hidden="1">{#N/A,#N/A,FALSE,"A";#N/A,#N/A,FALSE,"B"}</definedName>
    <definedName name="qwdeefdfds" localSheetId="6" hidden="1">{#N/A,#N/A,FALSE,"A";#N/A,#N/A,FALSE,"B"}</definedName>
    <definedName name="qwdeefdfds" hidden="1">{#N/A,#N/A,FALSE,"A";#N/A,#N/A,FALSE,"B"}</definedName>
    <definedName name="qwds" localSheetId="20" hidden="1">{#N/A,#N/A,FALSE,"A";#N/A,#N/A,FALSE,"B"}</definedName>
    <definedName name="qwds" localSheetId="21" hidden="1">{#N/A,#N/A,FALSE,"A";#N/A,#N/A,FALSE,"B"}</definedName>
    <definedName name="qwds" localSheetId="22" hidden="1">{#N/A,#N/A,FALSE,"A";#N/A,#N/A,FALSE,"B"}</definedName>
    <definedName name="qwds" localSheetId="16" hidden="1">{#N/A,#N/A,FALSE,"A";#N/A,#N/A,FALSE,"B"}</definedName>
    <definedName name="qwds" localSheetId="17" hidden="1">{#N/A,#N/A,FALSE,"A";#N/A,#N/A,FALSE,"B"}</definedName>
    <definedName name="qwds" localSheetId="19" hidden="1">{#N/A,#N/A,FALSE,"A";#N/A,#N/A,FALSE,"B"}</definedName>
    <definedName name="qwds" localSheetId="18" hidden="1">{#N/A,#N/A,FALSE,"A";#N/A,#N/A,FALSE,"B"}</definedName>
    <definedName name="qwds" localSheetId="7" hidden="1">{#N/A,#N/A,FALSE,"A";#N/A,#N/A,FALSE,"B"}</definedName>
    <definedName name="qwds" localSheetId="8" hidden="1">{#N/A,#N/A,FALSE,"A";#N/A,#N/A,FALSE,"B"}</definedName>
    <definedName name="qwds" localSheetId="10" hidden="1">{#N/A,#N/A,FALSE,"A";#N/A,#N/A,FALSE,"B"}</definedName>
    <definedName name="qwds" localSheetId="9" hidden="1">{#N/A,#N/A,FALSE,"A";#N/A,#N/A,FALSE,"B"}</definedName>
    <definedName name="qwds" localSheetId="23" hidden="1">{#N/A,#N/A,FALSE,"A";#N/A,#N/A,FALSE,"B"}</definedName>
    <definedName name="qwds" localSheetId="12" hidden="1">{#N/A,#N/A,FALSE,"A";#N/A,#N/A,FALSE,"B"}</definedName>
    <definedName name="qwds" localSheetId="13" hidden="1">{#N/A,#N/A,FALSE,"A";#N/A,#N/A,FALSE,"B"}</definedName>
    <definedName name="qwds" localSheetId="14" hidden="1">{#N/A,#N/A,FALSE,"A";#N/A,#N/A,FALSE,"B"}</definedName>
    <definedName name="qwds" localSheetId="15" hidden="1">{#N/A,#N/A,FALSE,"A";#N/A,#N/A,FALSE,"B"}</definedName>
    <definedName name="qwds" localSheetId="3" hidden="1">{#N/A,#N/A,FALSE,"A";#N/A,#N/A,FALSE,"B"}</definedName>
    <definedName name="qwds" localSheetId="4" hidden="1">{#N/A,#N/A,FALSE,"A";#N/A,#N/A,FALSE,"B"}</definedName>
    <definedName name="qwds" localSheetId="5" hidden="1">{#N/A,#N/A,FALSE,"A";#N/A,#N/A,FALSE,"B"}</definedName>
    <definedName name="qwds" localSheetId="6" hidden="1">{#N/A,#N/A,FALSE,"A";#N/A,#N/A,FALSE,"B"}</definedName>
    <definedName name="qwds" hidden="1">{#N/A,#N/A,FALSE,"A";#N/A,#N/A,FALSE,"B"}</definedName>
    <definedName name="qwdw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wdw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wdw" hidden="1">{#N/A,#N/A,FALSE,"A";#N/A,#N/A,FALSE,"B-TOT";#N/A,#N/A,FALSE,"Declaration1";#N/A,#N/A,FALSE,"Spravka1";#N/A,#N/A,FALSE,"A (2)";#N/A,#N/A,FALSE,"B-TOT (2)";#N/A,#N/A,FALSE,"Declaration1 (2)";#N/A,#N/A,FALSE,"Spravka1 (2)"}</definedName>
    <definedName name="qwe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qwee" localSheetId="20" hidden="1">{#N/A,#N/A,FALSE,"A";#N/A,#N/A,FALSE,"B"}</definedName>
    <definedName name="qwee" localSheetId="21" hidden="1">{#N/A,#N/A,FALSE,"A";#N/A,#N/A,FALSE,"B"}</definedName>
    <definedName name="qwee" localSheetId="22" hidden="1">{#N/A,#N/A,FALSE,"A";#N/A,#N/A,FALSE,"B"}</definedName>
    <definedName name="qwee" localSheetId="16" hidden="1">{#N/A,#N/A,FALSE,"A";#N/A,#N/A,FALSE,"B"}</definedName>
    <definedName name="qwee" localSheetId="17" hidden="1">{#N/A,#N/A,FALSE,"A";#N/A,#N/A,FALSE,"B"}</definedName>
    <definedName name="qwee" localSheetId="19" hidden="1">{#N/A,#N/A,FALSE,"A";#N/A,#N/A,FALSE,"B"}</definedName>
    <definedName name="qwee" localSheetId="18" hidden="1">{#N/A,#N/A,FALSE,"A";#N/A,#N/A,FALSE,"B"}</definedName>
    <definedName name="qwee" localSheetId="7" hidden="1">{#N/A,#N/A,FALSE,"A";#N/A,#N/A,FALSE,"B"}</definedName>
    <definedName name="qwee" localSheetId="8" hidden="1">{#N/A,#N/A,FALSE,"A";#N/A,#N/A,FALSE,"B"}</definedName>
    <definedName name="qwee" localSheetId="10" hidden="1">{#N/A,#N/A,FALSE,"A";#N/A,#N/A,FALSE,"B"}</definedName>
    <definedName name="qwee" localSheetId="9" hidden="1">{#N/A,#N/A,FALSE,"A";#N/A,#N/A,FALSE,"B"}</definedName>
    <definedName name="qwee" localSheetId="23" hidden="1">{#N/A,#N/A,FALSE,"A";#N/A,#N/A,FALSE,"B"}</definedName>
    <definedName name="qwee" localSheetId="12" hidden="1">{#N/A,#N/A,FALSE,"A";#N/A,#N/A,FALSE,"B"}</definedName>
    <definedName name="qwee" localSheetId="13" hidden="1">{#N/A,#N/A,FALSE,"A";#N/A,#N/A,FALSE,"B"}</definedName>
    <definedName name="qwee" localSheetId="14" hidden="1">{#N/A,#N/A,FALSE,"A";#N/A,#N/A,FALSE,"B"}</definedName>
    <definedName name="qwee" localSheetId="15" hidden="1">{#N/A,#N/A,FALSE,"A";#N/A,#N/A,FALSE,"B"}</definedName>
    <definedName name="qwee" localSheetId="3" hidden="1">{#N/A,#N/A,FALSE,"A";#N/A,#N/A,FALSE,"B"}</definedName>
    <definedName name="qwee" localSheetId="4" hidden="1">{#N/A,#N/A,FALSE,"A";#N/A,#N/A,FALSE,"B"}</definedName>
    <definedName name="qwee" localSheetId="5" hidden="1">{#N/A,#N/A,FALSE,"A";#N/A,#N/A,FALSE,"B"}</definedName>
    <definedName name="qwee" localSheetId="6" hidden="1">{#N/A,#N/A,FALSE,"A";#N/A,#N/A,FALSE,"B"}</definedName>
    <definedName name="qwee" hidden="1">{#N/A,#N/A,FALSE,"A";#N/A,#N/A,FALSE,"B"}</definedName>
    <definedName name="qwefqwre" localSheetId="20" hidden="1">{#N/A,#N/A,FALSE,"A";#N/A,#N/A,FALSE,"B"}</definedName>
    <definedName name="qwefqwre" localSheetId="21" hidden="1">{#N/A,#N/A,FALSE,"A";#N/A,#N/A,FALSE,"B"}</definedName>
    <definedName name="qwefqwre" localSheetId="22" hidden="1">{#N/A,#N/A,FALSE,"A";#N/A,#N/A,FALSE,"B"}</definedName>
    <definedName name="qwefqwre" localSheetId="16" hidden="1">{#N/A,#N/A,FALSE,"A";#N/A,#N/A,FALSE,"B"}</definedName>
    <definedName name="qwefqwre" localSheetId="17" hidden="1">{#N/A,#N/A,FALSE,"A";#N/A,#N/A,FALSE,"B"}</definedName>
    <definedName name="qwefqwre" localSheetId="19" hidden="1">{#N/A,#N/A,FALSE,"A";#N/A,#N/A,FALSE,"B"}</definedName>
    <definedName name="qwefqwre" localSheetId="18" hidden="1">{#N/A,#N/A,FALSE,"A";#N/A,#N/A,FALSE,"B"}</definedName>
    <definedName name="qwefqwre" localSheetId="7" hidden="1">{#N/A,#N/A,FALSE,"A";#N/A,#N/A,FALSE,"B"}</definedName>
    <definedName name="qwefqwre" localSheetId="8" hidden="1">{#N/A,#N/A,FALSE,"A";#N/A,#N/A,FALSE,"B"}</definedName>
    <definedName name="qwefqwre" localSheetId="10" hidden="1">{#N/A,#N/A,FALSE,"A";#N/A,#N/A,FALSE,"B"}</definedName>
    <definedName name="qwefqwre" localSheetId="9" hidden="1">{#N/A,#N/A,FALSE,"A";#N/A,#N/A,FALSE,"B"}</definedName>
    <definedName name="qwefqwre" localSheetId="23" hidden="1">{#N/A,#N/A,FALSE,"A";#N/A,#N/A,FALSE,"B"}</definedName>
    <definedName name="qwefqwre" localSheetId="12" hidden="1">{#N/A,#N/A,FALSE,"A";#N/A,#N/A,FALSE,"B"}</definedName>
    <definedName name="qwefqwre" localSheetId="13" hidden="1">{#N/A,#N/A,FALSE,"A";#N/A,#N/A,FALSE,"B"}</definedName>
    <definedName name="qwefqwre" localSheetId="14" hidden="1">{#N/A,#N/A,FALSE,"A";#N/A,#N/A,FALSE,"B"}</definedName>
    <definedName name="qwefqwre" localSheetId="15" hidden="1">{#N/A,#N/A,FALSE,"A";#N/A,#N/A,FALSE,"B"}</definedName>
    <definedName name="qwefqwre" localSheetId="3" hidden="1">{#N/A,#N/A,FALSE,"A";#N/A,#N/A,FALSE,"B"}</definedName>
    <definedName name="qwefqwre" localSheetId="4" hidden="1">{#N/A,#N/A,FALSE,"A";#N/A,#N/A,FALSE,"B"}</definedName>
    <definedName name="qwefqwre" localSheetId="5" hidden="1">{#N/A,#N/A,FALSE,"A";#N/A,#N/A,FALSE,"B"}</definedName>
    <definedName name="qwefqwre" localSheetId="6" hidden="1">{#N/A,#N/A,FALSE,"A";#N/A,#N/A,FALSE,"B"}</definedName>
    <definedName name="qwefqwre" hidden="1">{#N/A,#N/A,FALSE,"A";#N/A,#N/A,FALSE,"B"}</definedName>
    <definedName name="qweqwd" localSheetId="20" hidden="1">{#N/A,#N/A,FALSE,"A";#N/A,#N/A,FALSE,"B"}</definedName>
    <definedName name="qweqwd" localSheetId="21" hidden="1">{#N/A,#N/A,FALSE,"A";#N/A,#N/A,FALSE,"B"}</definedName>
    <definedName name="qweqwd" localSheetId="22" hidden="1">{#N/A,#N/A,FALSE,"A";#N/A,#N/A,FALSE,"B"}</definedName>
    <definedName name="qweqwd" localSheetId="16" hidden="1">{#N/A,#N/A,FALSE,"A";#N/A,#N/A,FALSE,"B"}</definedName>
    <definedName name="qweqwd" localSheetId="17" hidden="1">{#N/A,#N/A,FALSE,"A";#N/A,#N/A,FALSE,"B"}</definedName>
    <definedName name="qweqwd" localSheetId="19" hidden="1">{#N/A,#N/A,FALSE,"A";#N/A,#N/A,FALSE,"B"}</definedName>
    <definedName name="qweqwd" localSheetId="18" hidden="1">{#N/A,#N/A,FALSE,"A";#N/A,#N/A,FALSE,"B"}</definedName>
    <definedName name="qweqwd" localSheetId="7" hidden="1">{#N/A,#N/A,FALSE,"A";#N/A,#N/A,FALSE,"B"}</definedName>
    <definedName name="qweqwd" localSheetId="8" hidden="1">{#N/A,#N/A,FALSE,"A";#N/A,#N/A,FALSE,"B"}</definedName>
    <definedName name="qweqwd" localSheetId="10" hidden="1">{#N/A,#N/A,FALSE,"A";#N/A,#N/A,FALSE,"B"}</definedName>
    <definedName name="qweqwd" localSheetId="9" hidden="1">{#N/A,#N/A,FALSE,"A";#N/A,#N/A,FALSE,"B"}</definedName>
    <definedName name="qweqwd" localSheetId="23" hidden="1">{#N/A,#N/A,FALSE,"A";#N/A,#N/A,FALSE,"B"}</definedName>
    <definedName name="qweqwd" localSheetId="12" hidden="1">{#N/A,#N/A,FALSE,"A";#N/A,#N/A,FALSE,"B"}</definedName>
    <definedName name="qweqwd" localSheetId="13" hidden="1">{#N/A,#N/A,FALSE,"A";#N/A,#N/A,FALSE,"B"}</definedName>
    <definedName name="qweqwd" localSheetId="14" hidden="1">{#N/A,#N/A,FALSE,"A";#N/A,#N/A,FALSE,"B"}</definedName>
    <definedName name="qweqwd" localSheetId="15" hidden="1">{#N/A,#N/A,FALSE,"A";#N/A,#N/A,FALSE,"B"}</definedName>
    <definedName name="qweqwd" localSheetId="3" hidden="1">{#N/A,#N/A,FALSE,"A";#N/A,#N/A,FALSE,"B"}</definedName>
    <definedName name="qweqwd" localSheetId="4" hidden="1">{#N/A,#N/A,FALSE,"A";#N/A,#N/A,FALSE,"B"}</definedName>
    <definedName name="qweqwd" localSheetId="5" hidden="1">{#N/A,#N/A,FALSE,"A";#N/A,#N/A,FALSE,"B"}</definedName>
    <definedName name="qweqwd" localSheetId="6" hidden="1">{#N/A,#N/A,FALSE,"A";#N/A,#N/A,FALSE,"B"}</definedName>
    <definedName name="qweqwd" hidden="1">{#N/A,#N/A,FALSE,"A";#N/A,#N/A,FALSE,"B"}</definedName>
    <definedName name="qwerqre" localSheetId="20" hidden="1">{#N/A,#N/A,FALSE,"A";#N/A,#N/A,FALSE,"B"}</definedName>
    <definedName name="qwerqre" localSheetId="21" hidden="1">{#N/A,#N/A,FALSE,"A";#N/A,#N/A,FALSE,"B"}</definedName>
    <definedName name="qwerqre" localSheetId="22" hidden="1">{#N/A,#N/A,FALSE,"A";#N/A,#N/A,FALSE,"B"}</definedName>
    <definedName name="qwerqre" localSheetId="16" hidden="1">{#N/A,#N/A,FALSE,"A";#N/A,#N/A,FALSE,"B"}</definedName>
    <definedName name="qwerqre" localSheetId="17" hidden="1">{#N/A,#N/A,FALSE,"A";#N/A,#N/A,FALSE,"B"}</definedName>
    <definedName name="qwerqre" localSheetId="19" hidden="1">{#N/A,#N/A,FALSE,"A";#N/A,#N/A,FALSE,"B"}</definedName>
    <definedName name="qwerqre" localSheetId="18" hidden="1">{#N/A,#N/A,FALSE,"A";#N/A,#N/A,FALSE,"B"}</definedName>
    <definedName name="qwerqre" localSheetId="7" hidden="1">{#N/A,#N/A,FALSE,"A";#N/A,#N/A,FALSE,"B"}</definedName>
    <definedName name="qwerqre" localSheetId="8" hidden="1">{#N/A,#N/A,FALSE,"A";#N/A,#N/A,FALSE,"B"}</definedName>
    <definedName name="qwerqre" localSheetId="10" hidden="1">{#N/A,#N/A,FALSE,"A";#N/A,#N/A,FALSE,"B"}</definedName>
    <definedName name="qwerqre" localSheetId="9" hidden="1">{#N/A,#N/A,FALSE,"A";#N/A,#N/A,FALSE,"B"}</definedName>
    <definedName name="qwerqre" localSheetId="23" hidden="1">{#N/A,#N/A,FALSE,"A";#N/A,#N/A,FALSE,"B"}</definedName>
    <definedName name="qwerqre" localSheetId="12" hidden="1">{#N/A,#N/A,FALSE,"A";#N/A,#N/A,FALSE,"B"}</definedName>
    <definedName name="qwerqre" localSheetId="13" hidden="1">{#N/A,#N/A,FALSE,"A";#N/A,#N/A,FALSE,"B"}</definedName>
    <definedName name="qwerqre" localSheetId="14" hidden="1">{#N/A,#N/A,FALSE,"A";#N/A,#N/A,FALSE,"B"}</definedName>
    <definedName name="qwerqre" localSheetId="15" hidden="1">{#N/A,#N/A,FALSE,"A";#N/A,#N/A,FALSE,"B"}</definedName>
    <definedName name="qwerqre" localSheetId="3" hidden="1">{#N/A,#N/A,FALSE,"A";#N/A,#N/A,FALSE,"B"}</definedName>
    <definedName name="qwerqre" localSheetId="4" hidden="1">{#N/A,#N/A,FALSE,"A";#N/A,#N/A,FALSE,"B"}</definedName>
    <definedName name="qwerqre" localSheetId="5" hidden="1">{#N/A,#N/A,FALSE,"A";#N/A,#N/A,FALSE,"B"}</definedName>
    <definedName name="qwerqre" localSheetId="6" hidden="1">{#N/A,#N/A,FALSE,"A";#N/A,#N/A,FALSE,"B"}</definedName>
    <definedName name="qwerqre" hidden="1">{#N/A,#N/A,FALSE,"A";#N/A,#N/A,FALSE,"B"}</definedName>
    <definedName name="qwe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we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wes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qwqe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qwqed" hidden="1">{#N/A,#N/A,FALSE,"A";#N/A,#N/A,FALSE,"B-TOT";#N/A,#N/A,FALSE,"Declaration1";#N/A,#N/A,FALSE,"Spravka1";#N/A,#N/A,FALSE,"A (2)";#N/A,#N/A,FALSE,"B-TOT (2)";#N/A,#N/A,FALSE,"Declaration1 (2)";#N/A,#N/A,FALSE,"Spravka1 (2)"}</definedName>
    <definedName name="qwrad" localSheetId="20" hidden="1">{#N/A,#N/A,FALSE,"A";#N/A,#N/A,FALSE,"B"}</definedName>
    <definedName name="qwrad" localSheetId="21" hidden="1">{#N/A,#N/A,FALSE,"A";#N/A,#N/A,FALSE,"B"}</definedName>
    <definedName name="qwrad" localSheetId="22" hidden="1">{#N/A,#N/A,FALSE,"A";#N/A,#N/A,FALSE,"B"}</definedName>
    <definedName name="qwrad" localSheetId="16" hidden="1">{#N/A,#N/A,FALSE,"A";#N/A,#N/A,FALSE,"B"}</definedName>
    <definedName name="qwrad" localSheetId="17" hidden="1">{#N/A,#N/A,FALSE,"A";#N/A,#N/A,FALSE,"B"}</definedName>
    <definedName name="qwrad" localSheetId="19" hidden="1">{#N/A,#N/A,FALSE,"A";#N/A,#N/A,FALSE,"B"}</definedName>
    <definedName name="qwrad" localSheetId="18" hidden="1">{#N/A,#N/A,FALSE,"A";#N/A,#N/A,FALSE,"B"}</definedName>
    <definedName name="qwrad" localSheetId="7" hidden="1">{#N/A,#N/A,FALSE,"A";#N/A,#N/A,FALSE,"B"}</definedName>
    <definedName name="qwrad" localSheetId="8" hidden="1">{#N/A,#N/A,FALSE,"A";#N/A,#N/A,FALSE,"B"}</definedName>
    <definedName name="qwrad" localSheetId="10" hidden="1">{#N/A,#N/A,FALSE,"A";#N/A,#N/A,FALSE,"B"}</definedName>
    <definedName name="qwrad" localSheetId="9" hidden="1">{#N/A,#N/A,FALSE,"A";#N/A,#N/A,FALSE,"B"}</definedName>
    <definedName name="qwrad" localSheetId="23" hidden="1">{#N/A,#N/A,FALSE,"A";#N/A,#N/A,FALSE,"B"}</definedName>
    <definedName name="qwrad" localSheetId="12" hidden="1">{#N/A,#N/A,FALSE,"A";#N/A,#N/A,FALSE,"B"}</definedName>
    <definedName name="qwrad" localSheetId="13" hidden="1">{#N/A,#N/A,FALSE,"A";#N/A,#N/A,FALSE,"B"}</definedName>
    <definedName name="qwrad" localSheetId="14" hidden="1">{#N/A,#N/A,FALSE,"A";#N/A,#N/A,FALSE,"B"}</definedName>
    <definedName name="qwrad" localSheetId="15" hidden="1">{#N/A,#N/A,FALSE,"A";#N/A,#N/A,FALSE,"B"}</definedName>
    <definedName name="qwrad" localSheetId="3" hidden="1">{#N/A,#N/A,FALSE,"A";#N/A,#N/A,FALSE,"B"}</definedName>
    <definedName name="qwrad" localSheetId="4" hidden="1">{#N/A,#N/A,FALSE,"A";#N/A,#N/A,FALSE,"B"}</definedName>
    <definedName name="qwrad" localSheetId="5" hidden="1">{#N/A,#N/A,FALSE,"A";#N/A,#N/A,FALSE,"B"}</definedName>
    <definedName name="qwrad" localSheetId="6" hidden="1">{#N/A,#N/A,FALSE,"A";#N/A,#N/A,FALSE,"B"}</definedName>
    <definedName name="qwrad" hidden="1">{#N/A,#N/A,FALSE,"A";#N/A,#N/A,FALSE,"B"}</definedName>
    <definedName name="QWRQ" localSheetId="20" hidden="1">{#N/A,#N/A,FALSE,"A";#N/A,#N/A,FALSE,"B"}</definedName>
    <definedName name="QWRQ" localSheetId="21" hidden="1">{#N/A,#N/A,FALSE,"A";#N/A,#N/A,FALSE,"B"}</definedName>
    <definedName name="QWRQ" localSheetId="22" hidden="1">{#N/A,#N/A,FALSE,"A";#N/A,#N/A,FALSE,"B"}</definedName>
    <definedName name="QWRQ" localSheetId="16" hidden="1">{#N/A,#N/A,FALSE,"A";#N/A,#N/A,FALSE,"B"}</definedName>
    <definedName name="QWRQ" localSheetId="17" hidden="1">{#N/A,#N/A,FALSE,"A";#N/A,#N/A,FALSE,"B"}</definedName>
    <definedName name="QWRQ" localSheetId="19" hidden="1">{#N/A,#N/A,FALSE,"A";#N/A,#N/A,FALSE,"B"}</definedName>
    <definedName name="QWRQ" localSheetId="18" hidden="1">{#N/A,#N/A,FALSE,"A";#N/A,#N/A,FALSE,"B"}</definedName>
    <definedName name="QWRQ" localSheetId="7" hidden="1">{#N/A,#N/A,FALSE,"A";#N/A,#N/A,FALSE,"B"}</definedName>
    <definedName name="QWRQ" localSheetId="8" hidden="1">{#N/A,#N/A,FALSE,"A";#N/A,#N/A,FALSE,"B"}</definedName>
    <definedName name="QWRQ" localSheetId="10" hidden="1">{#N/A,#N/A,FALSE,"A";#N/A,#N/A,FALSE,"B"}</definedName>
    <definedName name="QWRQ" localSheetId="9" hidden="1">{#N/A,#N/A,FALSE,"A";#N/A,#N/A,FALSE,"B"}</definedName>
    <definedName name="QWRQ" localSheetId="23" hidden="1">{#N/A,#N/A,FALSE,"A";#N/A,#N/A,FALSE,"B"}</definedName>
    <definedName name="QWRQ" localSheetId="12" hidden="1">{#N/A,#N/A,FALSE,"A";#N/A,#N/A,FALSE,"B"}</definedName>
    <definedName name="QWRQ" localSheetId="13" hidden="1">{#N/A,#N/A,FALSE,"A";#N/A,#N/A,FALSE,"B"}</definedName>
    <definedName name="QWRQ" localSheetId="14" hidden="1">{#N/A,#N/A,FALSE,"A";#N/A,#N/A,FALSE,"B"}</definedName>
    <definedName name="QWRQ" localSheetId="15" hidden="1">{#N/A,#N/A,FALSE,"A";#N/A,#N/A,FALSE,"B"}</definedName>
    <definedName name="QWRQ" localSheetId="3" hidden="1">{#N/A,#N/A,FALSE,"A";#N/A,#N/A,FALSE,"B"}</definedName>
    <definedName name="QWRQ" localSheetId="4" hidden="1">{#N/A,#N/A,FALSE,"A";#N/A,#N/A,FALSE,"B"}</definedName>
    <definedName name="QWRQ" localSheetId="5" hidden="1">{#N/A,#N/A,FALSE,"A";#N/A,#N/A,FALSE,"B"}</definedName>
    <definedName name="QWRQ" localSheetId="6" hidden="1">{#N/A,#N/A,FALSE,"A";#N/A,#N/A,FALSE,"B"}</definedName>
    <definedName name="QWRQ" hidden="1">{#N/A,#N/A,FALSE,"A";#N/A,#N/A,FALSE,"B"}</definedName>
    <definedName name="qww" localSheetId="20" hidden="1">{#N/A,#N/A,FALSE,"A";#N/A,#N/A,FALSE,"B"}</definedName>
    <definedName name="qww" localSheetId="21" hidden="1">{#N/A,#N/A,FALSE,"A";#N/A,#N/A,FALSE,"B"}</definedName>
    <definedName name="qww" localSheetId="22" hidden="1">{#N/A,#N/A,FALSE,"A";#N/A,#N/A,FALSE,"B"}</definedName>
    <definedName name="qww" localSheetId="16" hidden="1">{#N/A,#N/A,FALSE,"A";#N/A,#N/A,FALSE,"B"}</definedName>
    <definedName name="qww" localSheetId="17" hidden="1">{#N/A,#N/A,FALSE,"A";#N/A,#N/A,FALSE,"B"}</definedName>
    <definedName name="qww" localSheetId="19" hidden="1">{#N/A,#N/A,FALSE,"A";#N/A,#N/A,FALSE,"B"}</definedName>
    <definedName name="qww" localSheetId="18" hidden="1">{#N/A,#N/A,FALSE,"A";#N/A,#N/A,FALSE,"B"}</definedName>
    <definedName name="qww" localSheetId="7" hidden="1">{#N/A,#N/A,FALSE,"A";#N/A,#N/A,FALSE,"B"}</definedName>
    <definedName name="qww" localSheetId="8" hidden="1">{#N/A,#N/A,FALSE,"A";#N/A,#N/A,FALSE,"B"}</definedName>
    <definedName name="qww" localSheetId="10" hidden="1">{#N/A,#N/A,FALSE,"A";#N/A,#N/A,FALSE,"B"}</definedName>
    <definedName name="qww" localSheetId="9" hidden="1">{#N/A,#N/A,FALSE,"A";#N/A,#N/A,FALSE,"B"}</definedName>
    <definedName name="qww" localSheetId="23" hidden="1">{#N/A,#N/A,FALSE,"A";#N/A,#N/A,FALSE,"B"}</definedName>
    <definedName name="qww" localSheetId="12" hidden="1">{#N/A,#N/A,FALSE,"A";#N/A,#N/A,FALSE,"B"}</definedName>
    <definedName name="qww" localSheetId="13" hidden="1">{#N/A,#N/A,FALSE,"A";#N/A,#N/A,FALSE,"B"}</definedName>
    <definedName name="qww" localSheetId="14" hidden="1">{#N/A,#N/A,FALSE,"A";#N/A,#N/A,FALSE,"B"}</definedName>
    <definedName name="qww" localSheetId="15" hidden="1">{#N/A,#N/A,FALSE,"A";#N/A,#N/A,FALSE,"B"}</definedName>
    <definedName name="qww" localSheetId="3" hidden="1">{#N/A,#N/A,FALSE,"A";#N/A,#N/A,FALSE,"B"}</definedName>
    <definedName name="qww" localSheetId="4" hidden="1">{#N/A,#N/A,FALSE,"A";#N/A,#N/A,FALSE,"B"}</definedName>
    <definedName name="qww" localSheetId="5" hidden="1">{#N/A,#N/A,FALSE,"A";#N/A,#N/A,FALSE,"B"}</definedName>
    <definedName name="qww" localSheetId="6" hidden="1">{#N/A,#N/A,FALSE,"A";#N/A,#N/A,FALSE,"B"}</definedName>
    <definedName name="qww" hidden="1">{#N/A,#N/A,FALSE,"A";#N/A,#N/A,FALSE,"B"}</definedName>
    <definedName name="QXC" localSheetId="20" hidden="1">{#N/A,#N/A,FALSE,"Tabl. H1";#N/A,#N/A,FALSE,"Tabl. H2"}</definedName>
    <definedName name="QXC" localSheetId="21" hidden="1">{#N/A,#N/A,FALSE,"Tabl. H1";#N/A,#N/A,FALSE,"Tabl. H2"}</definedName>
    <definedName name="QXC" localSheetId="22" hidden="1">{#N/A,#N/A,FALSE,"Tabl. H1";#N/A,#N/A,FALSE,"Tabl. H2"}</definedName>
    <definedName name="QXC" localSheetId="16" hidden="1">{#N/A,#N/A,FALSE,"Tabl. H1";#N/A,#N/A,FALSE,"Tabl. H2"}</definedName>
    <definedName name="QXC" localSheetId="17" hidden="1">{#N/A,#N/A,FALSE,"Tabl. H1";#N/A,#N/A,FALSE,"Tabl. H2"}</definedName>
    <definedName name="QXC" localSheetId="19" hidden="1">{#N/A,#N/A,FALSE,"Tabl. H1";#N/A,#N/A,FALSE,"Tabl. H2"}</definedName>
    <definedName name="QXC" localSheetId="18" hidden="1">{#N/A,#N/A,FALSE,"Tabl. H1";#N/A,#N/A,FALSE,"Tabl. H2"}</definedName>
    <definedName name="QXC" localSheetId="7" hidden="1">{#N/A,#N/A,FALSE,"Tabl. H1";#N/A,#N/A,FALSE,"Tabl. H2"}</definedName>
    <definedName name="QXC" localSheetId="8" hidden="1">{#N/A,#N/A,FALSE,"Tabl. H1";#N/A,#N/A,FALSE,"Tabl. H2"}</definedName>
    <definedName name="QXC" localSheetId="10" hidden="1">{#N/A,#N/A,FALSE,"Tabl. H1";#N/A,#N/A,FALSE,"Tabl. H2"}</definedName>
    <definedName name="QXC" localSheetId="9" hidden="1">{#N/A,#N/A,FALSE,"Tabl. H1";#N/A,#N/A,FALSE,"Tabl. H2"}</definedName>
    <definedName name="QXC" localSheetId="23" hidden="1">{#N/A,#N/A,FALSE,"Tabl. H1";#N/A,#N/A,FALSE,"Tabl. H2"}</definedName>
    <definedName name="QXC" localSheetId="12" hidden="1">{#N/A,#N/A,FALSE,"Tabl. H1";#N/A,#N/A,FALSE,"Tabl. H2"}</definedName>
    <definedName name="QXC" localSheetId="13" hidden="1">{#N/A,#N/A,FALSE,"Tabl. H1";#N/A,#N/A,FALSE,"Tabl. H2"}</definedName>
    <definedName name="QXC" localSheetId="14" hidden="1">{#N/A,#N/A,FALSE,"Tabl. H1";#N/A,#N/A,FALSE,"Tabl. H2"}</definedName>
    <definedName name="QXC" localSheetId="15" hidden="1">{#N/A,#N/A,FALSE,"Tabl. H1";#N/A,#N/A,FALSE,"Tabl. H2"}</definedName>
    <definedName name="QXC" localSheetId="3" hidden="1">{#N/A,#N/A,FALSE,"Tabl. H1";#N/A,#N/A,FALSE,"Tabl. H2"}</definedName>
    <definedName name="QXC" localSheetId="4" hidden="1">{#N/A,#N/A,FALSE,"Tabl. H1";#N/A,#N/A,FALSE,"Tabl. H2"}</definedName>
    <definedName name="QXC" localSheetId="5" hidden="1">{#N/A,#N/A,FALSE,"Tabl. H1";#N/A,#N/A,FALSE,"Tabl. H2"}</definedName>
    <definedName name="QXC" localSheetId="6" hidden="1">{#N/A,#N/A,FALSE,"Tabl. H1";#N/A,#N/A,FALSE,"Tabl. H2"}</definedName>
    <definedName name="QXC" hidden="1">{#N/A,#N/A,FALSE,"Tabl. H1";#N/A,#N/A,FALSE,"Tabl. H2"}</definedName>
    <definedName name="ragragsf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agragsfg" hidden="1">{#N/A,#N/A,FALSE,"A";#N/A,#N/A,FALSE,"B-TOT";#N/A,#N/A,FALSE,"Declaration1";#N/A,#N/A,FALSE,"Spravka1";#N/A,#N/A,FALSE,"A (2)";#N/A,#N/A,FALSE,"B-TOT (2)";#N/A,#N/A,FALSE,"Declaration1 (2)";#N/A,#N/A,FALSE,"Spravka1 (2)"}</definedName>
    <definedName name="rav" localSheetId="20" hidden="1">{#N/A,#N/A,FALSE,"A";#N/A,#N/A,FALSE,"B"}</definedName>
    <definedName name="rav" localSheetId="21" hidden="1">{#N/A,#N/A,FALSE,"A";#N/A,#N/A,FALSE,"B"}</definedName>
    <definedName name="rav" localSheetId="22" hidden="1">{#N/A,#N/A,FALSE,"A";#N/A,#N/A,FALSE,"B"}</definedName>
    <definedName name="rav" localSheetId="16" hidden="1">{#N/A,#N/A,FALSE,"A";#N/A,#N/A,FALSE,"B"}</definedName>
    <definedName name="rav" localSheetId="17" hidden="1">{#N/A,#N/A,FALSE,"A";#N/A,#N/A,FALSE,"B"}</definedName>
    <definedName name="rav" localSheetId="19" hidden="1">{#N/A,#N/A,FALSE,"A";#N/A,#N/A,FALSE,"B"}</definedName>
    <definedName name="rav" localSheetId="18" hidden="1">{#N/A,#N/A,FALSE,"A";#N/A,#N/A,FALSE,"B"}</definedName>
    <definedName name="rav" localSheetId="7" hidden="1">{#N/A,#N/A,FALSE,"A";#N/A,#N/A,FALSE,"B"}</definedName>
    <definedName name="rav" localSheetId="8" hidden="1">{#N/A,#N/A,FALSE,"A";#N/A,#N/A,FALSE,"B"}</definedName>
    <definedName name="rav" localSheetId="10" hidden="1">{#N/A,#N/A,FALSE,"A";#N/A,#N/A,FALSE,"B"}</definedName>
    <definedName name="rav" localSheetId="9" hidden="1">{#N/A,#N/A,FALSE,"A";#N/A,#N/A,FALSE,"B"}</definedName>
    <definedName name="rav" localSheetId="23" hidden="1">{#N/A,#N/A,FALSE,"A";#N/A,#N/A,FALSE,"B"}</definedName>
    <definedName name="rav" localSheetId="12" hidden="1">{#N/A,#N/A,FALSE,"A";#N/A,#N/A,FALSE,"B"}</definedName>
    <definedName name="rav" localSheetId="13" hidden="1">{#N/A,#N/A,FALSE,"A";#N/A,#N/A,FALSE,"B"}</definedName>
    <definedName name="rav" localSheetId="14" hidden="1">{#N/A,#N/A,FALSE,"A";#N/A,#N/A,FALSE,"B"}</definedName>
    <definedName name="rav" localSheetId="15" hidden="1">{#N/A,#N/A,FALSE,"A";#N/A,#N/A,FALSE,"B"}</definedName>
    <definedName name="rav" localSheetId="3" hidden="1">{#N/A,#N/A,FALSE,"A";#N/A,#N/A,FALSE,"B"}</definedName>
    <definedName name="rav" localSheetId="4" hidden="1">{#N/A,#N/A,FALSE,"A";#N/A,#N/A,FALSE,"B"}</definedName>
    <definedName name="rav" localSheetId="5" hidden="1">{#N/A,#N/A,FALSE,"A";#N/A,#N/A,FALSE,"B"}</definedName>
    <definedName name="rav" localSheetId="6" hidden="1">{#N/A,#N/A,FALSE,"A";#N/A,#N/A,FALSE,"B"}</definedName>
    <definedName name="rav" hidden="1">{#N/A,#N/A,FALSE,"A";#N/A,#N/A,FALSE,"B"}</definedName>
    <definedName name="RBG" localSheetId="20" hidden="1">{#N/A,#N/A,FALSE,"Tabl. D1";#N/A,#N/A,FALSE,"Tabl. D1 b";#N/A,#N/A,FALSE,"Tabl. D2";#N/A,#N/A,FALSE,"Tabl. D2 b";#N/A,#N/A,FALSE,"Tabl. D3";#N/A,#N/A,FALSE,"Tabl. D4";#N/A,#N/A,FALSE,"Tabl. D5"}</definedName>
    <definedName name="RBG" localSheetId="21" hidden="1">{#N/A,#N/A,FALSE,"Tabl. D1";#N/A,#N/A,FALSE,"Tabl. D1 b";#N/A,#N/A,FALSE,"Tabl. D2";#N/A,#N/A,FALSE,"Tabl. D2 b";#N/A,#N/A,FALSE,"Tabl. D3";#N/A,#N/A,FALSE,"Tabl. D4";#N/A,#N/A,FALSE,"Tabl. D5"}</definedName>
    <definedName name="RBG" localSheetId="22" hidden="1">{#N/A,#N/A,FALSE,"Tabl. D1";#N/A,#N/A,FALSE,"Tabl. D1 b";#N/A,#N/A,FALSE,"Tabl. D2";#N/A,#N/A,FALSE,"Tabl. D2 b";#N/A,#N/A,FALSE,"Tabl. D3";#N/A,#N/A,FALSE,"Tabl. D4";#N/A,#N/A,FALSE,"Tabl. D5"}</definedName>
    <definedName name="RBG" localSheetId="16" hidden="1">{#N/A,#N/A,FALSE,"Tabl. D1";#N/A,#N/A,FALSE,"Tabl. D1 b";#N/A,#N/A,FALSE,"Tabl. D2";#N/A,#N/A,FALSE,"Tabl. D2 b";#N/A,#N/A,FALSE,"Tabl. D3";#N/A,#N/A,FALSE,"Tabl. D4";#N/A,#N/A,FALSE,"Tabl. D5"}</definedName>
    <definedName name="RBG" localSheetId="17" hidden="1">{#N/A,#N/A,FALSE,"Tabl. D1";#N/A,#N/A,FALSE,"Tabl. D1 b";#N/A,#N/A,FALSE,"Tabl. D2";#N/A,#N/A,FALSE,"Tabl. D2 b";#N/A,#N/A,FALSE,"Tabl. D3";#N/A,#N/A,FALSE,"Tabl. D4";#N/A,#N/A,FALSE,"Tabl. D5"}</definedName>
    <definedName name="RBG" localSheetId="19" hidden="1">{#N/A,#N/A,FALSE,"Tabl. D1";#N/A,#N/A,FALSE,"Tabl. D1 b";#N/A,#N/A,FALSE,"Tabl. D2";#N/A,#N/A,FALSE,"Tabl. D2 b";#N/A,#N/A,FALSE,"Tabl. D3";#N/A,#N/A,FALSE,"Tabl. D4";#N/A,#N/A,FALSE,"Tabl. D5"}</definedName>
    <definedName name="RBG" localSheetId="18" hidden="1">{#N/A,#N/A,FALSE,"Tabl. D1";#N/A,#N/A,FALSE,"Tabl. D1 b";#N/A,#N/A,FALSE,"Tabl. D2";#N/A,#N/A,FALSE,"Tabl. D2 b";#N/A,#N/A,FALSE,"Tabl. D3";#N/A,#N/A,FALSE,"Tabl. D4";#N/A,#N/A,FALSE,"Tabl. D5"}</definedName>
    <definedName name="RBG" localSheetId="7" hidden="1">{#N/A,#N/A,FALSE,"Tabl. D1";#N/A,#N/A,FALSE,"Tabl. D1 b";#N/A,#N/A,FALSE,"Tabl. D2";#N/A,#N/A,FALSE,"Tabl. D2 b";#N/A,#N/A,FALSE,"Tabl. D3";#N/A,#N/A,FALSE,"Tabl. D4";#N/A,#N/A,FALSE,"Tabl. D5"}</definedName>
    <definedName name="RBG" localSheetId="8" hidden="1">{#N/A,#N/A,FALSE,"Tabl. D1";#N/A,#N/A,FALSE,"Tabl. D1 b";#N/A,#N/A,FALSE,"Tabl. D2";#N/A,#N/A,FALSE,"Tabl. D2 b";#N/A,#N/A,FALSE,"Tabl. D3";#N/A,#N/A,FALSE,"Tabl. D4";#N/A,#N/A,FALSE,"Tabl. D5"}</definedName>
    <definedName name="RBG" localSheetId="10" hidden="1">{#N/A,#N/A,FALSE,"Tabl. D1";#N/A,#N/A,FALSE,"Tabl. D1 b";#N/A,#N/A,FALSE,"Tabl. D2";#N/A,#N/A,FALSE,"Tabl. D2 b";#N/A,#N/A,FALSE,"Tabl. D3";#N/A,#N/A,FALSE,"Tabl. D4";#N/A,#N/A,FALSE,"Tabl. D5"}</definedName>
    <definedName name="RBG" localSheetId="9" hidden="1">{#N/A,#N/A,FALSE,"Tabl. D1";#N/A,#N/A,FALSE,"Tabl. D1 b";#N/A,#N/A,FALSE,"Tabl. D2";#N/A,#N/A,FALSE,"Tabl. D2 b";#N/A,#N/A,FALSE,"Tabl. D3";#N/A,#N/A,FALSE,"Tabl. D4";#N/A,#N/A,FALSE,"Tabl. D5"}</definedName>
    <definedName name="RBG" localSheetId="23" hidden="1">{#N/A,#N/A,FALSE,"Tabl. D1";#N/A,#N/A,FALSE,"Tabl. D1 b";#N/A,#N/A,FALSE,"Tabl. D2";#N/A,#N/A,FALSE,"Tabl. D2 b";#N/A,#N/A,FALSE,"Tabl. D3";#N/A,#N/A,FALSE,"Tabl. D4";#N/A,#N/A,FALSE,"Tabl. D5"}</definedName>
    <definedName name="RBG" localSheetId="12" hidden="1">{#N/A,#N/A,FALSE,"Tabl. D1";#N/A,#N/A,FALSE,"Tabl. D1 b";#N/A,#N/A,FALSE,"Tabl. D2";#N/A,#N/A,FALSE,"Tabl. D2 b";#N/A,#N/A,FALSE,"Tabl. D3";#N/A,#N/A,FALSE,"Tabl. D4";#N/A,#N/A,FALSE,"Tabl. D5"}</definedName>
    <definedName name="RBG" localSheetId="13" hidden="1">{#N/A,#N/A,FALSE,"Tabl. D1";#N/A,#N/A,FALSE,"Tabl. D1 b";#N/A,#N/A,FALSE,"Tabl. D2";#N/A,#N/A,FALSE,"Tabl. D2 b";#N/A,#N/A,FALSE,"Tabl. D3";#N/A,#N/A,FALSE,"Tabl. D4";#N/A,#N/A,FALSE,"Tabl. D5"}</definedName>
    <definedName name="RBG" localSheetId="14" hidden="1">{#N/A,#N/A,FALSE,"Tabl. D1";#N/A,#N/A,FALSE,"Tabl. D1 b";#N/A,#N/A,FALSE,"Tabl. D2";#N/A,#N/A,FALSE,"Tabl. D2 b";#N/A,#N/A,FALSE,"Tabl. D3";#N/A,#N/A,FALSE,"Tabl. D4";#N/A,#N/A,FALSE,"Tabl. D5"}</definedName>
    <definedName name="RBG" localSheetId="15" hidden="1">{#N/A,#N/A,FALSE,"Tabl. D1";#N/A,#N/A,FALSE,"Tabl. D1 b";#N/A,#N/A,FALSE,"Tabl. D2";#N/A,#N/A,FALSE,"Tabl. D2 b";#N/A,#N/A,FALSE,"Tabl. D3";#N/A,#N/A,FALSE,"Tabl. D4";#N/A,#N/A,FALSE,"Tabl. D5"}</definedName>
    <definedName name="RBG" localSheetId="3" hidden="1">{#N/A,#N/A,FALSE,"Tabl. D1";#N/A,#N/A,FALSE,"Tabl. D1 b";#N/A,#N/A,FALSE,"Tabl. D2";#N/A,#N/A,FALSE,"Tabl. D2 b";#N/A,#N/A,FALSE,"Tabl. D3";#N/A,#N/A,FALSE,"Tabl. D4";#N/A,#N/A,FALSE,"Tabl. D5"}</definedName>
    <definedName name="RBG" localSheetId="4" hidden="1">{#N/A,#N/A,FALSE,"Tabl. D1";#N/A,#N/A,FALSE,"Tabl. D1 b";#N/A,#N/A,FALSE,"Tabl. D2";#N/A,#N/A,FALSE,"Tabl. D2 b";#N/A,#N/A,FALSE,"Tabl. D3";#N/A,#N/A,FALSE,"Tabl. D4";#N/A,#N/A,FALSE,"Tabl. D5"}</definedName>
    <definedName name="RBG" localSheetId="5" hidden="1">{#N/A,#N/A,FALSE,"Tabl. D1";#N/A,#N/A,FALSE,"Tabl. D1 b";#N/A,#N/A,FALSE,"Tabl. D2";#N/A,#N/A,FALSE,"Tabl. D2 b";#N/A,#N/A,FALSE,"Tabl. D3";#N/A,#N/A,FALSE,"Tabl. D4";#N/A,#N/A,FALSE,"Tabl. D5"}</definedName>
    <definedName name="RBG" localSheetId="6" hidden="1">{#N/A,#N/A,FALSE,"Tabl. D1";#N/A,#N/A,FALSE,"Tabl. D1 b";#N/A,#N/A,FALSE,"Tabl. D2";#N/A,#N/A,FALSE,"Tabl. D2 b";#N/A,#N/A,FALSE,"Tabl. D3";#N/A,#N/A,FALSE,"Tabl. D4";#N/A,#N/A,FALSE,"Tabl. D5"}</definedName>
    <definedName name="RBG" hidden="1">{#N/A,#N/A,FALSE,"Tabl. D1";#N/A,#N/A,FALSE,"Tabl. D1 b";#N/A,#N/A,FALSE,"Tabl. D2";#N/A,#N/A,FALSE,"Tabl. D2 b";#N/A,#N/A,FALSE,"Tabl. D3";#N/A,#N/A,FALSE,"Tabl. D4";#N/A,#N/A,FALSE,"Tabl. D5"}</definedName>
    <definedName name="rdgrdgs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dgrdgsf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dgtrdhtjh" hidden="1">{#N/A,#N/A,FALSE,"A";#N/A,#N/A,FALSE,"B-TOT";#N/A,#N/A,FALSE,"Declaration1";#N/A,#N/A,FALSE,"Spravka1";#N/A,#N/A,FALSE,"A (2)";#N/A,#N/A,FALSE,"B-TOT (2)";#N/A,#N/A,FALSE,"Declaration1 (2)";#N/A,#N/A,FALSE,"Spravka1 (2)"}</definedName>
    <definedName name="RE" localSheetId="20" hidden="1">{#N/A,#N/A,FALSE,"A";#N/A,#N/A,FALSE,"B"}</definedName>
    <definedName name="RE" localSheetId="21" hidden="1">{#N/A,#N/A,FALSE,"A";#N/A,#N/A,FALSE,"B"}</definedName>
    <definedName name="RE" localSheetId="22" hidden="1">{#N/A,#N/A,FALSE,"A";#N/A,#N/A,FALSE,"B"}</definedName>
    <definedName name="RE" localSheetId="16" hidden="1">{#N/A,#N/A,FALSE,"A";#N/A,#N/A,FALSE,"B"}</definedName>
    <definedName name="RE" localSheetId="17" hidden="1">{#N/A,#N/A,FALSE,"A";#N/A,#N/A,FALSE,"B"}</definedName>
    <definedName name="RE" localSheetId="19" hidden="1">{#N/A,#N/A,FALSE,"A";#N/A,#N/A,FALSE,"B"}</definedName>
    <definedName name="RE" localSheetId="18" hidden="1">{#N/A,#N/A,FALSE,"A";#N/A,#N/A,FALSE,"B"}</definedName>
    <definedName name="RE" localSheetId="7" hidden="1">{#N/A,#N/A,FALSE,"A";#N/A,#N/A,FALSE,"B"}</definedName>
    <definedName name="RE" localSheetId="8" hidden="1">{#N/A,#N/A,FALSE,"A";#N/A,#N/A,FALSE,"B"}</definedName>
    <definedName name="RE" localSheetId="10" hidden="1">{#N/A,#N/A,FALSE,"A";#N/A,#N/A,FALSE,"B"}</definedName>
    <definedName name="RE" localSheetId="9" hidden="1">{#N/A,#N/A,FALSE,"A";#N/A,#N/A,FALSE,"B"}</definedName>
    <definedName name="RE" localSheetId="23" hidden="1">{#N/A,#N/A,FALSE,"A";#N/A,#N/A,FALSE,"B"}</definedName>
    <definedName name="RE" localSheetId="12" hidden="1">{#N/A,#N/A,FALSE,"A";#N/A,#N/A,FALSE,"B"}</definedName>
    <definedName name="RE" localSheetId="13" hidden="1">{#N/A,#N/A,FALSE,"A";#N/A,#N/A,FALSE,"B"}</definedName>
    <definedName name="RE" localSheetId="14" hidden="1">{#N/A,#N/A,FALSE,"A";#N/A,#N/A,FALSE,"B"}</definedName>
    <definedName name="RE" localSheetId="15" hidden="1">{#N/A,#N/A,FALSE,"A";#N/A,#N/A,FALSE,"B"}</definedName>
    <definedName name="RE" localSheetId="3" hidden="1">{#N/A,#N/A,FALSE,"A";#N/A,#N/A,FALSE,"B"}</definedName>
    <definedName name="RE" localSheetId="4" hidden="1">{#N/A,#N/A,FALSE,"A";#N/A,#N/A,FALSE,"B"}</definedName>
    <definedName name="RE" localSheetId="5" hidden="1">{#N/A,#N/A,FALSE,"A";#N/A,#N/A,FALSE,"B"}</definedName>
    <definedName name="RE" localSheetId="6" hidden="1">{#N/A,#N/A,FALSE,"A";#N/A,#N/A,FALSE,"B"}</definedName>
    <definedName name="RE" hidden="1">{#N/A,#N/A,FALSE,"A";#N/A,#N/A,FALSE,"B"}</definedName>
    <definedName name="regr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egr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wfcv" localSheetId="20" hidden="1">{#N/A,#N/A,FALSE,"A";#N/A,#N/A,FALSE,"B"}</definedName>
    <definedName name="regwfcv" localSheetId="21" hidden="1">{#N/A,#N/A,FALSE,"A";#N/A,#N/A,FALSE,"B"}</definedName>
    <definedName name="regwfcv" localSheetId="22" hidden="1">{#N/A,#N/A,FALSE,"A";#N/A,#N/A,FALSE,"B"}</definedName>
    <definedName name="regwfcv" localSheetId="16" hidden="1">{#N/A,#N/A,FALSE,"A";#N/A,#N/A,FALSE,"B"}</definedName>
    <definedName name="regwfcv" localSheetId="17" hidden="1">{#N/A,#N/A,FALSE,"A";#N/A,#N/A,FALSE,"B"}</definedName>
    <definedName name="regwfcv" localSheetId="19" hidden="1">{#N/A,#N/A,FALSE,"A";#N/A,#N/A,FALSE,"B"}</definedName>
    <definedName name="regwfcv" localSheetId="18" hidden="1">{#N/A,#N/A,FALSE,"A";#N/A,#N/A,FALSE,"B"}</definedName>
    <definedName name="regwfcv" localSheetId="7" hidden="1">{#N/A,#N/A,FALSE,"A";#N/A,#N/A,FALSE,"B"}</definedName>
    <definedName name="regwfcv" localSheetId="8" hidden="1">{#N/A,#N/A,FALSE,"A";#N/A,#N/A,FALSE,"B"}</definedName>
    <definedName name="regwfcv" localSheetId="10" hidden="1">{#N/A,#N/A,FALSE,"A";#N/A,#N/A,FALSE,"B"}</definedName>
    <definedName name="regwfcv" localSheetId="9" hidden="1">{#N/A,#N/A,FALSE,"A";#N/A,#N/A,FALSE,"B"}</definedName>
    <definedName name="regwfcv" localSheetId="23" hidden="1">{#N/A,#N/A,FALSE,"A";#N/A,#N/A,FALSE,"B"}</definedName>
    <definedName name="regwfcv" localSheetId="12" hidden="1">{#N/A,#N/A,FALSE,"A";#N/A,#N/A,FALSE,"B"}</definedName>
    <definedName name="regwfcv" localSheetId="13" hidden="1">{#N/A,#N/A,FALSE,"A";#N/A,#N/A,FALSE,"B"}</definedName>
    <definedName name="regwfcv" localSheetId="14" hidden="1">{#N/A,#N/A,FALSE,"A";#N/A,#N/A,FALSE,"B"}</definedName>
    <definedName name="regwfcv" localSheetId="15" hidden="1">{#N/A,#N/A,FALSE,"A";#N/A,#N/A,FALSE,"B"}</definedName>
    <definedName name="regwfcv" localSheetId="3" hidden="1">{#N/A,#N/A,FALSE,"A";#N/A,#N/A,FALSE,"B"}</definedName>
    <definedName name="regwfcv" localSheetId="4" hidden="1">{#N/A,#N/A,FALSE,"A";#N/A,#N/A,FALSE,"B"}</definedName>
    <definedName name="regwfcv" localSheetId="5" hidden="1">{#N/A,#N/A,FALSE,"A";#N/A,#N/A,FALSE,"B"}</definedName>
    <definedName name="regwfcv" localSheetId="6" hidden="1">{#N/A,#N/A,FALSE,"A";#N/A,#N/A,FALSE,"B"}</definedName>
    <definedName name="regwfcv" hidden="1">{#N/A,#N/A,FALSE,"A";#N/A,#N/A,FALSE,"B"}</definedName>
    <definedName name="regxsg" localSheetId="20" hidden="1">{#N/A,#N/A,FALSE,"A";#N/A,#N/A,FALSE,"B"}</definedName>
    <definedName name="regxsg" localSheetId="21" hidden="1">{#N/A,#N/A,FALSE,"A";#N/A,#N/A,FALSE,"B"}</definedName>
    <definedName name="regxsg" localSheetId="22" hidden="1">{#N/A,#N/A,FALSE,"A";#N/A,#N/A,FALSE,"B"}</definedName>
    <definedName name="regxsg" localSheetId="16" hidden="1">{#N/A,#N/A,FALSE,"A";#N/A,#N/A,FALSE,"B"}</definedName>
    <definedName name="regxsg" localSheetId="17" hidden="1">{#N/A,#N/A,FALSE,"A";#N/A,#N/A,FALSE,"B"}</definedName>
    <definedName name="regxsg" localSheetId="19" hidden="1">{#N/A,#N/A,FALSE,"A";#N/A,#N/A,FALSE,"B"}</definedName>
    <definedName name="regxsg" localSheetId="18" hidden="1">{#N/A,#N/A,FALSE,"A";#N/A,#N/A,FALSE,"B"}</definedName>
    <definedName name="regxsg" localSheetId="7" hidden="1">{#N/A,#N/A,FALSE,"A";#N/A,#N/A,FALSE,"B"}</definedName>
    <definedName name="regxsg" localSheetId="8" hidden="1">{#N/A,#N/A,FALSE,"A";#N/A,#N/A,FALSE,"B"}</definedName>
    <definedName name="regxsg" localSheetId="10" hidden="1">{#N/A,#N/A,FALSE,"A";#N/A,#N/A,FALSE,"B"}</definedName>
    <definedName name="regxsg" localSheetId="9" hidden="1">{#N/A,#N/A,FALSE,"A";#N/A,#N/A,FALSE,"B"}</definedName>
    <definedName name="regxsg" localSheetId="23" hidden="1">{#N/A,#N/A,FALSE,"A";#N/A,#N/A,FALSE,"B"}</definedName>
    <definedName name="regxsg" localSheetId="12" hidden="1">{#N/A,#N/A,FALSE,"A";#N/A,#N/A,FALSE,"B"}</definedName>
    <definedName name="regxsg" localSheetId="13" hidden="1">{#N/A,#N/A,FALSE,"A";#N/A,#N/A,FALSE,"B"}</definedName>
    <definedName name="regxsg" localSheetId="14" hidden="1">{#N/A,#N/A,FALSE,"A";#N/A,#N/A,FALSE,"B"}</definedName>
    <definedName name="regxsg" localSheetId="15" hidden="1">{#N/A,#N/A,FALSE,"A";#N/A,#N/A,FALSE,"B"}</definedName>
    <definedName name="regxsg" localSheetId="3" hidden="1">{#N/A,#N/A,FALSE,"A";#N/A,#N/A,FALSE,"B"}</definedName>
    <definedName name="regxsg" localSheetId="4" hidden="1">{#N/A,#N/A,FALSE,"A";#N/A,#N/A,FALSE,"B"}</definedName>
    <definedName name="regxsg" localSheetId="5" hidden="1">{#N/A,#N/A,FALSE,"A";#N/A,#N/A,FALSE,"B"}</definedName>
    <definedName name="regxsg" localSheetId="6" hidden="1">{#N/A,#N/A,FALSE,"A";#N/A,#N/A,FALSE,"B"}</definedName>
    <definedName name="regxsg" hidden="1">{#N/A,#N/A,FALSE,"A";#N/A,#N/A,FALSE,"B"}</definedName>
    <definedName name="reporting" localSheetId="20" hidden="1">{#N/A,#N/A,FALSE,"Tabl. FB300";#N/A,#N/A,FALSE,"Tabl. FB350";#N/A,#N/A,FALSE,"Tabl. FB400";#N/A,#N/A,FALSE,"Tabl. FB500";#N/A,#N/A,FALSE,"Tabl. FS090"}</definedName>
    <definedName name="reporting" localSheetId="21" hidden="1">{#N/A,#N/A,FALSE,"Tabl. FB300";#N/A,#N/A,FALSE,"Tabl. FB350";#N/A,#N/A,FALSE,"Tabl. FB400";#N/A,#N/A,FALSE,"Tabl. FB500";#N/A,#N/A,FALSE,"Tabl. FS090"}</definedName>
    <definedName name="reporting" localSheetId="22" hidden="1">{#N/A,#N/A,FALSE,"Tabl. FB300";#N/A,#N/A,FALSE,"Tabl. FB350";#N/A,#N/A,FALSE,"Tabl. FB400";#N/A,#N/A,FALSE,"Tabl. FB500";#N/A,#N/A,FALSE,"Tabl. FS090"}</definedName>
    <definedName name="reporting" localSheetId="16" hidden="1">{#N/A,#N/A,FALSE,"Tabl. FB300";#N/A,#N/A,FALSE,"Tabl. FB350";#N/A,#N/A,FALSE,"Tabl. FB400";#N/A,#N/A,FALSE,"Tabl. FB500";#N/A,#N/A,FALSE,"Tabl. FS090"}</definedName>
    <definedName name="reporting" localSheetId="17" hidden="1">{#N/A,#N/A,FALSE,"Tabl. FB300";#N/A,#N/A,FALSE,"Tabl. FB350";#N/A,#N/A,FALSE,"Tabl. FB400";#N/A,#N/A,FALSE,"Tabl. FB500";#N/A,#N/A,FALSE,"Tabl. FS090"}</definedName>
    <definedName name="reporting" localSheetId="19" hidden="1">{#N/A,#N/A,FALSE,"Tabl. FB300";#N/A,#N/A,FALSE,"Tabl. FB350";#N/A,#N/A,FALSE,"Tabl. FB400";#N/A,#N/A,FALSE,"Tabl. FB500";#N/A,#N/A,FALSE,"Tabl. FS090"}</definedName>
    <definedName name="reporting" localSheetId="18" hidden="1">{#N/A,#N/A,FALSE,"Tabl. FB300";#N/A,#N/A,FALSE,"Tabl. FB350";#N/A,#N/A,FALSE,"Tabl. FB400";#N/A,#N/A,FALSE,"Tabl. FB500";#N/A,#N/A,FALSE,"Tabl. FS090"}</definedName>
    <definedName name="reporting" localSheetId="7" hidden="1">{#N/A,#N/A,FALSE,"Tabl. FB300";#N/A,#N/A,FALSE,"Tabl. FB350";#N/A,#N/A,FALSE,"Tabl. FB400";#N/A,#N/A,FALSE,"Tabl. FB500";#N/A,#N/A,FALSE,"Tabl. FS090"}</definedName>
    <definedName name="reporting" localSheetId="8" hidden="1">{#N/A,#N/A,FALSE,"Tabl. FB300";#N/A,#N/A,FALSE,"Tabl. FB350";#N/A,#N/A,FALSE,"Tabl. FB400";#N/A,#N/A,FALSE,"Tabl. FB500";#N/A,#N/A,FALSE,"Tabl. FS090"}</definedName>
    <definedName name="reporting" localSheetId="10" hidden="1">{#N/A,#N/A,FALSE,"Tabl. FB300";#N/A,#N/A,FALSE,"Tabl. FB350";#N/A,#N/A,FALSE,"Tabl. FB400";#N/A,#N/A,FALSE,"Tabl. FB500";#N/A,#N/A,FALSE,"Tabl. FS090"}</definedName>
    <definedName name="reporting" localSheetId="9" hidden="1">{#N/A,#N/A,FALSE,"Tabl. FB300";#N/A,#N/A,FALSE,"Tabl. FB350";#N/A,#N/A,FALSE,"Tabl. FB400";#N/A,#N/A,FALSE,"Tabl. FB500";#N/A,#N/A,FALSE,"Tabl. FS090"}</definedName>
    <definedName name="reporting" localSheetId="23" hidden="1">{#N/A,#N/A,FALSE,"Tabl. FB300";#N/A,#N/A,FALSE,"Tabl. FB350";#N/A,#N/A,FALSE,"Tabl. FB400";#N/A,#N/A,FALSE,"Tabl. FB500";#N/A,#N/A,FALSE,"Tabl. FS090"}</definedName>
    <definedName name="reporting" localSheetId="12" hidden="1">{#N/A,#N/A,FALSE,"Tabl. FB300";#N/A,#N/A,FALSE,"Tabl. FB350";#N/A,#N/A,FALSE,"Tabl. FB400";#N/A,#N/A,FALSE,"Tabl. FB500";#N/A,#N/A,FALSE,"Tabl. FS090"}</definedName>
    <definedName name="reporting" localSheetId="13" hidden="1">{#N/A,#N/A,FALSE,"Tabl. FB300";#N/A,#N/A,FALSE,"Tabl. FB350";#N/A,#N/A,FALSE,"Tabl. FB400";#N/A,#N/A,FALSE,"Tabl. FB500";#N/A,#N/A,FALSE,"Tabl. FS090"}</definedName>
    <definedName name="reporting" localSheetId="14" hidden="1">{#N/A,#N/A,FALSE,"Tabl. FB300";#N/A,#N/A,FALSE,"Tabl. FB350";#N/A,#N/A,FALSE,"Tabl. FB400";#N/A,#N/A,FALSE,"Tabl. FB500";#N/A,#N/A,FALSE,"Tabl. FS090"}</definedName>
    <definedName name="reporting" localSheetId="15" hidden="1">{#N/A,#N/A,FALSE,"Tabl. FB300";#N/A,#N/A,FALSE,"Tabl. FB350";#N/A,#N/A,FALSE,"Tabl. FB400";#N/A,#N/A,FALSE,"Tabl. FB500";#N/A,#N/A,FALSE,"Tabl. FS090"}</definedName>
    <definedName name="reporting" localSheetId="3" hidden="1">{#N/A,#N/A,FALSE,"Tabl. FB300";#N/A,#N/A,FALSE,"Tabl. FB350";#N/A,#N/A,FALSE,"Tabl. FB400";#N/A,#N/A,FALSE,"Tabl. FB500";#N/A,#N/A,FALSE,"Tabl. FS090"}</definedName>
    <definedName name="reporting" localSheetId="4" hidden="1">{#N/A,#N/A,FALSE,"Tabl. FB300";#N/A,#N/A,FALSE,"Tabl. FB350";#N/A,#N/A,FALSE,"Tabl. FB400";#N/A,#N/A,FALSE,"Tabl. FB500";#N/A,#N/A,FALSE,"Tabl. FS090"}</definedName>
    <definedName name="reporting" localSheetId="5" hidden="1">{#N/A,#N/A,FALSE,"Tabl. FB300";#N/A,#N/A,FALSE,"Tabl. FB350";#N/A,#N/A,FALSE,"Tabl. FB400";#N/A,#N/A,FALSE,"Tabl. FB500";#N/A,#N/A,FALSE,"Tabl. FS090"}</definedName>
    <definedName name="reporting" localSheetId="6" hidden="1">{#N/A,#N/A,FALSE,"Tabl. FB300";#N/A,#N/A,FALSE,"Tabl. FB350";#N/A,#N/A,FALSE,"Tabl. FB400";#N/A,#N/A,FALSE,"Tabl. FB500";#N/A,#N/A,FALSE,"Tabl. FS090"}</definedName>
    <definedName name="reporting" hidden="1">{#N/A,#N/A,FALSE,"Tabl. FB300";#N/A,#N/A,FALSE,"Tabl. FB350";#N/A,#N/A,FALSE,"Tabl. FB400";#N/A,#N/A,FALSE,"Tabl. FB500";#N/A,#N/A,FALSE,"Tabl. FS090"}</definedName>
    <definedName name="res" localSheetId="20" hidden="1">{#N/A,#N/A,FALSE,"Tabl. FB300";#N/A,#N/A,FALSE,"Tabl. FB350";#N/A,#N/A,FALSE,"Tabl. FB400";#N/A,#N/A,FALSE,"Tabl. FB500";#N/A,#N/A,FALSE,"Tabl. FS090"}</definedName>
    <definedName name="res" localSheetId="21" hidden="1">{#N/A,#N/A,FALSE,"Tabl. FB300";#N/A,#N/A,FALSE,"Tabl. FB350";#N/A,#N/A,FALSE,"Tabl. FB400";#N/A,#N/A,FALSE,"Tabl. FB500";#N/A,#N/A,FALSE,"Tabl. FS090"}</definedName>
    <definedName name="res" localSheetId="22" hidden="1">{#N/A,#N/A,FALSE,"Tabl. FB300";#N/A,#N/A,FALSE,"Tabl. FB350";#N/A,#N/A,FALSE,"Tabl. FB400";#N/A,#N/A,FALSE,"Tabl. FB500";#N/A,#N/A,FALSE,"Tabl. FS090"}</definedName>
    <definedName name="res" localSheetId="16" hidden="1">{#N/A,#N/A,FALSE,"Tabl. FB300";#N/A,#N/A,FALSE,"Tabl. FB350";#N/A,#N/A,FALSE,"Tabl. FB400";#N/A,#N/A,FALSE,"Tabl. FB500";#N/A,#N/A,FALSE,"Tabl. FS090"}</definedName>
    <definedName name="res" localSheetId="17" hidden="1">{#N/A,#N/A,FALSE,"Tabl. FB300";#N/A,#N/A,FALSE,"Tabl. FB350";#N/A,#N/A,FALSE,"Tabl. FB400";#N/A,#N/A,FALSE,"Tabl. FB500";#N/A,#N/A,FALSE,"Tabl. FS090"}</definedName>
    <definedName name="res" localSheetId="19" hidden="1">{#N/A,#N/A,FALSE,"Tabl. FB300";#N/A,#N/A,FALSE,"Tabl. FB350";#N/A,#N/A,FALSE,"Tabl. FB400";#N/A,#N/A,FALSE,"Tabl. FB500";#N/A,#N/A,FALSE,"Tabl. FS090"}</definedName>
    <definedName name="res" localSheetId="18" hidden="1">{#N/A,#N/A,FALSE,"Tabl. FB300";#N/A,#N/A,FALSE,"Tabl. FB350";#N/A,#N/A,FALSE,"Tabl. FB400";#N/A,#N/A,FALSE,"Tabl. FB500";#N/A,#N/A,FALSE,"Tabl. FS090"}</definedName>
    <definedName name="res" localSheetId="7" hidden="1">{#N/A,#N/A,FALSE,"Tabl. FB300";#N/A,#N/A,FALSE,"Tabl. FB350";#N/A,#N/A,FALSE,"Tabl. FB400";#N/A,#N/A,FALSE,"Tabl. FB500";#N/A,#N/A,FALSE,"Tabl. FS090"}</definedName>
    <definedName name="res" localSheetId="8" hidden="1">{#N/A,#N/A,FALSE,"Tabl. FB300";#N/A,#N/A,FALSE,"Tabl. FB350";#N/A,#N/A,FALSE,"Tabl. FB400";#N/A,#N/A,FALSE,"Tabl. FB500";#N/A,#N/A,FALSE,"Tabl. FS090"}</definedName>
    <definedName name="res" localSheetId="10" hidden="1">{#N/A,#N/A,FALSE,"Tabl. FB300";#N/A,#N/A,FALSE,"Tabl. FB350";#N/A,#N/A,FALSE,"Tabl. FB400";#N/A,#N/A,FALSE,"Tabl. FB500";#N/A,#N/A,FALSE,"Tabl. FS090"}</definedName>
    <definedName name="res" localSheetId="9" hidden="1">{#N/A,#N/A,FALSE,"Tabl. FB300";#N/A,#N/A,FALSE,"Tabl. FB350";#N/A,#N/A,FALSE,"Tabl. FB400";#N/A,#N/A,FALSE,"Tabl. FB500";#N/A,#N/A,FALSE,"Tabl. FS090"}</definedName>
    <definedName name="res" localSheetId="23" hidden="1">{#N/A,#N/A,FALSE,"Tabl. FB300";#N/A,#N/A,FALSE,"Tabl. FB350";#N/A,#N/A,FALSE,"Tabl. FB400";#N/A,#N/A,FALSE,"Tabl. FB500";#N/A,#N/A,FALSE,"Tabl. FS090"}</definedName>
    <definedName name="res" localSheetId="12" hidden="1">{#N/A,#N/A,FALSE,"Tabl. FB300";#N/A,#N/A,FALSE,"Tabl. FB350";#N/A,#N/A,FALSE,"Tabl. FB400";#N/A,#N/A,FALSE,"Tabl. FB500";#N/A,#N/A,FALSE,"Tabl. FS090"}</definedName>
    <definedName name="res" localSheetId="13" hidden="1">{#N/A,#N/A,FALSE,"Tabl. FB300";#N/A,#N/A,FALSE,"Tabl. FB350";#N/A,#N/A,FALSE,"Tabl. FB400";#N/A,#N/A,FALSE,"Tabl. FB500";#N/A,#N/A,FALSE,"Tabl. FS090"}</definedName>
    <definedName name="res" localSheetId="14" hidden="1">{#N/A,#N/A,FALSE,"Tabl. FB300";#N/A,#N/A,FALSE,"Tabl. FB350";#N/A,#N/A,FALSE,"Tabl. FB400";#N/A,#N/A,FALSE,"Tabl. FB500";#N/A,#N/A,FALSE,"Tabl. FS090"}</definedName>
    <definedName name="res" localSheetId="15" hidden="1">{#N/A,#N/A,FALSE,"Tabl. FB300";#N/A,#N/A,FALSE,"Tabl. FB350";#N/A,#N/A,FALSE,"Tabl. FB400";#N/A,#N/A,FALSE,"Tabl. FB500";#N/A,#N/A,FALSE,"Tabl. FS090"}</definedName>
    <definedName name="res" localSheetId="3" hidden="1">{#N/A,#N/A,FALSE,"Tabl. FB300";#N/A,#N/A,FALSE,"Tabl. FB350";#N/A,#N/A,FALSE,"Tabl. FB400";#N/A,#N/A,FALSE,"Tabl. FB500";#N/A,#N/A,FALSE,"Tabl. FS090"}</definedName>
    <definedName name="res" localSheetId="4" hidden="1">{#N/A,#N/A,FALSE,"Tabl. FB300";#N/A,#N/A,FALSE,"Tabl. FB350";#N/A,#N/A,FALSE,"Tabl. FB400";#N/A,#N/A,FALSE,"Tabl. FB500";#N/A,#N/A,FALSE,"Tabl. FS090"}</definedName>
    <definedName name="res" localSheetId="5" hidden="1">{#N/A,#N/A,FALSE,"Tabl. FB300";#N/A,#N/A,FALSE,"Tabl. FB350";#N/A,#N/A,FALSE,"Tabl. FB400";#N/A,#N/A,FALSE,"Tabl. FB500";#N/A,#N/A,FALSE,"Tabl. FS090"}</definedName>
    <definedName name="res" localSheetId="6" hidden="1">{#N/A,#N/A,FALSE,"Tabl. FB300";#N/A,#N/A,FALSE,"Tabl. FB350";#N/A,#N/A,FALSE,"Tabl. FB400";#N/A,#N/A,FALSE,"Tabl. FB500";#N/A,#N/A,FALSE,"Tabl. FS090"}</definedName>
    <definedName name="res" hidden="1">{#N/A,#N/A,FALSE,"Tabl. FB300";#N/A,#N/A,FALSE,"Tabl. FB350";#N/A,#N/A,FALSE,"Tabl. FB400";#N/A,#N/A,FALSE,"Tabl. FB500";#N/A,#N/A,FALSE,"Tabl. FS090"}</definedName>
    <definedName name="ResTable" localSheetId="22">#REF!</definedName>
    <definedName name="result" localSheetId="20" hidden="1">{#N/A,#N/A,FALSE,"Tabl. G1";#N/A,#N/A,FALSE,"Tabl. G2"}</definedName>
    <definedName name="result" localSheetId="21" hidden="1">{#N/A,#N/A,FALSE,"Tabl. G1";#N/A,#N/A,FALSE,"Tabl. G2"}</definedName>
    <definedName name="result" localSheetId="22" hidden="1">{#N/A,#N/A,FALSE,"Tabl. G1";#N/A,#N/A,FALSE,"Tabl. G2"}</definedName>
    <definedName name="result" localSheetId="16" hidden="1">{#N/A,#N/A,FALSE,"Tabl. G1";#N/A,#N/A,FALSE,"Tabl. G2"}</definedName>
    <definedName name="result" localSheetId="17" hidden="1">{#N/A,#N/A,FALSE,"Tabl. G1";#N/A,#N/A,FALSE,"Tabl. G2"}</definedName>
    <definedName name="result" localSheetId="19" hidden="1">{#N/A,#N/A,FALSE,"Tabl. G1";#N/A,#N/A,FALSE,"Tabl. G2"}</definedName>
    <definedName name="result" localSheetId="18" hidden="1">{#N/A,#N/A,FALSE,"Tabl. G1";#N/A,#N/A,FALSE,"Tabl. G2"}</definedName>
    <definedName name="result" localSheetId="7" hidden="1">{#N/A,#N/A,FALSE,"Tabl. G1";#N/A,#N/A,FALSE,"Tabl. G2"}</definedName>
    <definedName name="result" localSheetId="8" hidden="1">{#N/A,#N/A,FALSE,"Tabl. G1";#N/A,#N/A,FALSE,"Tabl. G2"}</definedName>
    <definedName name="result" localSheetId="10" hidden="1">{#N/A,#N/A,FALSE,"Tabl. G1";#N/A,#N/A,FALSE,"Tabl. G2"}</definedName>
    <definedName name="result" localSheetId="9" hidden="1">{#N/A,#N/A,FALSE,"Tabl. G1";#N/A,#N/A,FALSE,"Tabl. G2"}</definedName>
    <definedName name="result" localSheetId="23" hidden="1">{#N/A,#N/A,FALSE,"Tabl. G1";#N/A,#N/A,FALSE,"Tabl. G2"}</definedName>
    <definedName name="result" localSheetId="12" hidden="1">{#N/A,#N/A,FALSE,"Tabl. G1";#N/A,#N/A,FALSE,"Tabl. G2"}</definedName>
    <definedName name="result" localSheetId="13" hidden="1">{#N/A,#N/A,FALSE,"Tabl. G1";#N/A,#N/A,FALSE,"Tabl. G2"}</definedName>
    <definedName name="result" localSheetId="14" hidden="1">{#N/A,#N/A,FALSE,"Tabl. G1";#N/A,#N/A,FALSE,"Tabl. G2"}</definedName>
    <definedName name="result" localSheetId="15" hidden="1">{#N/A,#N/A,FALSE,"Tabl. G1";#N/A,#N/A,FALSE,"Tabl. G2"}</definedName>
    <definedName name="result" localSheetId="3" hidden="1">{#N/A,#N/A,FALSE,"Tabl. G1";#N/A,#N/A,FALSE,"Tabl. G2"}</definedName>
    <definedName name="result" localSheetId="4" hidden="1">{#N/A,#N/A,FALSE,"Tabl. G1";#N/A,#N/A,FALSE,"Tabl. G2"}</definedName>
    <definedName name="result" localSheetId="5" hidden="1">{#N/A,#N/A,FALSE,"Tabl. G1";#N/A,#N/A,FALSE,"Tabl. G2"}</definedName>
    <definedName name="result" localSheetId="6" hidden="1">{#N/A,#N/A,FALSE,"Tabl. G1";#N/A,#N/A,FALSE,"Tabl. G2"}</definedName>
    <definedName name="result" hidden="1">{#N/A,#N/A,FALSE,"Tabl. G1";#N/A,#N/A,FALSE,"Tabl. G2"}</definedName>
    <definedName name="RevenueSpotPriceIn" localSheetId="22">#REF!</definedName>
    <definedName name="reyhjy" localSheetId="20" hidden="1">{#N/A,#N/A,FALSE,"A";#N/A,#N/A,FALSE,"B"}</definedName>
    <definedName name="reyhjy" localSheetId="21" hidden="1">{#N/A,#N/A,FALSE,"A";#N/A,#N/A,FALSE,"B"}</definedName>
    <definedName name="reyhjy" localSheetId="22" hidden="1">{#N/A,#N/A,FALSE,"A";#N/A,#N/A,FALSE,"B"}</definedName>
    <definedName name="reyhjy" localSheetId="16" hidden="1">{#N/A,#N/A,FALSE,"A";#N/A,#N/A,FALSE,"B"}</definedName>
    <definedName name="reyhjy" localSheetId="17" hidden="1">{#N/A,#N/A,FALSE,"A";#N/A,#N/A,FALSE,"B"}</definedName>
    <definedName name="reyhjy" localSheetId="19" hidden="1">{#N/A,#N/A,FALSE,"A";#N/A,#N/A,FALSE,"B"}</definedName>
    <definedName name="reyhjy" localSheetId="18" hidden="1">{#N/A,#N/A,FALSE,"A";#N/A,#N/A,FALSE,"B"}</definedName>
    <definedName name="reyhjy" localSheetId="7" hidden="1">{#N/A,#N/A,FALSE,"A";#N/A,#N/A,FALSE,"B"}</definedName>
    <definedName name="reyhjy" localSheetId="8" hidden="1">{#N/A,#N/A,FALSE,"A";#N/A,#N/A,FALSE,"B"}</definedName>
    <definedName name="reyhjy" localSheetId="10" hidden="1">{#N/A,#N/A,FALSE,"A";#N/A,#N/A,FALSE,"B"}</definedName>
    <definedName name="reyhjy" localSheetId="9" hidden="1">{#N/A,#N/A,FALSE,"A";#N/A,#N/A,FALSE,"B"}</definedName>
    <definedName name="reyhjy" localSheetId="23" hidden="1">{#N/A,#N/A,FALSE,"A";#N/A,#N/A,FALSE,"B"}</definedName>
    <definedName name="reyhjy" localSheetId="12" hidden="1">{#N/A,#N/A,FALSE,"A";#N/A,#N/A,FALSE,"B"}</definedName>
    <definedName name="reyhjy" localSheetId="13" hidden="1">{#N/A,#N/A,FALSE,"A";#N/A,#N/A,FALSE,"B"}</definedName>
    <definedName name="reyhjy" localSheetId="14" hidden="1">{#N/A,#N/A,FALSE,"A";#N/A,#N/A,FALSE,"B"}</definedName>
    <definedName name="reyhjy" localSheetId="15" hidden="1">{#N/A,#N/A,FALSE,"A";#N/A,#N/A,FALSE,"B"}</definedName>
    <definedName name="reyhjy" localSheetId="3" hidden="1">{#N/A,#N/A,FALSE,"A";#N/A,#N/A,FALSE,"B"}</definedName>
    <definedName name="reyhjy" localSheetId="4" hidden="1">{#N/A,#N/A,FALSE,"A";#N/A,#N/A,FALSE,"B"}</definedName>
    <definedName name="reyhjy" localSheetId="5" hidden="1">{#N/A,#N/A,FALSE,"A";#N/A,#N/A,FALSE,"B"}</definedName>
    <definedName name="reyhjy" localSheetId="6" hidden="1">{#N/A,#N/A,FALSE,"A";#N/A,#N/A,FALSE,"B"}</definedName>
    <definedName name="reyhjy" hidden="1">{#N/A,#N/A,FALSE,"A";#N/A,#N/A,FALSE,"B"}</definedName>
    <definedName name="Rezervy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ezervy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f" hidden="1">{#N/A,#N/A,FALSE,"A";#N/A,#N/A,FALSE,"B-TOT";#N/A,#N/A,FALSE,"Declaration1";#N/A,#N/A,FALSE,"Spravka1";#N/A,#N/A,FALSE,"A (2)";#N/A,#N/A,FALSE,"B-TOT (2)";#N/A,#N/A,FALSE,"Declaration1 (2)";#N/A,#N/A,FALSE,"Spravka1 (2)"}</definedName>
    <definedName name="rfdsgbvs" localSheetId="20" hidden="1">{#N/A,#N/A,FALSE,"A";#N/A,#N/A,FALSE,"B"}</definedName>
    <definedName name="rfdsgbvs" localSheetId="21" hidden="1">{#N/A,#N/A,FALSE,"A";#N/A,#N/A,FALSE,"B"}</definedName>
    <definedName name="rfdsgbvs" localSheetId="22" hidden="1">{#N/A,#N/A,FALSE,"A";#N/A,#N/A,FALSE,"B"}</definedName>
    <definedName name="rfdsgbvs" localSheetId="16" hidden="1">{#N/A,#N/A,FALSE,"A";#N/A,#N/A,FALSE,"B"}</definedName>
    <definedName name="rfdsgbvs" localSheetId="17" hidden="1">{#N/A,#N/A,FALSE,"A";#N/A,#N/A,FALSE,"B"}</definedName>
    <definedName name="rfdsgbvs" localSheetId="19" hidden="1">{#N/A,#N/A,FALSE,"A";#N/A,#N/A,FALSE,"B"}</definedName>
    <definedName name="rfdsgbvs" localSheetId="18" hidden="1">{#N/A,#N/A,FALSE,"A";#N/A,#N/A,FALSE,"B"}</definedName>
    <definedName name="rfdsgbvs" localSheetId="7" hidden="1">{#N/A,#N/A,FALSE,"A";#N/A,#N/A,FALSE,"B"}</definedName>
    <definedName name="rfdsgbvs" localSheetId="8" hidden="1">{#N/A,#N/A,FALSE,"A";#N/A,#N/A,FALSE,"B"}</definedName>
    <definedName name="rfdsgbvs" localSheetId="10" hidden="1">{#N/A,#N/A,FALSE,"A";#N/A,#N/A,FALSE,"B"}</definedName>
    <definedName name="rfdsgbvs" localSheetId="9" hidden="1">{#N/A,#N/A,FALSE,"A";#N/A,#N/A,FALSE,"B"}</definedName>
    <definedName name="rfdsgbvs" localSheetId="23" hidden="1">{#N/A,#N/A,FALSE,"A";#N/A,#N/A,FALSE,"B"}</definedName>
    <definedName name="rfdsgbvs" localSheetId="12" hidden="1">{#N/A,#N/A,FALSE,"A";#N/A,#N/A,FALSE,"B"}</definedName>
    <definedName name="rfdsgbvs" localSheetId="13" hidden="1">{#N/A,#N/A,FALSE,"A";#N/A,#N/A,FALSE,"B"}</definedName>
    <definedName name="rfdsgbvs" localSheetId="14" hidden="1">{#N/A,#N/A,FALSE,"A";#N/A,#N/A,FALSE,"B"}</definedName>
    <definedName name="rfdsgbvs" localSheetId="15" hidden="1">{#N/A,#N/A,FALSE,"A";#N/A,#N/A,FALSE,"B"}</definedName>
    <definedName name="rfdsgbvs" localSheetId="3" hidden="1">{#N/A,#N/A,FALSE,"A";#N/A,#N/A,FALSE,"B"}</definedName>
    <definedName name="rfdsgbvs" localSheetId="4" hidden="1">{#N/A,#N/A,FALSE,"A";#N/A,#N/A,FALSE,"B"}</definedName>
    <definedName name="rfdsgbvs" localSheetId="5" hidden="1">{#N/A,#N/A,FALSE,"A";#N/A,#N/A,FALSE,"B"}</definedName>
    <definedName name="rfdsgbvs" localSheetId="6" hidden="1">{#N/A,#N/A,FALSE,"A";#N/A,#N/A,FALSE,"B"}</definedName>
    <definedName name="rfdsgbvs" hidden="1">{#N/A,#N/A,FALSE,"A";#N/A,#N/A,FALSE,"B"}</definedName>
    <definedName name="rgagr" localSheetId="20" hidden="1">{#N/A,#N/A,FALSE,"A";#N/A,#N/A,FALSE,"B"}</definedName>
    <definedName name="rgagr" localSheetId="21" hidden="1">{#N/A,#N/A,FALSE,"A";#N/A,#N/A,FALSE,"B"}</definedName>
    <definedName name="rgagr" localSheetId="22" hidden="1">{#N/A,#N/A,FALSE,"A";#N/A,#N/A,FALSE,"B"}</definedName>
    <definedName name="rgagr" localSheetId="16" hidden="1">{#N/A,#N/A,FALSE,"A";#N/A,#N/A,FALSE,"B"}</definedName>
    <definedName name="rgagr" localSheetId="17" hidden="1">{#N/A,#N/A,FALSE,"A";#N/A,#N/A,FALSE,"B"}</definedName>
    <definedName name="rgagr" localSheetId="19" hidden="1">{#N/A,#N/A,FALSE,"A";#N/A,#N/A,FALSE,"B"}</definedName>
    <definedName name="rgagr" localSheetId="18" hidden="1">{#N/A,#N/A,FALSE,"A";#N/A,#N/A,FALSE,"B"}</definedName>
    <definedName name="rgagr" localSheetId="7" hidden="1">{#N/A,#N/A,FALSE,"A";#N/A,#N/A,FALSE,"B"}</definedName>
    <definedName name="rgagr" localSheetId="8" hidden="1">{#N/A,#N/A,FALSE,"A";#N/A,#N/A,FALSE,"B"}</definedName>
    <definedName name="rgagr" localSheetId="10" hidden="1">{#N/A,#N/A,FALSE,"A";#N/A,#N/A,FALSE,"B"}</definedName>
    <definedName name="rgagr" localSheetId="9" hidden="1">{#N/A,#N/A,FALSE,"A";#N/A,#N/A,FALSE,"B"}</definedName>
    <definedName name="rgagr" localSheetId="23" hidden="1">{#N/A,#N/A,FALSE,"A";#N/A,#N/A,FALSE,"B"}</definedName>
    <definedName name="rgagr" localSheetId="12" hidden="1">{#N/A,#N/A,FALSE,"A";#N/A,#N/A,FALSE,"B"}</definedName>
    <definedName name="rgagr" localSheetId="13" hidden="1">{#N/A,#N/A,FALSE,"A";#N/A,#N/A,FALSE,"B"}</definedName>
    <definedName name="rgagr" localSheetId="14" hidden="1">{#N/A,#N/A,FALSE,"A";#N/A,#N/A,FALSE,"B"}</definedName>
    <definedName name="rgagr" localSheetId="15" hidden="1">{#N/A,#N/A,FALSE,"A";#N/A,#N/A,FALSE,"B"}</definedName>
    <definedName name="rgagr" localSheetId="3" hidden="1">{#N/A,#N/A,FALSE,"A";#N/A,#N/A,FALSE,"B"}</definedName>
    <definedName name="rgagr" localSheetId="4" hidden="1">{#N/A,#N/A,FALSE,"A";#N/A,#N/A,FALSE,"B"}</definedName>
    <definedName name="rgagr" localSheetId="5" hidden="1">{#N/A,#N/A,FALSE,"A";#N/A,#N/A,FALSE,"B"}</definedName>
    <definedName name="rgagr" localSheetId="6" hidden="1">{#N/A,#N/A,FALSE,"A";#N/A,#N/A,FALSE,"B"}</definedName>
    <definedName name="rgagr" hidden="1">{#N/A,#N/A,FALSE,"A";#N/A,#N/A,FALSE,"B"}</definedName>
    <definedName name="rgerge" localSheetId="20" hidden="1">{#N/A,#N/A,FALSE,"A";#N/A,#N/A,FALSE,"B"}</definedName>
    <definedName name="rgerge" localSheetId="21" hidden="1">{#N/A,#N/A,FALSE,"A";#N/A,#N/A,FALSE,"B"}</definedName>
    <definedName name="rgerge" localSheetId="22" hidden="1">{#N/A,#N/A,FALSE,"A";#N/A,#N/A,FALSE,"B"}</definedName>
    <definedName name="rgerge" localSheetId="16" hidden="1">{#N/A,#N/A,FALSE,"A";#N/A,#N/A,FALSE,"B"}</definedName>
    <definedName name="rgerge" localSheetId="17" hidden="1">{#N/A,#N/A,FALSE,"A";#N/A,#N/A,FALSE,"B"}</definedName>
    <definedName name="rgerge" localSheetId="19" hidden="1">{#N/A,#N/A,FALSE,"A";#N/A,#N/A,FALSE,"B"}</definedName>
    <definedName name="rgerge" localSheetId="18" hidden="1">{#N/A,#N/A,FALSE,"A";#N/A,#N/A,FALSE,"B"}</definedName>
    <definedName name="rgerge" localSheetId="7" hidden="1">{#N/A,#N/A,FALSE,"A";#N/A,#N/A,FALSE,"B"}</definedName>
    <definedName name="rgerge" localSheetId="8" hidden="1">{#N/A,#N/A,FALSE,"A";#N/A,#N/A,FALSE,"B"}</definedName>
    <definedName name="rgerge" localSheetId="10" hidden="1">{#N/A,#N/A,FALSE,"A";#N/A,#N/A,FALSE,"B"}</definedName>
    <definedName name="rgerge" localSheetId="9" hidden="1">{#N/A,#N/A,FALSE,"A";#N/A,#N/A,FALSE,"B"}</definedName>
    <definedName name="rgerge" localSheetId="23" hidden="1">{#N/A,#N/A,FALSE,"A";#N/A,#N/A,FALSE,"B"}</definedName>
    <definedName name="rgerge" localSheetId="12" hidden="1">{#N/A,#N/A,FALSE,"A";#N/A,#N/A,FALSE,"B"}</definedName>
    <definedName name="rgerge" localSheetId="13" hidden="1">{#N/A,#N/A,FALSE,"A";#N/A,#N/A,FALSE,"B"}</definedName>
    <definedName name="rgerge" localSheetId="14" hidden="1">{#N/A,#N/A,FALSE,"A";#N/A,#N/A,FALSE,"B"}</definedName>
    <definedName name="rgerge" localSheetId="15" hidden="1">{#N/A,#N/A,FALSE,"A";#N/A,#N/A,FALSE,"B"}</definedName>
    <definedName name="rgerge" localSheetId="3" hidden="1">{#N/A,#N/A,FALSE,"A";#N/A,#N/A,FALSE,"B"}</definedName>
    <definedName name="rgerge" localSheetId="4" hidden="1">{#N/A,#N/A,FALSE,"A";#N/A,#N/A,FALSE,"B"}</definedName>
    <definedName name="rgerge" localSheetId="5" hidden="1">{#N/A,#N/A,FALSE,"A";#N/A,#N/A,FALSE,"B"}</definedName>
    <definedName name="rgerge" localSheetId="6" hidden="1">{#N/A,#N/A,FALSE,"A";#N/A,#N/A,FALSE,"B"}</definedName>
    <definedName name="rgerge" hidden="1">{#N/A,#N/A,FALSE,"A";#N/A,#N/A,FALSE,"B"}</definedName>
    <definedName name="rgewgv" localSheetId="20" hidden="1">{#N/A,#N/A,FALSE,"A";#N/A,#N/A,FALSE,"B"}</definedName>
    <definedName name="rgewgv" localSheetId="21" hidden="1">{#N/A,#N/A,FALSE,"A";#N/A,#N/A,FALSE,"B"}</definedName>
    <definedName name="rgewgv" localSheetId="22" hidden="1">{#N/A,#N/A,FALSE,"A";#N/A,#N/A,FALSE,"B"}</definedName>
    <definedName name="rgewgv" localSheetId="16" hidden="1">{#N/A,#N/A,FALSE,"A";#N/A,#N/A,FALSE,"B"}</definedName>
    <definedName name="rgewgv" localSheetId="17" hidden="1">{#N/A,#N/A,FALSE,"A";#N/A,#N/A,FALSE,"B"}</definedName>
    <definedName name="rgewgv" localSheetId="19" hidden="1">{#N/A,#N/A,FALSE,"A";#N/A,#N/A,FALSE,"B"}</definedName>
    <definedName name="rgewgv" localSheetId="18" hidden="1">{#N/A,#N/A,FALSE,"A";#N/A,#N/A,FALSE,"B"}</definedName>
    <definedName name="rgewgv" localSheetId="7" hidden="1">{#N/A,#N/A,FALSE,"A";#N/A,#N/A,FALSE,"B"}</definedName>
    <definedName name="rgewgv" localSheetId="8" hidden="1">{#N/A,#N/A,FALSE,"A";#N/A,#N/A,FALSE,"B"}</definedName>
    <definedName name="rgewgv" localSheetId="10" hidden="1">{#N/A,#N/A,FALSE,"A";#N/A,#N/A,FALSE,"B"}</definedName>
    <definedName name="rgewgv" localSheetId="9" hidden="1">{#N/A,#N/A,FALSE,"A";#N/A,#N/A,FALSE,"B"}</definedName>
    <definedName name="rgewgv" localSheetId="23" hidden="1">{#N/A,#N/A,FALSE,"A";#N/A,#N/A,FALSE,"B"}</definedName>
    <definedName name="rgewgv" localSheetId="12" hidden="1">{#N/A,#N/A,FALSE,"A";#N/A,#N/A,FALSE,"B"}</definedName>
    <definedName name="rgewgv" localSheetId="13" hidden="1">{#N/A,#N/A,FALSE,"A";#N/A,#N/A,FALSE,"B"}</definedName>
    <definedName name="rgewgv" localSheetId="14" hidden="1">{#N/A,#N/A,FALSE,"A";#N/A,#N/A,FALSE,"B"}</definedName>
    <definedName name="rgewgv" localSheetId="15" hidden="1">{#N/A,#N/A,FALSE,"A";#N/A,#N/A,FALSE,"B"}</definedName>
    <definedName name="rgewgv" localSheetId="3" hidden="1">{#N/A,#N/A,FALSE,"A";#N/A,#N/A,FALSE,"B"}</definedName>
    <definedName name="rgewgv" localSheetId="4" hidden="1">{#N/A,#N/A,FALSE,"A";#N/A,#N/A,FALSE,"B"}</definedName>
    <definedName name="rgewgv" localSheetId="5" hidden="1">{#N/A,#N/A,FALSE,"A";#N/A,#N/A,FALSE,"B"}</definedName>
    <definedName name="rgewgv" localSheetId="6" hidden="1">{#N/A,#N/A,FALSE,"A";#N/A,#N/A,FALSE,"B"}</definedName>
    <definedName name="rgewgv" hidden="1">{#N/A,#N/A,FALSE,"A";#N/A,#N/A,FALSE,"B"}</definedName>
    <definedName name="rg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g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gf" hidden="1">{#N/A,#N/A,FALSE,"A";#N/A,#N/A,FALSE,"B-TOT";#N/A,#N/A,FALSE,"Declaration1";#N/A,#N/A,FALSE,"Spravka1";#N/A,#N/A,FALSE,"A (2)";#N/A,#N/A,FALSE,"B-TOT (2)";#N/A,#N/A,FALSE,"Declaration1 (2)";#N/A,#N/A,FALSE,"Spravka1 (2)"}</definedName>
    <definedName name="rgre" localSheetId="20" hidden="1">{#N/A,#N/A,FALSE,"A";#N/A,#N/A,FALSE,"B"}</definedName>
    <definedName name="rgre" localSheetId="21" hidden="1">{#N/A,#N/A,FALSE,"A";#N/A,#N/A,FALSE,"B"}</definedName>
    <definedName name="rgre" localSheetId="22" hidden="1">{#N/A,#N/A,FALSE,"A";#N/A,#N/A,FALSE,"B"}</definedName>
    <definedName name="rgre" localSheetId="16" hidden="1">{#N/A,#N/A,FALSE,"A";#N/A,#N/A,FALSE,"B"}</definedName>
    <definedName name="rgre" localSheetId="17" hidden="1">{#N/A,#N/A,FALSE,"A";#N/A,#N/A,FALSE,"B"}</definedName>
    <definedName name="rgre" localSheetId="19" hidden="1">{#N/A,#N/A,FALSE,"A";#N/A,#N/A,FALSE,"B"}</definedName>
    <definedName name="rgre" localSheetId="18" hidden="1">{#N/A,#N/A,FALSE,"A";#N/A,#N/A,FALSE,"B"}</definedName>
    <definedName name="rgre" localSheetId="7" hidden="1">{#N/A,#N/A,FALSE,"A";#N/A,#N/A,FALSE,"B"}</definedName>
    <definedName name="rgre" localSheetId="8" hidden="1">{#N/A,#N/A,FALSE,"A";#N/A,#N/A,FALSE,"B"}</definedName>
    <definedName name="rgre" localSheetId="10" hidden="1">{#N/A,#N/A,FALSE,"A";#N/A,#N/A,FALSE,"B"}</definedName>
    <definedName name="rgre" localSheetId="9" hidden="1">{#N/A,#N/A,FALSE,"A";#N/A,#N/A,FALSE,"B"}</definedName>
    <definedName name="rgre" localSheetId="23" hidden="1">{#N/A,#N/A,FALSE,"A";#N/A,#N/A,FALSE,"B"}</definedName>
    <definedName name="rgre" localSheetId="12" hidden="1">{#N/A,#N/A,FALSE,"A";#N/A,#N/A,FALSE,"B"}</definedName>
    <definedName name="rgre" localSheetId="13" hidden="1">{#N/A,#N/A,FALSE,"A";#N/A,#N/A,FALSE,"B"}</definedName>
    <definedName name="rgre" localSheetId="14" hidden="1">{#N/A,#N/A,FALSE,"A";#N/A,#N/A,FALSE,"B"}</definedName>
    <definedName name="rgre" localSheetId="15" hidden="1">{#N/A,#N/A,FALSE,"A";#N/A,#N/A,FALSE,"B"}</definedName>
    <definedName name="rgre" localSheetId="3" hidden="1">{#N/A,#N/A,FALSE,"A";#N/A,#N/A,FALSE,"B"}</definedName>
    <definedName name="rgre" localSheetId="4" hidden="1">{#N/A,#N/A,FALSE,"A";#N/A,#N/A,FALSE,"B"}</definedName>
    <definedName name="rgre" localSheetId="5" hidden="1">{#N/A,#N/A,FALSE,"A";#N/A,#N/A,FALSE,"B"}</definedName>
    <definedName name="rgre" localSheetId="6" hidden="1">{#N/A,#N/A,FALSE,"A";#N/A,#N/A,FALSE,"B"}</definedName>
    <definedName name="rgre" hidden="1">{#N/A,#N/A,FALSE,"A";#N/A,#N/A,FALSE,"B"}</definedName>
    <definedName name="rgr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gr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rg" localSheetId="20" hidden="1">{#N/A,#N/A,FALSE,"A";#N/A,#N/A,FALSE,"B"}</definedName>
    <definedName name="rgtrg" localSheetId="21" hidden="1">{#N/A,#N/A,FALSE,"A";#N/A,#N/A,FALSE,"B"}</definedName>
    <definedName name="rgtrg" localSheetId="22" hidden="1">{#N/A,#N/A,FALSE,"A";#N/A,#N/A,FALSE,"B"}</definedName>
    <definedName name="rgtrg" localSheetId="16" hidden="1">{#N/A,#N/A,FALSE,"A";#N/A,#N/A,FALSE,"B"}</definedName>
    <definedName name="rgtrg" localSheetId="17" hidden="1">{#N/A,#N/A,FALSE,"A";#N/A,#N/A,FALSE,"B"}</definedName>
    <definedName name="rgtrg" localSheetId="19" hidden="1">{#N/A,#N/A,FALSE,"A";#N/A,#N/A,FALSE,"B"}</definedName>
    <definedName name="rgtrg" localSheetId="18" hidden="1">{#N/A,#N/A,FALSE,"A";#N/A,#N/A,FALSE,"B"}</definedName>
    <definedName name="rgtrg" localSheetId="7" hidden="1">{#N/A,#N/A,FALSE,"A";#N/A,#N/A,FALSE,"B"}</definedName>
    <definedName name="rgtrg" localSheetId="8" hidden="1">{#N/A,#N/A,FALSE,"A";#N/A,#N/A,FALSE,"B"}</definedName>
    <definedName name="rgtrg" localSheetId="10" hidden="1">{#N/A,#N/A,FALSE,"A";#N/A,#N/A,FALSE,"B"}</definedName>
    <definedName name="rgtrg" localSheetId="9" hidden="1">{#N/A,#N/A,FALSE,"A";#N/A,#N/A,FALSE,"B"}</definedName>
    <definedName name="rgtrg" localSheetId="23" hidden="1">{#N/A,#N/A,FALSE,"A";#N/A,#N/A,FALSE,"B"}</definedName>
    <definedName name="rgtrg" localSheetId="12" hidden="1">{#N/A,#N/A,FALSE,"A";#N/A,#N/A,FALSE,"B"}</definedName>
    <definedName name="rgtrg" localSheetId="13" hidden="1">{#N/A,#N/A,FALSE,"A";#N/A,#N/A,FALSE,"B"}</definedName>
    <definedName name="rgtrg" localSheetId="14" hidden="1">{#N/A,#N/A,FALSE,"A";#N/A,#N/A,FALSE,"B"}</definedName>
    <definedName name="rgtrg" localSheetId="15" hidden="1">{#N/A,#N/A,FALSE,"A";#N/A,#N/A,FALSE,"B"}</definedName>
    <definedName name="rgtrg" localSheetId="3" hidden="1">{#N/A,#N/A,FALSE,"A";#N/A,#N/A,FALSE,"B"}</definedName>
    <definedName name="rgtrg" localSheetId="4" hidden="1">{#N/A,#N/A,FALSE,"A";#N/A,#N/A,FALSE,"B"}</definedName>
    <definedName name="rgtrg" localSheetId="5" hidden="1">{#N/A,#N/A,FALSE,"A";#N/A,#N/A,FALSE,"B"}</definedName>
    <definedName name="rgtrg" localSheetId="6" hidden="1">{#N/A,#N/A,FALSE,"A";#N/A,#N/A,FALSE,"B"}</definedName>
    <definedName name="rgtrg" hidden="1">{#N/A,#N/A,FALSE,"A";#N/A,#N/A,FALSE,"B"}</definedName>
    <definedName name="RP" localSheetId="22">#REF!</definedName>
    <definedName name="rreg" localSheetId="20" hidden="1">{#N/A,#N/A,FALSE,"A";#N/A,#N/A,FALSE,"B"}</definedName>
    <definedName name="rreg" localSheetId="21" hidden="1">{#N/A,#N/A,FALSE,"A";#N/A,#N/A,FALSE,"B"}</definedName>
    <definedName name="rreg" localSheetId="22" hidden="1">{#N/A,#N/A,FALSE,"A";#N/A,#N/A,FALSE,"B"}</definedName>
    <definedName name="rreg" localSheetId="16" hidden="1">{#N/A,#N/A,FALSE,"A";#N/A,#N/A,FALSE,"B"}</definedName>
    <definedName name="rreg" localSheetId="17" hidden="1">{#N/A,#N/A,FALSE,"A";#N/A,#N/A,FALSE,"B"}</definedName>
    <definedName name="rreg" localSheetId="19" hidden="1">{#N/A,#N/A,FALSE,"A";#N/A,#N/A,FALSE,"B"}</definedName>
    <definedName name="rreg" localSheetId="18" hidden="1">{#N/A,#N/A,FALSE,"A";#N/A,#N/A,FALSE,"B"}</definedName>
    <definedName name="rreg" localSheetId="7" hidden="1">{#N/A,#N/A,FALSE,"A";#N/A,#N/A,FALSE,"B"}</definedName>
    <definedName name="rreg" localSheetId="8" hidden="1">{#N/A,#N/A,FALSE,"A";#N/A,#N/A,FALSE,"B"}</definedName>
    <definedName name="rreg" localSheetId="10" hidden="1">{#N/A,#N/A,FALSE,"A";#N/A,#N/A,FALSE,"B"}</definedName>
    <definedName name="rreg" localSheetId="9" hidden="1">{#N/A,#N/A,FALSE,"A";#N/A,#N/A,FALSE,"B"}</definedName>
    <definedName name="rreg" localSheetId="23" hidden="1">{#N/A,#N/A,FALSE,"A";#N/A,#N/A,FALSE,"B"}</definedName>
    <definedName name="rreg" localSheetId="12" hidden="1">{#N/A,#N/A,FALSE,"A";#N/A,#N/A,FALSE,"B"}</definedName>
    <definedName name="rreg" localSheetId="13" hidden="1">{#N/A,#N/A,FALSE,"A";#N/A,#N/A,FALSE,"B"}</definedName>
    <definedName name="rreg" localSheetId="14" hidden="1">{#N/A,#N/A,FALSE,"A";#N/A,#N/A,FALSE,"B"}</definedName>
    <definedName name="rreg" localSheetId="15" hidden="1">{#N/A,#N/A,FALSE,"A";#N/A,#N/A,FALSE,"B"}</definedName>
    <definedName name="rreg" localSheetId="3" hidden="1">{#N/A,#N/A,FALSE,"A";#N/A,#N/A,FALSE,"B"}</definedName>
    <definedName name="rreg" localSheetId="4" hidden="1">{#N/A,#N/A,FALSE,"A";#N/A,#N/A,FALSE,"B"}</definedName>
    <definedName name="rreg" localSheetId="5" hidden="1">{#N/A,#N/A,FALSE,"A";#N/A,#N/A,FALSE,"B"}</definedName>
    <definedName name="rreg" localSheetId="6" hidden="1">{#N/A,#N/A,FALSE,"A";#N/A,#N/A,FALSE,"B"}</definedName>
    <definedName name="rreg" hidden="1">{#N/A,#N/A,FALSE,"A";#N/A,#N/A,FALSE,"B"}</definedName>
    <definedName name="rrrr" localSheetId="20" hidden="1">{#N/A,#N/A,FALSE,"Tabl. H1";#N/A,#N/A,FALSE,"Tabl. H2"}</definedName>
    <definedName name="rrrr" localSheetId="21" hidden="1">{#N/A,#N/A,FALSE,"Tabl. H1";#N/A,#N/A,FALSE,"Tabl. H2"}</definedName>
    <definedName name="rrrr" localSheetId="22" hidden="1">{#N/A,#N/A,FALSE,"Tabl. H1";#N/A,#N/A,FALSE,"Tabl. H2"}</definedName>
    <definedName name="rrrr" localSheetId="16" hidden="1">{#N/A,#N/A,FALSE,"Tabl. H1";#N/A,#N/A,FALSE,"Tabl. H2"}</definedName>
    <definedName name="rrrr" localSheetId="17" hidden="1">{#N/A,#N/A,FALSE,"Tabl. H1";#N/A,#N/A,FALSE,"Tabl. H2"}</definedName>
    <definedName name="rrrr" localSheetId="19" hidden="1">{#N/A,#N/A,FALSE,"Tabl. H1";#N/A,#N/A,FALSE,"Tabl. H2"}</definedName>
    <definedName name="rrrr" localSheetId="18" hidden="1">{#N/A,#N/A,FALSE,"Tabl. H1";#N/A,#N/A,FALSE,"Tabl. H2"}</definedName>
    <definedName name="rrrr" localSheetId="7" hidden="1">{#N/A,#N/A,FALSE,"Tabl. H1";#N/A,#N/A,FALSE,"Tabl. H2"}</definedName>
    <definedName name="rrrr" localSheetId="8" hidden="1">{#N/A,#N/A,FALSE,"Tabl. H1";#N/A,#N/A,FALSE,"Tabl. H2"}</definedName>
    <definedName name="rrrr" localSheetId="10" hidden="1">{#N/A,#N/A,FALSE,"Tabl. H1";#N/A,#N/A,FALSE,"Tabl. H2"}</definedName>
    <definedName name="rrrr" localSheetId="9" hidden="1">{#N/A,#N/A,FALSE,"Tabl. H1";#N/A,#N/A,FALSE,"Tabl. H2"}</definedName>
    <definedName name="rrrr" localSheetId="23" hidden="1">{#N/A,#N/A,FALSE,"Tabl. H1";#N/A,#N/A,FALSE,"Tabl. H2"}</definedName>
    <definedName name="rrrr" localSheetId="12" hidden="1">{#N/A,#N/A,FALSE,"Tabl. H1";#N/A,#N/A,FALSE,"Tabl. H2"}</definedName>
    <definedName name="rrrr" localSheetId="13" hidden="1">{#N/A,#N/A,FALSE,"Tabl. H1";#N/A,#N/A,FALSE,"Tabl. H2"}</definedName>
    <definedName name="rrrr" localSheetId="14" hidden="1">{#N/A,#N/A,FALSE,"Tabl. H1";#N/A,#N/A,FALSE,"Tabl. H2"}</definedName>
    <definedName name="rrrr" localSheetId="15" hidden="1">{#N/A,#N/A,FALSE,"Tabl. H1";#N/A,#N/A,FALSE,"Tabl. H2"}</definedName>
    <definedName name="rrrr" localSheetId="3" hidden="1">{#N/A,#N/A,FALSE,"Tabl. H1";#N/A,#N/A,FALSE,"Tabl. H2"}</definedName>
    <definedName name="rrrr" localSheetId="4" hidden="1">{#N/A,#N/A,FALSE,"Tabl. H1";#N/A,#N/A,FALSE,"Tabl. H2"}</definedName>
    <definedName name="rrrr" localSheetId="5" hidden="1">{#N/A,#N/A,FALSE,"Tabl. H1";#N/A,#N/A,FALSE,"Tabl. H2"}</definedName>
    <definedName name="rrrr" localSheetId="6" hidden="1">{#N/A,#N/A,FALSE,"Tabl. H1";#N/A,#N/A,FALSE,"Tabl. H2"}</definedName>
    <definedName name="rrrr" hidden="1">{#N/A,#N/A,FALSE,"Tabl. H1";#N/A,#N/A,FALSE,"Tabl. H2"}</definedName>
    <definedName name="rrrrrrrr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rrrrrrr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scxvr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scxvrf" hidden="1">{#N/A,#N/A,FALSE,"A";#N/A,#N/A,FALSE,"B-TOT";#N/A,#N/A,FALSE,"Declaration1";#N/A,#N/A,FALSE,"Spravka1";#N/A,#N/A,FALSE,"A (2)";#N/A,#N/A,FALSE,"B-TOT (2)";#N/A,#N/A,FALSE,"Declaration1 (2)";#N/A,#N/A,FALSE,"Spravka1 (2)"}</definedName>
    <definedName name="rt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RTA" localSheetId="20" hidden="1">{#N/A,#N/A,FALSE,"Tabl. G1";#N/A,#N/A,FALSE,"Tabl. G2"}</definedName>
    <definedName name="RTA" localSheetId="21" hidden="1">{#N/A,#N/A,FALSE,"Tabl. G1";#N/A,#N/A,FALSE,"Tabl. G2"}</definedName>
    <definedName name="RTA" localSheetId="22" hidden="1">{#N/A,#N/A,FALSE,"Tabl. G1";#N/A,#N/A,FALSE,"Tabl. G2"}</definedName>
    <definedName name="RTA" localSheetId="16" hidden="1">{#N/A,#N/A,FALSE,"Tabl. G1";#N/A,#N/A,FALSE,"Tabl. G2"}</definedName>
    <definedName name="RTA" localSheetId="17" hidden="1">{#N/A,#N/A,FALSE,"Tabl. G1";#N/A,#N/A,FALSE,"Tabl. G2"}</definedName>
    <definedName name="RTA" localSheetId="19" hidden="1">{#N/A,#N/A,FALSE,"Tabl. G1";#N/A,#N/A,FALSE,"Tabl. G2"}</definedName>
    <definedName name="RTA" localSheetId="18" hidden="1">{#N/A,#N/A,FALSE,"Tabl. G1";#N/A,#N/A,FALSE,"Tabl. G2"}</definedName>
    <definedName name="RTA" localSheetId="7" hidden="1">{#N/A,#N/A,FALSE,"Tabl. G1";#N/A,#N/A,FALSE,"Tabl. G2"}</definedName>
    <definedName name="RTA" localSheetId="8" hidden="1">{#N/A,#N/A,FALSE,"Tabl. G1";#N/A,#N/A,FALSE,"Tabl. G2"}</definedName>
    <definedName name="RTA" localSheetId="10" hidden="1">{#N/A,#N/A,FALSE,"Tabl. G1";#N/A,#N/A,FALSE,"Tabl. G2"}</definedName>
    <definedName name="RTA" localSheetId="9" hidden="1">{#N/A,#N/A,FALSE,"Tabl. G1";#N/A,#N/A,FALSE,"Tabl. G2"}</definedName>
    <definedName name="RTA" localSheetId="23" hidden="1">{#N/A,#N/A,FALSE,"Tabl. G1";#N/A,#N/A,FALSE,"Tabl. G2"}</definedName>
    <definedName name="RTA" localSheetId="12" hidden="1">{#N/A,#N/A,FALSE,"Tabl. G1";#N/A,#N/A,FALSE,"Tabl. G2"}</definedName>
    <definedName name="RTA" localSheetId="13" hidden="1">{#N/A,#N/A,FALSE,"Tabl. G1";#N/A,#N/A,FALSE,"Tabl. G2"}</definedName>
    <definedName name="RTA" localSheetId="14" hidden="1">{#N/A,#N/A,FALSE,"Tabl. G1";#N/A,#N/A,FALSE,"Tabl. G2"}</definedName>
    <definedName name="RTA" localSheetId="15" hidden="1">{#N/A,#N/A,FALSE,"Tabl. G1";#N/A,#N/A,FALSE,"Tabl. G2"}</definedName>
    <definedName name="RTA" localSheetId="3" hidden="1">{#N/A,#N/A,FALSE,"Tabl. G1";#N/A,#N/A,FALSE,"Tabl. G2"}</definedName>
    <definedName name="RTA" localSheetId="4" hidden="1">{#N/A,#N/A,FALSE,"Tabl. G1";#N/A,#N/A,FALSE,"Tabl. G2"}</definedName>
    <definedName name="RTA" localSheetId="5" hidden="1">{#N/A,#N/A,FALSE,"Tabl. G1";#N/A,#N/A,FALSE,"Tabl. G2"}</definedName>
    <definedName name="RTA" localSheetId="6" hidden="1">{#N/A,#N/A,FALSE,"Tabl. G1";#N/A,#N/A,FALSE,"Tabl. G2"}</definedName>
    <definedName name="RTA" hidden="1">{#N/A,#N/A,FALSE,"Tabl. G1";#N/A,#N/A,FALSE,"Tabl. G2"}</definedName>
    <definedName name="rt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t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tg" hidden="1">{#N/A,#N/A,FALSE,"A";#N/A,#N/A,FALSE,"B-TOT";#N/A,#N/A,FALSE,"Declaration1";#N/A,#N/A,FALSE,"Spravka1";#N/A,#N/A,FALSE,"A (2)";#N/A,#N/A,FALSE,"B-TOT (2)";#N/A,#N/A,FALSE,"Declaration1 (2)";#N/A,#N/A,FALSE,"Spravka1 (2)"}</definedName>
    <definedName name="rtre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re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rtyyn" localSheetId="20" hidden="1">{#N/A,#N/A,FALSE,"A";#N/A,#N/A,FALSE,"B"}</definedName>
    <definedName name="rtyyn" localSheetId="21" hidden="1">{#N/A,#N/A,FALSE,"A";#N/A,#N/A,FALSE,"B"}</definedName>
    <definedName name="rtyyn" localSheetId="22" hidden="1">{#N/A,#N/A,FALSE,"A";#N/A,#N/A,FALSE,"B"}</definedName>
    <definedName name="rtyyn" localSheetId="16" hidden="1">{#N/A,#N/A,FALSE,"A";#N/A,#N/A,FALSE,"B"}</definedName>
    <definedName name="rtyyn" localSheetId="17" hidden="1">{#N/A,#N/A,FALSE,"A";#N/A,#N/A,FALSE,"B"}</definedName>
    <definedName name="rtyyn" localSheetId="19" hidden="1">{#N/A,#N/A,FALSE,"A";#N/A,#N/A,FALSE,"B"}</definedName>
    <definedName name="rtyyn" localSheetId="18" hidden="1">{#N/A,#N/A,FALSE,"A";#N/A,#N/A,FALSE,"B"}</definedName>
    <definedName name="rtyyn" localSheetId="7" hidden="1">{#N/A,#N/A,FALSE,"A";#N/A,#N/A,FALSE,"B"}</definedName>
    <definedName name="rtyyn" localSheetId="8" hidden="1">{#N/A,#N/A,FALSE,"A";#N/A,#N/A,FALSE,"B"}</definedName>
    <definedName name="rtyyn" localSheetId="10" hidden="1">{#N/A,#N/A,FALSE,"A";#N/A,#N/A,FALSE,"B"}</definedName>
    <definedName name="rtyyn" localSheetId="9" hidden="1">{#N/A,#N/A,FALSE,"A";#N/A,#N/A,FALSE,"B"}</definedName>
    <definedName name="rtyyn" localSheetId="23" hidden="1">{#N/A,#N/A,FALSE,"A";#N/A,#N/A,FALSE,"B"}</definedName>
    <definedName name="rtyyn" localSheetId="12" hidden="1">{#N/A,#N/A,FALSE,"A";#N/A,#N/A,FALSE,"B"}</definedName>
    <definedName name="rtyyn" localSheetId="13" hidden="1">{#N/A,#N/A,FALSE,"A";#N/A,#N/A,FALSE,"B"}</definedName>
    <definedName name="rtyyn" localSheetId="14" hidden="1">{#N/A,#N/A,FALSE,"A";#N/A,#N/A,FALSE,"B"}</definedName>
    <definedName name="rtyyn" localSheetId="15" hidden="1">{#N/A,#N/A,FALSE,"A";#N/A,#N/A,FALSE,"B"}</definedName>
    <definedName name="rtyyn" localSheetId="3" hidden="1">{#N/A,#N/A,FALSE,"A";#N/A,#N/A,FALSE,"B"}</definedName>
    <definedName name="rtyyn" localSheetId="4" hidden="1">{#N/A,#N/A,FALSE,"A";#N/A,#N/A,FALSE,"B"}</definedName>
    <definedName name="rtyyn" localSheetId="5" hidden="1">{#N/A,#N/A,FALSE,"A";#N/A,#N/A,FALSE,"B"}</definedName>
    <definedName name="rtyyn" localSheetId="6" hidden="1">{#N/A,#N/A,FALSE,"A";#N/A,#N/A,FALSE,"B"}</definedName>
    <definedName name="rtyyn" hidden="1">{#N/A,#N/A,FALSE,"A";#N/A,#N/A,FALSE,"B"}</definedName>
    <definedName name="rujh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ujh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ujhf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uku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ukuf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rytege" hidden="1">{#N/A,#N/A,FALSE,"A";#N/A,#N/A,FALSE,"B-TOT";#N/A,#N/A,FALSE,"Declaration1";#N/A,#N/A,FALSE,"Spravka1";#N/A,#N/A,FALSE,"A (2)";#N/A,#N/A,FALSE,"B-TOT (2)";#N/A,#N/A,FALSE,"Declaration1 (2)";#N/A,#N/A,FALSE,"Spravka1 (2)"}</definedName>
    <definedName name="rytshh" localSheetId="20" hidden="1">{#N/A,#N/A,FALSE,"A";#N/A,#N/A,FALSE,"B"}</definedName>
    <definedName name="rytshh" localSheetId="21" hidden="1">{#N/A,#N/A,FALSE,"A";#N/A,#N/A,FALSE,"B"}</definedName>
    <definedName name="rytshh" localSheetId="22" hidden="1">{#N/A,#N/A,FALSE,"A";#N/A,#N/A,FALSE,"B"}</definedName>
    <definedName name="rytshh" localSheetId="16" hidden="1">{#N/A,#N/A,FALSE,"A";#N/A,#N/A,FALSE,"B"}</definedName>
    <definedName name="rytshh" localSheetId="17" hidden="1">{#N/A,#N/A,FALSE,"A";#N/A,#N/A,FALSE,"B"}</definedName>
    <definedName name="rytshh" localSheetId="19" hidden="1">{#N/A,#N/A,FALSE,"A";#N/A,#N/A,FALSE,"B"}</definedName>
    <definedName name="rytshh" localSheetId="18" hidden="1">{#N/A,#N/A,FALSE,"A";#N/A,#N/A,FALSE,"B"}</definedName>
    <definedName name="rytshh" localSheetId="7" hidden="1">{#N/A,#N/A,FALSE,"A";#N/A,#N/A,FALSE,"B"}</definedName>
    <definedName name="rytshh" localSheetId="8" hidden="1">{#N/A,#N/A,FALSE,"A";#N/A,#N/A,FALSE,"B"}</definedName>
    <definedName name="rytshh" localSheetId="10" hidden="1">{#N/A,#N/A,FALSE,"A";#N/A,#N/A,FALSE,"B"}</definedName>
    <definedName name="rytshh" localSheetId="9" hidden="1">{#N/A,#N/A,FALSE,"A";#N/A,#N/A,FALSE,"B"}</definedName>
    <definedName name="rytshh" localSheetId="23" hidden="1">{#N/A,#N/A,FALSE,"A";#N/A,#N/A,FALSE,"B"}</definedName>
    <definedName name="rytshh" localSheetId="12" hidden="1">{#N/A,#N/A,FALSE,"A";#N/A,#N/A,FALSE,"B"}</definedName>
    <definedName name="rytshh" localSheetId="13" hidden="1">{#N/A,#N/A,FALSE,"A";#N/A,#N/A,FALSE,"B"}</definedName>
    <definedName name="rytshh" localSheetId="14" hidden="1">{#N/A,#N/A,FALSE,"A";#N/A,#N/A,FALSE,"B"}</definedName>
    <definedName name="rytshh" localSheetId="15" hidden="1">{#N/A,#N/A,FALSE,"A";#N/A,#N/A,FALSE,"B"}</definedName>
    <definedName name="rytshh" localSheetId="3" hidden="1">{#N/A,#N/A,FALSE,"A";#N/A,#N/A,FALSE,"B"}</definedName>
    <definedName name="rytshh" localSheetId="4" hidden="1">{#N/A,#N/A,FALSE,"A";#N/A,#N/A,FALSE,"B"}</definedName>
    <definedName name="rytshh" localSheetId="5" hidden="1">{#N/A,#N/A,FALSE,"A";#N/A,#N/A,FALSE,"B"}</definedName>
    <definedName name="rytshh" localSheetId="6" hidden="1">{#N/A,#N/A,FALSE,"A";#N/A,#N/A,FALSE,"B"}</definedName>
    <definedName name="rytshh" hidden="1">{#N/A,#N/A,FALSE,"A";#N/A,#N/A,FALSE,"B"}</definedName>
    <definedName name="s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d" localSheetId="20" hidden="1">{#N/A,#N/A,FALSE,"A";#N/A,#N/A,FALSE,"B"}</definedName>
    <definedName name="sad" localSheetId="21" hidden="1">{#N/A,#N/A,FALSE,"A";#N/A,#N/A,FALSE,"B"}</definedName>
    <definedName name="sad" localSheetId="22" hidden="1">{#N/A,#N/A,FALSE,"A";#N/A,#N/A,FALSE,"B"}</definedName>
    <definedName name="sad" localSheetId="16" hidden="1">{#N/A,#N/A,FALSE,"A";#N/A,#N/A,FALSE,"B"}</definedName>
    <definedName name="sad" localSheetId="17" hidden="1">{#N/A,#N/A,FALSE,"A";#N/A,#N/A,FALSE,"B"}</definedName>
    <definedName name="sad" localSheetId="19" hidden="1">{#N/A,#N/A,FALSE,"A";#N/A,#N/A,FALSE,"B"}</definedName>
    <definedName name="sad" localSheetId="18" hidden="1">{#N/A,#N/A,FALSE,"A";#N/A,#N/A,FALSE,"B"}</definedName>
    <definedName name="sad" localSheetId="7" hidden="1">{#N/A,#N/A,FALSE,"A";#N/A,#N/A,FALSE,"B"}</definedName>
    <definedName name="sad" localSheetId="8" hidden="1">{#N/A,#N/A,FALSE,"A";#N/A,#N/A,FALSE,"B"}</definedName>
    <definedName name="sad" localSheetId="10" hidden="1">{#N/A,#N/A,FALSE,"A";#N/A,#N/A,FALSE,"B"}</definedName>
    <definedName name="sad" localSheetId="9" hidden="1">{#N/A,#N/A,FALSE,"A";#N/A,#N/A,FALSE,"B"}</definedName>
    <definedName name="sad" localSheetId="23" hidden="1">{#N/A,#N/A,FALSE,"A";#N/A,#N/A,FALSE,"B"}</definedName>
    <definedName name="sad" localSheetId="12" hidden="1">{#N/A,#N/A,FALSE,"A";#N/A,#N/A,FALSE,"B"}</definedName>
    <definedName name="sad" localSheetId="13" hidden="1">{#N/A,#N/A,FALSE,"A";#N/A,#N/A,FALSE,"B"}</definedName>
    <definedName name="sad" localSheetId="14" hidden="1">{#N/A,#N/A,FALSE,"A";#N/A,#N/A,FALSE,"B"}</definedName>
    <definedName name="sad" localSheetId="15" hidden="1">{#N/A,#N/A,FALSE,"A";#N/A,#N/A,FALSE,"B"}</definedName>
    <definedName name="sad" localSheetId="3" hidden="1">{#N/A,#N/A,FALSE,"A";#N/A,#N/A,FALSE,"B"}</definedName>
    <definedName name="sad" localSheetId="4" hidden="1">{#N/A,#N/A,FALSE,"A";#N/A,#N/A,FALSE,"B"}</definedName>
    <definedName name="sad" localSheetId="5" hidden="1">{#N/A,#N/A,FALSE,"A";#N/A,#N/A,FALSE,"B"}</definedName>
    <definedName name="sad" localSheetId="6" hidden="1">{#N/A,#N/A,FALSE,"A";#N/A,#N/A,FALSE,"B"}</definedName>
    <definedName name="sad" hidden="1">{#N/A,#N/A,FALSE,"A";#N/A,#N/A,FALSE,"B"}</definedName>
    <definedName name="SAD_BK0" localSheetId="22">'[9]Escalated Budget'!#REF!</definedName>
    <definedName name="sadrgdrtgy" localSheetId="20" hidden="1">{#N/A,#N/A,FALSE,"A";#N/A,#N/A,FALSE,"B"}</definedName>
    <definedName name="sadrgdrtgy" localSheetId="21" hidden="1">{#N/A,#N/A,FALSE,"A";#N/A,#N/A,FALSE,"B"}</definedName>
    <definedName name="sadrgdrtgy" localSheetId="22" hidden="1">{#N/A,#N/A,FALSE,"A";#N/A,#N/A,FALSE,"B"}</definedName>
    <definedName name="sadrgdrtgy" localSheetId="16" hidden="1">{#N/A,#N/A,FALSE,"A";#N/A,#N/A,FALSE,"B"}</definedName>
    <definedName name="sadrgdrtgy" localSheetId="17" hidden="1">{#N/A,#N/A,FALSE,"A";#N/A,#N/A,FALSE,"B"}</definedName>
    <definedName name="sadrgdrtgy" localSheetId="19" hidden="1">{#N/A,#N/A,FALSE,"A";#N/A,#N/A,FALSE,"B"}</definedName>
    <definedName name="sadrgdrtgy" localSheetId="18" hidden="1">{#N/A,#N/A,FALSE,"A";#N/A,#N/A,FALSE,"B"}</definedName>
    <definedName name="sadrgdrtgy" localSheetId="7" hidden="1">{#N/A,#N/A,FALSE,"A";#N/A,#N/A,FALSE,"B"}</definedName>
    <definedName name="sadrgdrtgy" localSheetId="8" hidden="1">{#N/A,#N/A,FALSE,"A";#N/A,#N/A,FALSE,"B"}</definedName>
    <definedName name="sadrgdrtgy" localSheetId="10" hidden="1">{#N/A,#N/A,FALSE,"A";#N/A,#N/A,FALSE,"B"}</definedName>
    <definedName name="sadrgdrtgy" localSheetId="9" hidden="1">{#N/A,#N/A,FALSE,"A";#N/A,#N/A,FALSE,"B"}</definedName>
    <definedName name="sadrgdrtgy" localSheetId="23" hidden="1">{#N/A,#N/A,FALSE,"A";#N/A,#N/A,FALSE,"B"}</definedName>
    <definedName name="sadrgdrtgy" localSheetId="12" hidden="1">{#N/A,#N/A,FALSE,"A";#N/A,#N/A,FALSE,"B"}</definedName>
    <definedName name="sadrgdrtgy" localSheetId="13" hidden="1">{#N/A,#N/A,FALSE,"A";#N/A,#N/A,FALSE,"B"}</definedName>
    <definedName name="sadrgdrtgy" localSheetId="14" hidden="1">{#N/A,#N/A,FALSE,"A";#N/A,#N/A,FALSE,"B"}</definedName>
    <definedName name="sadrgdrtgy" localSheetId="15" hidden="1">{#N/A,#N/A,FALSE,"A";#N/A,#N/A,FALSE,"B"}</definedName>
    <definedName name="sadrgdrtgy" localSheetId="3" hidden="1">{#N/A,#N/A,FALSE,"A";#N/A,#N/A,FALSE,"B"}</definedName>
    <definedName name="sadrgdrtgy" localSheetId="4" hidden="1">{#N/A,#N/A,FALSE,"A";#N/A,#N/A,FALSE,"B"}</definedName>
    <definedName name="sadrgdrtgy" localSheetId="5" hidden="1">{#N/A,#N/A,FALSE,"A";#N/A,#N/A,FALSE,"B"}</definedName>
    <definedName name="sadrgdrtgy" localSheetId="6" hidden="1">{#N/A,#N/A,FALSE,"A";#N/A,#N/A,FALSE,"B"}</definedName>
    <definedName name="sadrgdrtgy" hidden="1">{#N/A,#N/A,FALSE,"A";#N/A,#N/A,FALSE,"B"}</definedName>
    <definedName name="sadsad" localSheetId="20" hidden="1">{#N/A,#N/A,FALSE,"A";#N/A,#N/A,FALSE,"B"}</definedName>
    <definedName name="sadsad" localSheetId="21" hidden="1">{#N/A,#N/A,FALSE,"A";#N/A,#N/A,FALSE,"B"}</definedName>
    <definedName name="sadsad" localSheetId="22" hidden="1">{#N/A,#N/A,FALSE,"A";#N/A,#N/A,FALSE,"B"}</definedName>
    <definedName name="sadsad" localSheetId="16" hidden="1">{#N/A,#N/A,FALSE,"A";#N/A,#N/A,FALSE,"B"}</definedName>
    <definedName name="sadsad" localSheetId="17" hidden="1">{#N/A,#N/A,FALSE,"A";#N/A,#N/A,FALSE,"B"}</definedName>
    <definedName name="sadsad" localSheetId="19" hidden="1">{#N/A,#N/A,FALSE,"A";#N/A,#N/A,FALSE,"B"}</definedName>
    <definedName name="sadsad" localSheetId="18" hidden="1">{#N/A,#N/A,FALSE,"A";#N/A,#N/A,FALSE,"B"}</definedName>
    <definedName name="sadsad" localSheetId="7" hidden="1">{#N/A,#N/A,FALSE,"A";#N/A,#N/A,FALSE,"B"}</definedName>
    <definedName name="sadsad" localSheetId="8" hidden="1">{#N/A,#N/A,FALSE,"A";#N/A,#N/A,FALSE,"B"}</definedName>
    <definedName name="sadsad" localSheetId="10" hidden="1">{#N/A,#N/A,FALSE,"A";#N/A,#N/A,FALSE,"B"}</definedName>
    <definedName name="sadsad" localSheetId="9" hidden="1">{#N/A,#N/A,FALSE,"A";#N/A,#N/A,FALSE,"B"}</definedName>
    <definedName name="sadsad" localSheetId="23" hidden="1">{#N/A,#N/A,FALSE,"A";#N/A,#N/A,FALSE,"B"}</definedName>
    <definedName name="sadsad" localSheetId="12" hidden="1">{#N/A,#N/A,FALSE,"A";#N/A,#N/A,FALSE,"B"}</definedName>
    <definedName name="sadsad" localSheetId="13" hidden="1">{#N/A,#N/A,FALSE,"A";#N/A,#N/A,FALSE,"B"}</definedName>
    <definedName name="sadsad" localSheetId="14" hidden="1">{#N/A,#N/A,FALSE,"A";#N/A,#N/A,FALSE,"B"}</definedName>
    <definedName name="sadsad" localSheetId="15" hidden="1">{#N/A,#N/A,FALSE,"A";#N/A,#N/A,FALSE,"B"}</definedName>
    <definedName name="sadsad" localSheetId="3" hidden="1">{#N/A,#N/A,FALSE,"A";#N/A,#N/A,FALSE,"B"}</definedName>
    <definedName name="sadsad" localSheetId="4" hidden="1">{#N/A,#N/A,FALSE,"A";#N/A,#N/A,FALSE,"B"}</definedName>
    <definedName name="sadsad" localSheetId="5" hidden="1">{#N/A,#N/A,FALSE,"A";#N/A,#N/A,FALSE,"B"}</definedName>
    <definedName name="sadsad" localSheetId="6" hidden="1">{#N/A,#N/A,FALSE,"A";#N/A,#N/A,FALSE,"B"}</definedName>
    <definedName name="sadsad" hidden="1">{#N/A,#N/A,FALSE,"A";#N/A,#N/A,FALSE,"B"}</definedName>
    <definedName name="sadsdsac" localSheetId="20" hidden="1">{#N/A,#N/A,FALSE,"A";#N/A,#N/A,FALSE,"B"}</definedName>
    <definedName name="sadsdsac" localSheetId="21" hidden="1">{#N/A,#N/A,FALSE,"A";#N/A,#N/A,FALSE,"B"}</definedName>
    <definedName name="sadsdsac" localSheetId="22" hidden="1">{#N/A,#N/A,FALSE,"A";#N/A,#N/A,FALSE,"B"}</definedName>
    <definedName name="sadsdsac" localSheetId="16" hidden="1">{#N/A,#N/A,FALSE,"A";#N/A,#N/A,FALSE,"B"}</definedName>
    <definedName name="sadsdsac" localSheetId="17" hidden="1">{#N/A,#N/A,FALSE,"A";#N/A,#N/A,FALSE,"B"}</definedName>
    <definedName name="sadsdsac" localSheetId="19" hidden="1">{#N/A,#N/A,FALSE,"A";#N/A,#N/A,FALSE,"B"}</definedName>
    <definedName name="sadsdsac" localSheetId="18" hidden="1">{#N/A,#N/A,FALSE,"A";#N/A,#N/A,FALSE,"B"}</definedName>
    <definedName name="sadsdsac" localSheetId="7" hidden="1">{#N/A,#N/A,FALSE,"A";#N/A,#N/A,FALSE,"B"}</definedName>
    <definedName name="sadsdsac" localSheetId="8" hidden="1">{#N/A,#N/A,FALSE,"A";#N/A,#N/A,FALSE,"B"}</definedName>
    <definedName name="sadsdsac" localSheetId="10" hidden="1">{#N/A,#N/A,FALSE,"A";#N/A,#N/A,FALSE,"B"}</definedName>
    <definedName name="sadsdsac" localSheetId="9" hidden="1">{#N/A,#N/A,FALSE,"A";#N/A,#N/A,FALSE,"B"}</definedName>
    <definedName name="sadsdsac" localSheetId="23" hidden="1">{#N/A,#N/A,FALSE,"A";#N/A,#N/A,FALSE,"B"}</definedName>
    <definedName name="sadsdsac" localSheetId="12" hidden="1">{#N/A,#N/A,FALSE,"A";#N/A,#N/A,FALSE,"B"}</definedName>
    <definedName name="sadsdsac" localSheetId="13" hidden="1">{#N/A,#N/A,FALSE,"A";#N/A,#N/A,FALSE,"B"}</definedName>
    <definedName name="sadsdsac" localSheetId="14" hidden="1">{#N/A,#N/A,FALSE,"A";#N/A,#N/A,FALSE,"B"}</definedName>
    <definedName name="sadsdsac" localSheetId="15" hidden="1">{#N/A,#N/A,FALSE,"A";#N/A,#N/A,FALSE,"B"}</definedName>
    <definedName name="sadsdsac" localSheetId="3" hidden="1">{#N/A,#N/A,FALSE,"A";#N/A,#N/A,FALSE,"B"}</definedName>
    <definedName name="sadsdsac" localSheetId="4" hidden="1">{#N/A,#N/A,FALSE,"A";#N/A,#N/A,FALSE,"B"}</definedName>
    <definedName name="sadsdsac" localSheetId="5" hidden="1">{#N/A,#N/A,FALSE,"A";#N/A,#N/A,FALSE,"B"}</definedName>
    <definedName name="sadsdsac" localSheetId="6" hidden="1">{#N/A,#N/A,FALSE,"A";#N/A,#N/A,FALSE,"B"}</definedName>
    <definedName name="sadsdsac" hidden="1">{#N/A,#N/A,FALSE,"A";#N/A,#N/A,FALSE,"B"}</definedName>
    <definedName name="saf" localSheetId="20" hidden="1">{#N/A,#N/A,FALSE,"A";#N/A,#N/A,FALSE,"B"}</definedName>
    <definedName name="saf" localSheetId="21" hidden="1">{#N/A,#N/A,FALSE,"A";#N/A,#N/A,FALSE,"B"}</definedName>
    <definedName name="saf" localSheetId="22" hidden="1">{#N/A,#N/A,FALSE,"A";#N/A,#N/A,FALSE,"B"}</definedName>
    <definedName name="saf" localSheetId="16" hidden="1">{#N/A,#N/A,FALSE,"A";#N/A,#N/A,FALSE,"B"}</definedName>
    <definedName name="saf" localSheetId="17" hidden="1">{#N/A,#N/A,FALSE,"A";#N/A,#N/A,FALSE,"B"}</definedName>
    <definedName name="saf" localSheetId="19" hidden="1">{#N/A,#N/A,FALSE,"A";#N/A,#N/A,FALSE,"B"}</definedName>
    <definedName name="saf" localSheetId="18" hidden="1">{#N/A,#N/A,FALSE,"A";#N/A,#N/A,FALSE,"B"}</definedName>
    <definedName name="saf" localSheetId="7" hidden="1">{#N/A,#N/A,FALSE,"A";#N/A,#N/A,FALSE,"B"}</definedName>
    <definedName name="saf" localSheetId="8" hidden="1">{#N/A,#N/A,FALSE,"A";#N/A,#N/A,FALSE,"B"}</definedName>
    <definedName name="saf" localSheetId="10" hidden="1">{#N/A,#N/A,FALSE,"A";#N/A,#N/A,FALSE,"B"}</definedName>
    <definedName name="saf" localSheetId="9" hidden="1">{#N/A,#N/A,FALSE,"A";#N/A,#N/A,FALSE,"B"}</definedName>
    <definedName name="saf" localSheetId="23" hidden="1">{#N/A,#N/A,FALSE,"A";#N/A,#N/A,FALSE,"B"}</definedName>
    <definedName name="saf" localSheetId="12" hidden="1">{#N/A,#N/A,FALSE,"A";#N/A,#N/A,FALSE,"B"}</definedName>
    <definedName name="saf" localSheetId="13" hidden="1">{#N/A,#N/A,FALSE,"A";#N/A,#N/A,FALSE,"B"}</definedName>
    <definedName name="saf" localSheetId="14" hidden="1">{#N/A,#N/A,FALSE,"A";#N/A,#N/A,FALSE,"B"}</definedName>
    <definedName name="saf" localSheetId="15" hidden="1">{#N/A,#N/A,FALSE,"A";#N/A,#N/A,FALSE,"B"}</definedName>
    <definedName name="saf" localSheetId="3" hidden="1">{#N/A,#N/A,FALSE,"A";#N/A,#N/A,FALSE,"B"}</definedName>
    <definedName name="saf" localSheetId="4" hidden="1">{#N/A,#N/A,FALSE,"A";#N/A,#N/A,FALSE,"B"}</definedName>
    <definedName name="saf" localSheetId="5" hidden="1">{#N/A,#N/A,FALSE,"A";#N/A,#N/A,FALSE,"B"}</definedName>
    <definedName name="saf" localSheetId="6" hidden="1">{#N/A,#N/A,FALSE,"A";#N/A,#N/A,FALSE,"B"}</definedName>
    <definedName name="saf" hidden="1">{#N/A,#N/A,FALSE,"A";#N/A,#N/A,FALSE,"B"}</definedName>
    <definedName name="safdgsrt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afdgsrtg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afdgwrt" hidden="1">{#N/A,#N/A,FALSE,"A";#N/A,#N/A,FALSE,"B-TOT";#N/A,#N/A,FALSE,"Declaration1";#N/A,#N/A,FALSE,"Spravka1";#N/A,#N/A,FALSE,"A (2)";#N/A,#N/A,FALSE,"B-TOT (2)";#N/A,#N/A,FALSE,"Declaration1 (2)";#N/A,#N/A,FALSE,"Spravka1 (2)"}</definedName>
    <definedName name="samedi" localSheetId="20" hidden="1">{#N/A,#N/A,FALSE,"Tabl. A1";#N/A,#N/A,FALSE,"Tabl. A1 b";#N/A,#N/A,FALSE,"Tabl. A2";#N/A,#N/A,FALSE,"Tabl. A2-1";#N/A,#N/A,FALSE,"Tabl. A2-2"}</definedName>
    <definedName name="samedi" localSheetId="21" hidden="1">{#N/A,#N/A,FALSE,"Tabl. A1";#N/A,#N/A,FALSE,"Tabl. A1 b";#N/A,#N/A,FALSE,"Tabl. A2";#N/A,#N/A,FALSE,"Tabl. A2-1";#N/A,#N/A,FALSE,"Tabl. A2-2"}</definedName>
    <definedName name="samedi" localSheetId="22" hidden="1">{#N/A,#N/A,FALSE,"Tabl. A1";#N/A,#N/A,FALSE,"Tabl. A1 b";#N/A,#N/A,FALSE,"Tabl. A2";#N/A,#N/A,FALSE,"Tabl. A2-1";#N/A,#N/A,FALSE,"Tabl. A2-2"}</definedName>
    <definedName name="samedi" localSheetId="16" hidden="1">{#N/A,#N/A,FALSE,"Tabl. A1";#N/A,#N/A,FALSE,"Tabl. A1 b";#N/A,#N/A,FALSE,"Tabl. A2";#N/A,#N/A,FALSE,"Tabl. A2-1";#N/A,#N/A,FALSE,"Tabl. A2-2"}</definedName>
    <definedName name="samedi" localSheetId="17" hidden="1">{#N/A,#N/A,FALSE,"Tabl. A1";#N/A,#N/A,FALSE,"Tabl. A1 b";#N/A,#N/A,FALSE,"Tabl. A2";#N/A,#N/A,FALSE,"Tabl. A2-1";#N/A,#N/A,FALSE,"Tabl. A2-2"}</definedName>
    <definedName name="samedi" localSheetId="19" hidden="1">{#N/A,#N/A,FALSE,"Tabl. A1";#N/A,#N/A,FALSE,"Tabl. A1 b";#N/A,#N/A,FALSE,"Tabl. A2";#N/A,#N/A,FALSE,"Tabl. A2-1";#N/A,#N/A,FALSE,"Tabl. A2-2"}</definedName>
    <definedName name="samedi" localSheetId="18" hidden="1">{#N/A,#N/A,FALSE,"Tabl. A1";#N/A,#N/A,FALSE,"Tabl. A1 b";#N/A,#N/A,FALSE,"Tabl. A2";#N/A,#N/A,FALSE,"Tabl. A2-1";#N/A,#N/A,FALSE,"Tabl. A2-2"}</definedName>
    <definedName name="samedi" localSheetId="7" hidden="1">{#N/A,#N/A,FALSE,"Tabl. A1";#N/A,#N/A,FALSE,"Tabl. A1 b";#N/A,#N/A,FALSE,"Tabl. A2";#N/A,#N/A,FALSE,"Tabl. A2-1";#N/A,#N/A,FALSE,"Tabl. A2-2"}</definedName>
    <definedName name="samedi" localSheetId="8" hidden="1">{#N/A,#N/A,FALSE,"Tabl. A1";#N/A,#N/A,FALSE,"Tabl. A1 b";#N/A,#N/A,FALSE,"Tabl. A2";#N/A,#N/A,FALSE,"Tabl. A2-1";#N/A,#N/A,FALSE,"Tabl. A2-2"}</definedName>
    <definedName name="samedi" localSheetId="10" hidden="1">{#N/A,#N/A,FALSE,"Tabl. A1";#N/A,#N/A,FALSE,"Tabl. A1 b";#N/A,#N/A,FALSE,"Tabl. A2";#N/A,#N/A,FALSE,"Tabl. A2-1";#N/A,#N/A,FALSE,"Tabl. A2-2"}</definedName>
    <definedName name="samedi" localSheetId="9" hidden="1">{#N/A,#N/A,FALSE,"Tabl. A1";#N/A,#N/A,FALSE,"Tabl. A1 b";#N/A,#N/A,FALSE,"Tabl. A2";#N/A,#N/A,FALSE,"Tabl. A2-1";#N/A,#N/A,FALSE,"Tabl. A2-2"}</definedName>
    <definedName name="samedi" localSheetId="23" hidden="1">{#N/A,#N/A,FALSE,"Tabl. A1";#N/A,#N/A,FALSE,"Tabl. A1 b";#N/A,#N/A,FALSE,"Tabl. A2";#N/A,#N/A,FALSE,"Tabl. A2-1";#N/A,#N/A,FALSE,"Tabl. A2-2"}</definedName>
    <definedName name="samedi" localSheetId="12" hidden="1">{#N/A,#N/A,FALSE,"Tabl. A1";#N/A,#N/A,FALSE,"Tabl. A1 b";#N/A,#N/A,FALSE,"Tabl. A2";#N/A,#N/A,FALSE,"Tabl. A2-1";#N/A,#N/A,FALSE,"Tabl. A2-2"}</definedName>
    <definedName name="samedi" localSheetId="13" hidden="1">{#N/A,#N/A,FALSE,"Tabl. A1";#N/A,#N/A,FALSE,"Tabl. A1 b";#N/A,#N/A,FALSE,"Tabl. A2";#N/A,#N/A,FALSE,"Tabl. A2-1";#N/A,#N/A,FALSE,"Tabl. A2-2"}</definedName>
    <definedName name="samedi" localSheetId="14" hidden="1">{#N/A,#N/A,FALSE,"Tabl. A1";#N/A,#N/A,FALSE,"Tabl. A1 b";#N/A,#N/A,FALSE,"Tabl. A2";#N/A,#N/A,FALSE,"Tabl. A2-1";#N/A,#N/A,FALSE,"Tabl. A2-2"}</definedName>
    <definedName name="samedi" localSheetId="15" hidden="1">{#N/A,#N/A,FALSE,"Tabl. A1";#N/A,#N/A,FALSE,"Tabl. A1 b";#N/A,#N/A,FALSE,"Tabl. A2";#N/A,#N/A,FALSE,"Tabl. A2-1";#N/A,#N/A,FALSE,"Tabl. A2-2"}</definedName>
    <definedName name="samedi" localSheetId="3" hidden="1">{#N/A,#N/A,FALSE,"Tabl. A1";#N/A,#N/A,FALSE,"Tabl. A1 b";#N/A,#N/A,FALSE,"Tabl. A2";#N/A,#N/A,FALSE,"Tabl. A2-1";#N/A,#N/A,FALSE,"Tabl. A2-2"}</definedName>
    <definedName name="samedi" localSheetId="4" hidden="1">{#N/A,#N/A,FALSE,"Tabl. A1";#N/A,#N/A,FALSE,"Tabl. A1 b";#N/A,#N/A,FALSE,"Tabl. A2";#N/A,#N/A,FALSE,"Tabl. A2-1";#N/A,#N/A,FALSE,"Tabl. A2-2"}</definedName>
    <definedName name="samedi" localSheetId="5" hidden="1">{#N/A,#N/A,FALSE,"Tabl. A1";#N/A,#N/A,FALSE,"Tabl. A1 b";#N/A,#N/A,FALSE,"Tabl. A2";#N/A,#N/A,FALSE,"Tabl. A2-1";#N/A,#N/A,FALSE,"Tabl. A2-2"}</definedName>
    <definedName name="samedi" localSheetId="6" hidden="1">{#N/A,#N/A,FALSE,"Tabl. A1";#N/A,#N/A,FALSE,"Tabl. A1 b";#N/A,#N/A,FALSE,"Tabl. A2";#N/A,#N/A,FALSE,"Tabl. A2-1";#N/A,#N/A,FALSE,"Tabl. A2-2"}</definedName>
    <definedName name="samedi" hidden="1">{#N/A,#N/A,FALSE,"Tabl. A1";#N/A,#N/A,FALSE,"Tabl. A1 b";#N/A,#N/A,FALSE,"Tabl. A2";#N/A,#N/A,FALSE,"Tabl. A2-1";#N/A,#N/A,FALSE,"Tabl. A2-2"}</definedName>
    <definedName name="SAs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as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as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asd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b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bg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c" hidden="1">{#N/A,#N/A,FALSE,"A";#N/A,#N/A,FALSE,"B-TOT";#N/A,#N/A,FALSE,"Declaration1";#N/A,#N/A,FALSE,"Spravka1";#N/A,#N/A,FALSE,"A (2)";#N/A,#N/A,FALSE,"B-TOT (2)";#N/A,#N/A,FALSE,"Declaration1 (2)";#N/A,#N/A,FALSE,"Spravka1 (2)"}</definedName>
    <definedName name="SCG" localSheetId="20" hidden="1">{#N/A,#N/A,FALSE,"Tabl. D1";#N/A,#N/A,FALSE,"Tabl. D1 b";#N/A,#N/A,FALSE,"Tabl. D2";#N/A,#N/A,FALSE,"Tabl. D2 b";#N/A,#N/A,FALSE,"Tabl. D3";#N/A,#N/A,FALSE,"Tabl. D4";#N/A,#N/A,FALSE,"Tabl. D5"}</definedName>
    <definedName name="SCG" localSheetId="21" hidden="1">{#N/A,#N/A,FALSE,"Tabl. D1";#N/A,#N/A,FALSE,"Tabl. D1 b";#N/A,#N/A,FALSE,"Tabl. D2";#N/A,#N/A,FALSE,"Tabl. D2 b";#N/A,#N/A,FALSE,"Tabl. D3";#N/A,#N/A,FALSE,"Tabl. D4";#N/A,#N/A,FALSE,"Tabl. D5"}</definedName>
    <definedName name="SCG" localSheetId="22" hidden="1">{#N/A,#N/A,FALSE,"Tabl. D1";#N/A,#N/A,FALSE,"Tabl. D1 b";#N/A,#N/A,FALSE,"Tabl. D2";#N/A,#N/A,FALSE,"Tabl. D2 b";#N/A,#N/A,FALSE,"Tabl. D3";#N/A,#N/A,FALSE,"Tabl. D4";#N/A,#N/A,FALSE,"Tabl. D5"}</definedName>
    <definedName name="SCG" localSheetId="16" hidden="1">{#N/A,#N/A,FALSE,"Tabl. D1";#N/A,#N/A,FALSE,"Tabl. D1 b";#N/A,#N/A,FALSE,"Tabl. D2";#N/A,#N/A,FALSE,"Tabl. D2 b";#N/A,#N/A,FALSE,"Tabl. D3";#N/A,#N/A,FALSE,"Tabl. D4";#N/A,#N/A,FALSE,"Tabl. D5"}</definedName>
    <definedName name="SCG" localSheetId="17" hidden="1">{#N/A,#N/A,FALSE,"Tabl. D1";#N/A,#N/A,FALSE,"Tabl. D1 b";#N/A,#N/A,FALSE,"Tabl. D2";#N/A,#N/A,FALSE,"Tabl. D2 b";#N/A,#N/A,FALSE,"Tabl. D3";#N/A,#N/A,FALSE,"Tabl. D4";#N/A,#N/A,FALSE,"Tabl. D5"}</definedName>
    <definedName name="SCG" localSheetId="19" hidden="1">{#N/A,#N/A,FALSE,"Tabl. D1";#N/A,#N/A,FALSE,"Tabl. D1 b";#N/A,#N/A,FALSE,"Tabl. D2";#N/A,#N/A,FALSE,"Tabl. D2 b";#N/A,#N/A,FALSE,"Tabl. D3";#N/A,#N/A,FALSE,"Tabl. D4";#N/A,#N/A,FALSE,"Tabl. D5"}</definedName>
    <definedName name="SCG" localSheetId="18" hidden="1">{#N/A,#N/A,FALSE,"Tabl. D1";#N/A,#N/A,FALSE,"Tabl. D1 b";#N/A,#N/A,FALSE,"Tabl. D2";#N/A,#N/A,FALSE,"Tabl. D2 b";#N/A,#N/A,FALSE,"Tabl. D3";#N/A,#N/A,FALSE,"Tabl. D4";#N/A,#N/A,FALSE,"Tabl. D5"}</definedName>
    <definedName name="SCG" localSheetId="7" hidden="1">{#N/A,#N/A,FALSE,"Tabl. D1";#N/A,#N/A,FALSE,"Tabl. D1 b";#N/A,#N/A,FALSE,"Tabl. D2";#N/A,#N/A,FALSE,"Tabl. D2 b";#N/A,#N/A,FALSE,"Tabl. D3";#N/A,#N/A,FALSE,"Tabl. D4";#N/A,#N/A,FALSE,"Tabl. D5"}</definedName>
    <definedName name="SCG" localSheetId="8" hidden="1">{#N/A,#N/A,FALSE,"Tabl. D1";#N/A,#N/A,FALSE,"Tabl. D1 b";#N/A,#N/A,FALSE,"Tabl. D2";#N/A,#N/A,FALSE,"Tabl. D2 b";#N/A,#N/A,FALSE,"Tabl. D3";#N/A,#N/A,FALSE,"Tabl. D4";#N/A,#N/A,FALSE,"Tabl. D5"}</definedName>
    <definedName name="SCG" localSheetId="10" hidden="1">{#N/A,#N/A,FALSE,"Tabl. D1";#N/A,#N/A,FALSE,"Tabl. D1 b";#N/A,#N/A,FALSE,"Tabl. D2";#N/A,#N/A,FALSE,"Tabl. D2 b";#N/A,#N/A,FALSE,"Tabl. D3";#N/A,#N/A,FALSE,"Tabl. D4";#N/A,#N/A,FALSE,"Tabl. D5"}</definedName>
    <definedName name="SCG" localSheetId="9" hidden="1">{#N/A,#N/A,FALSE,"Tabl. D1";#N/A,#N/A,FALSE,"Tabl. D1 b";#N/A,#N/A,FALSE,"Tabl. D2";#N/A,#N/A,FALSE,"Tabl. D2 b";#N/A,#N/A,FALSE,"Tabl. D3";#N/A,#N/A,FALSE,"Tabl. D4";#N/A,#N/A,FALSE,"Tabl. D5"}</definedName>
    <definedName name="SCG" localSheetId="23" hidden="1">{#N/A,#N/A,FALSE,"Tabl. D1";#N/A,#N/A,FALSE,"Tabl. D1 b";#N/A,#N/A,FALSE,"Tabl. D2";#N/A,#N/A,FALSE,"Tabl. D2 b";#N/A,#N/A,FALSE,"Tabl. D3";#N/A,#N/A,FALSE,"Tabl. D4";#N/A,#N/A,FALSE,"Tabl. D5"}</definedName>
    <definedName name="SCG" localSheetId="12" hidden="1">{#N/A,#N/A,FALSE,"Tabl. D1";#N/A,#N/A,FALSE,"Tabl. D1 b";#N/A,#N/A,FALSE,"Tabl. D2";#N/A,#N/A,FALSE,"Tabl. D2 b";#N/A,#N/A,FALSE,"Tabl. D3";#N/A,#N/A,FALSE,"Tabl. D4";#N/A,#N/A,FALSE,"Tabl. D5"}</definedName>
    <definedName name="SCG" localSheetId="13" hidden="1">{#N/A,#N/A,FALSE,"Tabl. D1";#N/A,#N/A,FALSE,"Tabl. D1 b";#N/A,#N/A,FALSE,"Tabl. D2";#N/A,#N/A,FALSE,"Tabl. D2 b";#N/A,#N/A,FALSE,"Tabl. D3";#N/A,#N/A,FALSE,"Tabl. D4";#N/A,#N/A,FALSE,"Tabl. D5"}</definedName>
    <definedName name="SCG" localSheetId="14" hidden="1">{#N/A,#N/A,FALSE,"Tabl. D1";#N/A,#N/A,FALSE,"Tabl. D1 b";#N/A,#N/A,FALSE,"Tabl. D2";#N/A,#N/A,FALSE,"Tabl. D2 b";#N/A,#N/A,FALSE,"Tabl. D3";#N/A,#N/A,FALSE,"Tabl. D4";#N/A,#N/A,FALSE,"Tabl. D5"}</definedName>
    <definedName name="SCG" localSheetId="15" hidden="1">{#N/A,#N/A,FALSE,"Tabl. D1";#N/A,#N/A,FALSE,"Tabl. D1 b";#N/A,#N/A,FALSE,"Tabl. D2";#N/A,#N/A,FALSE,"Tabl. D2 b";#N/A,#N/A,FALSE,"Tabl. D3";#N/A,#N/A,FALSE,"Tabl. D4";#N/A,#N/A,FALSE,"Tabl. D5"}</definedName>
    <definedName name="SCG" localSheetId="3" hidden="1">{#N/A,#N/A,FALSE,"Tabl. D1";#N/A,#N/A,FALSE,"Tabl. D1 b";#N/A,#N/A,FALSE,"Tabl. D2";#N/A,#N/A,FALSE,"Tabl. D2 b";#N/A,#N/A,FALSE,"Tabl. D3";#N/A,#N/A,FALSE,"Tabl. D4";#N/A,#N/A,FALSE,"Tabl. D5"}</definedName>
    <definedName name="SCG" localSheetId="4" hidden="1">{#N/A,#N/A,FALSE,"Tabl. D1";#N/A,#N/A,FALSE,"Tabl. D1 b";#N/A,#N/A,FALSE,"Tabl. D2";#N/A,#N/A,FALSE,"Tabl. D2 b";#N/A,#N/A,FALSE,"Tabl. D3";#N/A,#N/A,FALSE,"Tabl. D4";#N/A,#N/A,FALSE,"Tabl. D5"}</definedName>
    <definedName name="SCG" localSheetId="5" hidden="1">{#N/A,#N/A,FALSE,"Tabl. D1";#N/A,#N/A,FALSE,"Tabl. D1 b";#N/A,#N/A,FALSE,"Tabl. D2";#N/A,#N/A,FALSE,"Tabl. D2 b";#N/A,#N/A,FALSE,"Tabl. D3";#N/A,#N/A,FALSE,"Tabl. D4";#N/A,#N/A,FALSE,"Tabl. D5"}</definedName>
    <definedName name="SCG" localSheetId="6" hidden="1">{#N/A,#N/A,FALSE,"Tabl. D1";#N/A,#N/A,FALSE,"Tabl. D1 b";#N/A,#N/A,FALSE,"Tabl. D2";#N/A,#N/A,FALSE,"Tabl. D2 b";#N/A,#N/A,FALSE,"Tabl. D3";#N/A,#N/A,FALSE,"Tabl. D4";#N/A,#N/A,FALSE,"Tabl. D5"}</definedName>
    <definedName name="SCG" hidden="1">{#N/A,#N/A,FALSE,"Tabl. D1";#N/A,#N/A,FALSE,"Tabl. D1 b";#N/A,#N/A,FALSE,"Tabl. D2";#N/A,#N/A,FALSE,"Tabl. D2 b";#N/A,#N/A,FALSE,"Tabl. D3";#N/A,#N/A,FALSE,"Tabl. D4";#N/A,#N/A,FALSE,"Tabl. D5"}</definedName>
    <definedName name="s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" hidden="1">{#N/A,#N/A,FALSE,"A";#N/A,#N/A,FALSE,"B-TOT";#N/A,#N/A,FALSE,"Declaration1";#N/A,#N/A,FALSE,"Spravka1";#N/A,#N/A,FALSE,"A (2)";#N/A,#N/A,FALSE,"B-TOT (2)";#N/A,#N/A,FALSE,"Declaration1 (2)";#N/A,#N/A,FALSE,"Spravka1 (2)"}</definedName>
    <definedName name="sd5tshts" localSheetId="20" hidden="1">{#N/A,#N/A,FALSE,"A";#N/A,#N/A,FALSE,"B"}</definedName>
    <definedName name="sd5tshts" localSheetId="21" hidden="1">{#N/A,#N/A,FALSE,"A";#N/A,#N/A,FALSE,"B"}</definedName>
    <definedName name="sd5tshts" localSheetId="22" hidden="1">{#N/A,#N/A,FALSE,"A";#N/A,#N/A,FALSE,"B"}</definedName>
    <definedName name="sd5tshts" localSheetId="16" hidden="1">{#N/A,#N/A,FALSE,"A";#N/A,#N/A,FALSE,"B"}</definedName>
    <definedName name="sd5tshts" localSheetId="17" hidden="1">{#N/A,#N/A,FALSE,"A";#N/A,#N/A,FALSE,"B"}</definedName>
    <definedName name="sd5tshts" localSheetId="19" hidden="1">{#N/A,#N/A,FALSE,"A";#N/A,#N/A,FALSE,"B"}</definedName>
    <definedName name="sd5tshts" localSheetId="18" hidden="1">{#N/A,#N/A,FALSE,"A";#N/A,#N/A,FALSE,"B"}</definedName>
    <definedName name="sd5tshts" localSheetId="7" hidden="1">{#N/A,#N/A,FALSE,"A";#N/A,#N/A,FALSE,"B"}</definedName>
    <definedName name="sd5tshts" localSheetId="8" hidden="1">{#N/A,#N/A,FALSE,"A";#N/A,#N/A,FALSE,"B"}</definedName>
    <definedName name="sd5tshts" localSheetId="10" hidden="1">{#N/A,#N/A,FALSE,"A";#N/A,#N/A,FALSE,"B"}</definedName>
    <definedName name="sd5tshts" localSheetId="9" hidden="1">{#N/A,#N/A,FALSE,"A";#N/A,#N/A,FALSE,"B"}</definedName>
    <definedName name="sd5tshts" localSheetId="23" hidden="1">{#N/A,#N/A,FALSE,"A";#N/A,#N/A,FALSE,"B"}</definedName>
    <definedName name="sd5tshts" localSheetId="12" hidden="1">{#N/A,#N/A,FALSE,"A";#N/A,#N/A,FALSE,"B"}</definedName>
    <definedName name="sd5tshts" localSheetId="13" hidden="1">{#N/A,#N/A,FALSE,"A";#N/A,#N/A,FALSE,"B"}</definedName>
    <definedName name="sd5tshts" localSheetId="14" hidden="1">{#N/A,#N/A,FALSE,"A";#N/A,#N/A,FALSE,"B"}</definedName>
    <definedName name="sd5tshts" localSheetId="15" hidden="1">{#N/A,#N/A,FALSE,"A";#N/A,#N/A,FALSE,"B"}</definedName>
    <definedName name="sd5tshts" localSheetId="3" hidden="1">{#N/A,#N/A,FALSE,"A";#N/A,#N/A,FALSE,"B"}</definedName>
    <definedName name="sd5tshts" localSheetId="4" hidden="1">{#N/A,#N/A,FALSE,"A";#N/A,#N/A,FALSE,"B"}</definedName>
    <definedName name="sd5tshts" localSheetId="5" hidden="1">{#N/A,#N/A,FALSE,"A";#N/A,#N/A,FALSE,"B"}</definedName>
    <definedName name="sd5tshts" localSheetId="6" hidden="1">{#N/A,#N/A,FALSE,"A";#N/A,#N/A,FALSE,"B"}</definedName>
    <definedName name="sd5tshts" hidden="1">{#N/A,#N/A,FALSE,"A";#N/A,#N/A,FALSE,"B"}</definedName>
    <definedName name="sdafvfd" localSheetId="20" hidden="1">{#N/A,#N/A,FALSE,"A";#N/A,#N/A,FALSE,"B"}</definedName>
    <definedName name="sdafvfd" localSheetId="21" hidden="1">{#N/A,#N/A,FALSE,"A";#N/A,#N/A,FALSE,"B"}</definedName>
    <definedName name="sdafvfd" localSheetId="22" hidden="1">{#N/A,#N/A,FALSE,"A";#N/A,#N/A,FALSE,"B"}</definedName>
    <definedName name="sdafvfd" localSheetId="16" hidden="1">{#N/A,#N/A,FALSE,"A";#N/A,#N/A,FALSE,"B"}</definedName>
    <definedName name="sdafvfd" localSheetId="17" hidden="1">{#N/A,#N/A,FALSE,"A";#N/A,#N/A,FALSE,"B"}</definedName>
    <definedName name="sdafvfd" localSheetId="19" hidden="1">{#N/A,#N/A,FALSE,"A";#N/A,#N/A,FALSE,"B"}</definedName>
    <definedName name="sdafvfd" localSheetId="18" hidden="1">{#N/A,#N/A,FALSE,"A";#N/A,#N/A,FALSE,"B"}</definedName>
    <definedName name="sdafvfd" localSheetId="7" hidden="1">{#N/A,#N/A,FALSE,"A";#N/A,#N/A,FALSE,"B"}</definedName>
    <definedName name="sdafvfd" localSheetId="8" hidden="1">{#N/A,#N/A,FALSE,"A";#N/A,#N/A,FALSE,"B"}</definedName>
    <definedName name="sdafvfd" localSheetId="10" hidden="1">{#N/A,#N/A,FALSE,"A";#N/A,#N/A,FALSE,"B"}</definedName>
    <definedName name="sdafvfd" localSheetId="9" hidden="1">{#N/A,#N/A,FALSE,"A";#N/A,#N/A,FALSE,"B"}</definedName>
    <definedName name="sdafvfd" localSheetId="23" hidden="1">{#N/A,#N/A,FALSE,"A";#N/A,#N/A,FALSE,"B"}</definedName>
    <definedName name="sdafvfd" localSheetId="12" hidden="1">{#N/A,#N/A,FALSE,"A";#N/A,#N/A,FALSE,"B"}</definedName>
    <definedName name="sdafvfd" localSheetId="13" hidden="1">{#N/A,#N/A,FALSE,"A";#N/A,#N/A,FALSE,"B"}</definedName>
    <definedName name="sdafvfd" localSheetId="14" hidden="1">{#N/A,#N/A,FALSE,"A";#N/A,#N/A,FALSE,"B"}</definedName>
    <definedName name="sdafvfd" localSheetId="15" hidden="1">{#N/A,#N/A,FALSE,"A";#N/A,#N/A,FALSE,"B"}</definedName>
    <definedName name="sdafvfd" localSheetId="3" hidden="1">{#N/A,#N/A,FALSE,"A";#N/A,#N/A,FALSE,"B"}</definedName>
    <definedName name="sdafvfd" localSheetId="4" hidden="1">{#N/A,#N/A,FALSE,"A";#N/A,#N/A,FALSE,"B"}</definedName>
    <definedName name="sdafvfd" localSheetId="5" hidden="1">{#N/A,#N/A,FALSE,"A";#N/A,#N/A,FALSE,"B"}</definedName>
    <definedName name="sdafvfd" localSheetId="6" hidden="1">{#N/A,#N/A,FALSE,"A";#N/A,#N/A,FALSE,"B"}</definedName>
    <definedName name="sdafvfd" hidden="1">{#N/A,#N/A,FALSE,"A";#N/A,#N/A,FALSE,"B"}</definedName>
    <definedName name="sdb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b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b" hidden="1">{#N/A,#N/A,FALSE,"A";#N/A,#N/A,FALSE,"B-TOT";#N/A,#N/A,FALSE,"Declaration1";#N/A,#N/A,FALSE,"Spravka1";#N/A,#N/A,FALSE,"A (2)";#N/A,#N/A,FALSE,"B-TOT (2)";#N/A,#N/A,FALSE,"Declaration1 (2)";#N/A,#N/A,FALSE,"Spravka1 (2)"}</definedName>
    <definedName name="sdbgs" localSheetId="20" hidden="1">{#N/A,#N/A,FALSE,"A";#N/A,#N/A,FALSE,"B"}</definedName>
    <definedName name="sdbgs" localSheetId="21" hidden="1">{#N/A,#N/A,FALSE,"A";#N/A,#N/A,FALSE,"B"}</definedName>
    <definedName name="sdbgs" localSheetId="22" hidden="1">{#N/A,#N/A,FALSE,"A";#N/A,#N/A,FALSE,"B"}</definedName>
    <definedName name="sdbgs" localSheetId="16" hidden="1">{#N/A,#N/A,FALSE,"A";#N/A,#N/A,FALSE,"B"}</definedName>
    <definedName name="sdbgs" localSheetId="17" hidden="1">{#N/A,#N/A,FALSE,"A";#N/A,#N/A,FALSE,"B"}</definedName>
    <definedName name="sdbgs" localSheetId="19" hidden="1">{#N/A,#N/A,FALSE,"A";#N/A,#N/A,FALSE,"B"}</definedName>
    <definedName name="sdbgs" localSheetId="18" hidden="1">{#N/A,#N/A,FALSE,"A";#N/A,#N/A,FALSE,"B"}</definedName>
    <definedName name="sdbgs" localSheetId="7" hidden="1">{#N/A,#N/A,FALSE,"A";#N/A,#N/A,FALSE,"B"}</definedName>
    <definedName name="sdbgs" localSheetId="8" hidden="1">{#N/A,#N/A,FALSE,"A";#N/A,#N/A,FALSE,"B"}</definedName>
    <definedName name="sdbgs" localSheetId="10" hidden="1">{#N/A,#N/A,FALSE,"A";#N/A,#N/A,FALSE,"B"}</definedName>
    <definedName name="sdbgs" localSheetId="9" hidden="1">{#N/A,#N/A,FALSE,"A";#N/A,#N/A,FALSE,"B"}</definedName>
    <definedName name="sdbgs" localSheetId="23" hidden="1">{#N/A,#N/A,FALSE,"A";#N/A,#N/A,FALSE,"B"}</definedName>
    <definedName name="sdbgs" localSheetId="12" hidden="1">{#N/A,#N/A,FALSE,"A";#N/A,#N/A,FALSE,"B"}</definedName>
    <definedName name="sdbgs" localSheetId="13" hidden="1">{#N/A,#N/A,FALSE,"A";#N/A,#N/A,FALSE,"B"}</definedName>
    <definedName name="sdbgs" localSheetId="14" hidden="1">{#N/A,#N/A,FALSE,"A";#N/A,#N/A,FALSE,"B"}</definedName>
    <definedName name="sdbgs" localSheetId="15" hidden="1">{#N/A,#N/A,FALSE,"A";#N/A,#N/A,FALSE,"B"}</definedName>
    <definedName name="sdbgs" localSheetId="3" hidden="1">{#N/A,#N/A,FALSE,"A";#N/A,#N/A,FALSE,"B"}</definedName>
    <definedName name="sdbgs" localSheetId="4" hidden="1">{#N/A,#N/A,FALSE,"A";#N/A,#N/A,FALSE,"B"}</definedName>
    <definedName name="sdbgs" localSheetId="5" hidden="1">{#N/A,#N/A,FALSE,"A";#N/A,#N/A,FALSE,"B"}</definedName>
    <definedName name="sdbgs" localSheetId="6" hidden="1">{#N/A,#N/A,FALSE,"A";#N/A,#N/A,FALSE,"B"}</definedName>
    <definedName name="sdbgs" hidden="1">{#N/A,#N/A,FALSE,"A";#N/A,#N/A,FALSE,"B"}</definedName>
    <definedName name="sdbt" localSheetId="20" hidden="1">{#N/A,#N/A,FALSE,"A";#N/A,#N/A,FALSE,"B"}</definedName>
    <definedName name="sdbt" localSheetId="21" hidden="1">{#N/A,#N/A,FALSE,"A";#N/A,#N/A,FALSE,"B"}</definedName>
    <definedName name="sdbt" localSheetId="22" hidden="1">{#N/A,#N/A,FALSE,"A";#N/A,#N/A,FALSE,"B"}</definedName>
    <definedName name="sdbt" localSheetId="16" hidden="1">{#N/A,#N/A,FALSE,"A";#N/A,#N/A,FALSE,"B"}</definedName>
    <definedName name="sdbt" localSheetId="17" hidden="1">{#N/A,#N/A,FALSE,"A";#N/A,#N/A,FALSE,"B"}</definedName>
    <definedName name="sdbt" localSheetId="19" hidden="1">{#N/A,#N/A,FALSE,"A";#N/A,#N/A,FALSE,"B"}</definedName>
    <definedName name="sdbt" localSheetId="18" hidden="1">{#N/A,#N/A,FALSE,"A";#N/A,#N/A,FALSE,"B"}</definedName>
    <definedName name="sdbt" localSheetId="7" hidden="1">{#N/A,#N/A,FALSE,"A";#N/A,#N/A,FALSE,"B"}</definedName>
    <definedName name="sdbt" localSheetId="8" hidden="1">{#N/A,#N/A,FALSE,"A";#N/A,#N/A,FALSE,"B"}</definedName>
    <definedName name="sdbt" localSheetId="10" hidden="1">{#N/A,#N/A,FALSE,"A";#N/A,#N/A,FALSE,"B"}</definedName>
    <definedName name="sdbt" localSheetId="9" hidden="1">{#N/A,#N/A,FALSE,"A";#N/A,#N/A,FALSE,"B"}</definedName>
    <definedName name="sdbt" localSheetId="23" hidden="1">{#N/A,#N/A,FALSE,"A";#N/A,#N/A,FALSE,"B"}</definedName>
    <definedName name="sdbt" localSheetId="12" hidden="1">{#N/A,#N/A,FALSE,"A";#N/A,#N/A,FALSE,"B"}</definedName>
    <definedName name="sdbt" localSheetId="13" hidden="1">{#N/A,#N/A,FALSE,"A";#N/A,#N/A,FALSE,"B"}</definedName>
    <definedName name="sdbt" localSheetId="14" hidden="1">{#N/A,#N/A,FALSE,"A";#N/A,#N/A,FALSE,"B"}</definedName>
    <definedName name="sdbt" localSheetId="15" hidden="1">{#N/A,#N/A,FALSE,"A";#N/A,#N/A,FALSE,"B"}</definedName>
    <definedName name="sdbt" localSheetId="3" hidden="1">{#N/A,#N/A,FALSE,"A";#N/A,#N/A,FALSE,"B"}</definedName>
    <definedName name="sdbt" localSheetId="4" hidden="1">{#N/A,#N/A,FALSE,"A";#N/A,#N/A,FALSE,"B"}</definedName>
    <definedName name="sdbt" localSheetId="5" hidden="1">{#N/A,#N/A,FALSE,"A";#N/A,#N/A,FALSE,"B"}</definedName>
    <definedName name="sdbt" localSheetId="6" hidden="1">{#N/A,#N/A,FALSE,"A";#N/A,#N/A,FALSE,"B"}</definedName>
    <definedName name="sdbt" hidden="1">{#N/A,#N/A,FALSE,"A";#N/A,#N/A,FALSE,"B"}</definedName>
    <definedName name="sdcvx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cvx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cvx" hidden="1">{#N/A,#N/A,FALSE,"A";#N/A,#N/A,FALSE,"B-TOT";#N/A,#N/A,FALSE,"Declaration1";#N/A,#N/A,FALSE,"Spravka1";#N/A,#N/A,FALSE,"A (2)";#N/A,#N/A,FALSE,"B-TOT (2)";#N/A,#N/A,FALSE,"Declaration1 (2)";#N/A,#N/A,FALSE,"Spravka1 (2)"}</definedName>
    <definedName name="sdf" localSheetId="20" hidden="1">{#N/A,#N/A,FALSE,"A";#N/A,#N/A,FALSE,"B"}</definedName>
    <definedName name="sdf" localSheetId="21" hidden="1">{#N/A,#N/A,FALSE,"A";#N/A,#N/A,FALSE,"B"}</definedName>
    <definedName name="sdf" localSheetId="22" hidden="1">{#N/A,#N/A,FALSE,"A";#N/A,#N/A,FALSE,"B"}</definedName>
    <definedName name="sdf" localSheetId="16" hidden="1">{#N/A,#N/A,FALSE,"A";#N/A,#N/A,FALSE,"B"}</definedName>
    <definedName name="sdf" localSheetId="17" hidden="1">{#N/A,#N/A,FALSE,"A";#N/A,#N/A,FALSE,"B"}</definedName>
    <definedName name="sdf" localSheetId="19" hidden="1">{#N/A,#N/A,FALSE,"A";#N/A,#N/A,FALSE,"B"}</definedName>
    <definedName name="sdf" localSheetId="18" hidden="1">{#N/A,#N/A,FALSE,"A";#N/A,#N/A,FALSE,"B"}</definedName>
    <definedName name="sdf" localSheetId="7" hidden="1">{#N/A,#N/A,FALSE,"A";#N/A,#N/A,FALSE,"B"}</definedName>
    <definedName name="sdf" localSheetId="8" hidden="1">{#N/A,#N/A,FALSE,"A";#N/A,#N/A,FALSE,"B"}</definedName>
    <definedName name="sdf" localSheetId="10" hidden="1">{#N/A,#N/A,FALSE,"A";#N/A,#N/A,FALSE,"B"}</definedName>
    <definedName name="sdf" localSheetId="9" hidden="1">{#N/A,#N/A,FALSE,"A";#N/A,#N/A,FALSE,"B"}</definedName>
    <definedName name="sdf" localSheetId="23" hidden="1">{#N/A,#N/A,FALSE,"A";#N/A,#N/A,FALSE,"B"}</definedName>
    <definedName name="sdf" localSheetId="12" hidden="1">{#N/A,#N/A,FALSE,"A";#N/A,#N/A,FALSE,"B"}</definedName>
    <definedName name="sdf" localSheetId="13" hidden="1">{#N/A,#N/A,FALSE,"A";#N/A,#N/A,FALSE,"B"}</definedName>
    <definedName name="sdf" localSheetId="14" hidden="1">{#N/A,#N/A,FALSE,"A";#N/A,#N/A,FALSE,"B"}</definedName>
    <definedName name="sdf" localSheetId="15" hidden="1">{#N/A,#N/A,FALSE,"A";#N/A,#N/A,FALSE,"B"}</definedName>
    <definedName name="sdf" localSheetId="3" hidden="1">{#N/A,#N/A,FALSE,"A";#N/A,#N/A,FALSE,"B"}</definedName>
    <definedName name="sdf" localSheetId="4" hidden="1">{#N/A,#N/A,FALSE,"A";#N/A,#N/A,FALSE,"B"}</definedName>
    <definedName name="sdf" localSheetId="5" hidden="1">{#N/A,#N/A,FALSE,"A";#N/A,#N/A,FALSE,"B"}</definedName>
    <definedName name="sdf" localSheetId="6" hidden="1">{#N/A,#N/A,FALSE,"A";#N/A,#N/A,FALSE,"B"}</definedName>
    <definedName name="sdf" hidden="1">{#N/A,#N/A,FALSE,"A";#N/A,#N/A,FALSE,"B"}</definedName>
    <definedName name="sdfaagg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aagg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dfbgdb" localSheetId="20" hidden="1">{#N/A,#N/A,FALSE,"A";#N/A,#N/A,FALSE,"B"}</definedName>
    <definedName name="sdfbgdb" localSheetId="21" hidden="1">{#N/A,#N/A,FALSE,"A";#N/A,#N/A,FALSE,"B"}</definedName>
    <definedName name="sdfbgdb" localSheetId="22" hidden="1">{#N/A,#N/A,FALSE,"A";#N/A,#N/A,FALSE,"B"}</definedName>
    <definedName name="sdfbgdb" localSheetId="16" hidden="1">{#N/A,#N/A,FALSE,"A";#N/A,#N/A,FALSE,"B"}</definedName>
    <definedName name="sdfbgdb" localSheetId="17" hidden="1">{#N/A,#N/A,FALSE,"A";#N/A,#N/A,FALSE,"B"}</definedName>
    <definedName name="sdfbgdb" localSheetId="19" hidden="1">{#N/A,#N/A,FALSE,"A";#N/A,#N/A,FALSE,"B"}</definedName>
    <definedName name="sdfbgdb" localSheetId="18" hidden="1">{#N/A,#N/A,FALSE,"A";#N/A,#N/A,FALSE,"B"}</definedName>
    <definedName name="sdfbgdb" localSheetId="7" hidden="1">{#N/A,#N/A,FALSE,"A";#N/A,#N/A,FALSE,"B"}</definedName>
    <definedName name="sdfbgdb" localSheetId="8" hidden="1">{#N/A,#N/A,FALSE,"A";#N/A,#N/A,FALSE,"B"}</definedName>
    <definedName name="sdfbgdb" localSheetId="10" hidden="1">{#N/A,#N/A,FALSE,"A";#N/A,#N/A,FALSE,"B"}</definedName>
    <definedName name="sdfbgdb" localSheetId="9" hidden="1">{#N/A,#N/A,FALSE,"A";#N/A,#N/A,FALSE,"B"}</definedName>
    <definedName name="sdfbgdb" localSheetId="23" hidden="1">{#N/A,#N/A,FALSE,"A";#N/A,#N/A,FALSE,"B"}</definedName>
    <definedName name="sdfbgdb" localSheetId="12" hidden="1">{#N/A,#N/A,FALSE,"A";#N/A,#N/A,FALSE,"B"}</definedName>
    <definedName name="sdfbgdb" localSheetId="13" hidden="1">{#N/A,#N/A,FALSE,"A";#N/A,#N/A,FALSE,"B"}</definedName>
    <definedName name="sdfbgdb" localSheetId="14" hidden="1">{#N/A,#N/A,FALSE,"A";#N/A,#N/A,FALSE,"B"}</definedName>
    <definedName name="sdfbgdb" localSheetId="15" hidden="1">{#N/A,#N/A,FALSE,"A";#N/A,#N/A,FALSE,"B"}</definedName>
    <definedName name="sdfbgdb" localSheetId="3" hidden="1">{#N/A,#N/A,FALSE,"A";#N/A,#N/A,FALSE,"B"}</definedName>
    <definedName name="sdfbgdb" localSheetId="4" hidden="1">{#N/A,#N/A,FALSE,"A";#N/A,#N/A,FALSE,"B"}</definedName>
    <definedName name="sdfbgdb" localSheetId="5" hidden="1">{#N/A,#N/A,FALSE,"A";#N/A,#N/A,FALSE,"B"}</definedName>
    <definedName name="sdfbgdb" localSheetId="6" hidden="1">{#N/A,#N/A,FALSE,"A";#N/A,#N/A,FALSE,"B"}</definedName>
    <definedName name="sdfbgdb" hidden="1">{#N/A,#N/A,FALSE,"A";#N/A,#N/A,FALSE,"B"}</definedName>
    <definedName name="sdfbwgt" localSheetId="20" hidden="1">{#N/A,#N/A,FALSE,"A";#N/A,#N/A,FALSE,"B"}</definedName>
    <definedName name="sdfbwgt" localSheetId="21" hidden="1">{#N/A,#N/A,FALSE,"A";#N/A,#N/A,FALSE,"B"}</definedName>
    <definedName name="sdfbwgt" localSheetId="22" hidden="1">{#N/A,#N/A,FALSE,"A";#N/A,#N/A,FALSE,"B"}</definedName>
    <definedName name="sdfbwgt" localSheetId="16" hidden="1">{#N/A,#N/A,FALSE,"A";#N/A,#N/A,FALSE,"B"}</definedName>
    <definedName name="sdfbwgt" localSheetId="17" hidden="1">{#N/A,#N/A,FALSE,"A";#N/A,#N/A,FALSE,"B"}</definedName>
    <definedName name="sdfbwgt" localSheetId="19" hidden="1">{#N/A,#N/A,FALSE,"A";#N/A,#N/A,FALSE,"B"}</definedName>
    <definedName name="sdfbwgt" localSheetId="18" hidden="1">{#N/A,#N/A,FALSE,"A";#N/A,#N/A,FALSE,"B"}</definedName>
    <definedName name="sdfbwgt" localSheetId="7" hidden="1">{#N/A,#N/A,FALSE,"A";#N/A,#N/A,FALSE,"B"}</definedName>
    <definedName name="sdfbwgt" localSheetId="8" hidden="1">{#N/A,#N/A,FALSE,"A";#N/A,#N/A,FALSE,"B"}</definedName>
    <definedName name="sdfbwgt" localSheetId="10" hidden="1">{#N/A,#N/A,FALSE,"A";#N/A,#N/A,FALSE,"B"}</definedName>
    <definedName name="sdfbwgt" localSheetId="9" hidden="1">{#N/A,#N/A,FALSE,"A";#N/A,#N/A,FALSE,"B"}</definedName>
    <definedName name="sdfbwgt" localSheetId="23" hidden="1">{#N/A,#N/A,FALSE,"A";#N/A,#N/A,FALSE,"B"}</definedName>
    <definedName name="sdfbwgt" localSheetId="12" hidden="1">{#N/A,#N/A,FALSE,"A";#N/A,#N/A,FALSE,"B"}</definedName>
    <definedName name="sdfbwgt" localSheetId="13" hidden="1">{#N/A,#N/A,FALSE,"A";#N/A,#N/A,FALSE,"B"}</definedName>
    <definedName name="sdfbwgt" localSheetId="14" hidden="1">{#N/A,#N/A,FALSE,"A";#N/A,#N/A,FALSE,"B"}</definedName>
    <definedName name="sdfbwgt" localSheetId="15" hidden="1">{#N/A,#N/A,FALSE,"A";#N/A,#N/A,FALSE,"B"}</definedName>
    <definedName name="sdfbwgt" localSheetId="3" hidden="1">{#N/A,#N/A,FALSE,"A";#N/A,#N/A,FALSE,"B"}</definedName>
    <definedName name="sdfbwgt" localSheetId="4" hidden="1">{#N/A,#N/A,FALSE,"A";#N/A,#N/A,FALSE,"B"}</definedName>
    <definedName name="sdfbwgt" localSheetId="5" hidden="1">{#N/A,#N/A,FALSE,"A";#N/A,#N/A,FALSE,"B"}</definedName>
    <definedName name="sdfbwgt" localSheetId="6" hidden="1">{#N/A,#N/A,FALSE,"A";#N/A,#N/A,FALSE,"B"}</definedName>
    <definedName name="sdfbwgt" hidden="1">{#N/A,#N/A,FALSE,"A";#N/A,#N/A,FALSE,"B"}</definedName>
    <definedName name="sdf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f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fd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fd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fds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fs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fsd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gtghst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hgsdh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hsth" hidden="1">{#N/A,#N/A,FALSE,"A";#N/A,#N/A,FALSE,"B-TOT";#N/A,#N/A,FALSE,"Declaration1";#N/A,#N/A,FALSE,"Spravka1";#N/A,#N/A,FALSE,"A (2)";#N/A,#N/A,FALSE,"B-TOT (2)";#N/A,#N/A,FALSE,"Declaration1 (2)";#N/A,#N/A,FALSE,"Spravka1 (2)"}</definedName>
    <definedName name="sdjfht" localSheetId="20" hidden="1">{#N/A,#N/A,FALSE,"A";#N/A,#N/A,FALSE,"B"}</definedName>
    <definedName name="sdjfht" localSheetId="21" hidden="1">{#N/A,#N/A,FALSE,"A";#N/A,#N/A,FALSE,"B"}</definedName>
    <definedName name="sdjfht" localSheetId="22" hidden="1">{#N/A,#N/A,FALSE,"A";#N/A,#N/A,FALSE,"B"}</definedName>
    <definedName name="sdjfht" localSheetId="16" hidden="1">{#N/A,#N/A,FALSE,"A";#N/A,#N/A,FALSE,"B"}</definedName>
    <definedName name="sdjfht" localSheetId="17" hidden="1">{#N/A,#N/A,FALSE,"A";#N/A,#N/A,FALSE,"B"}</definedName>
    <definedName name="sdjfht" localSheetId="19" hidden="1">{#N/A,#N/A,FALSE,"A";#N/A,#N/A,FALSE,"B"}</definedName>
    <definedName name="sdjfht" localSheetId="18" hidden="1">{#N/A,#N/A,FALSE,"A";#N/A,#N/A,FALSE,"B"}</definedName>
    <definedName name="sdjfht" localSheetId="7" hidden="1">{#N/A,#N/A,FALSE,"A";#N/A,#N/A,FALSE,"B"}</definedName>
    <definedName name="sdjfht" localSheetId="8" hidden="1">{#N/A,#N/A,FALSE,"A";#N/A,#N/A,FALSE,"B"}</definedName>
    <definedName name="sdjfht" localSheetId="10" hidden="1">{#N/A,#N/A,FALSE,"A";#N/A,#N/A,FALSE,"B"}</definedName>
    <definedName name="sdjfht" localSheetId="9" hidden="1">{#N/A,#N/A,FALSE,"A";#N/A,#N/A,FALSE,"B"}</definedName>
    <definedName name="sdjfht" localSheetId="23" hidden="1">{#N/A,#N/A,FALSE,"A";#N/A,#N/A,FALSE,"B"}</definedName>
    <definedName name="sdjfht" localSheetId="12" hidden="1">{#N/A,#N/A,FALSE,"A";#N/A,#N/A,FALSE,"B"}</definedName>
    <definedName name="sdjfht" localSheetId="13" hidden="1">{#N/A,#N/A,FALSE,"A";#N/A,#N/A,FALSE,"B"}</definedName>
    <definedName name="sdjfht" localSheetId="14" hidden="1">{#N/A,#N/A,FALSE,"A";#N/A,#N/A,FALSE,"B"}</definedName>
    <definedName name="sdjfht" localSheetId="15" hidden="1">{#N/A,#N/A,FALSE,"A";#N/A,#N/A,FALSE,"B"}</definedName>
    <definedName name="sdjfht" localSheetId="3" hidden="1">{#N/A,#N/A,FALSE,"A";#N/A,#N/A,FALSE,"B"}</definedName>
    <definedName name="sdjfht" localSheetId="4" hidden="1">{#N/A,#N/A,FALSE,"A";#N/A,#N/A,FALSE,"B"}</definedName>
    <definedName name="sdjfht" localSheetId="5" hidden="1">{#N/A,#N/A,FALSE,"A";#N/A,#N/A,FALSE,"B"}</definedName>
    <definedName name="sdjfht" localSheetId="6" hidden="1">{#N/A,#N/A,FALSE,"A";#N/A,#N/A,FALSE,"B"}</definedName>
    <definedName name="sdjfht" hidden="1">{#N/A,#N/A,FALSE,"A";#N/A,#N/A,FALSE,"B"}</definedName>
    <definedName name="sdqwe" localSheetId="20" hidden="1">{#N/A,#N/A,FALSE,"A";#N/A,#N/A,FALSE,"B"}</definedName>
    <definedName name="sdqwe" localSheetId="21" hidden="1">{#N/A,#N/A,FALSE,"A";#N/A,#N/A,FALSE,"B"}</definedName>
    <definedName name="sdqwe" localSheetId="22" hidden="1">{#N/A,#N/A,FALSE,"A";#N/A,#N/A,FALSE,"B"}</definedName>
    <definedName name="sdqwe" localSheetId="16" hidden="1">{#N/A,#N/A,FALSE,"A";#N/A,#N/A,FALSE,"B"}</definedName>
    <definedName name="sdqwe" localSheetId="17" hidden="1">{#N/A,#N/A,FALSE,"A";#N/A,#N/A,FALSE,"B"}</definedName>
    <definedName name="sdqwe" localSheetId="19" hidden="1">{#N/A,#N/A,FALSE,"A";#N/A,#N/A,FALSE,"B"}</definedName>
    <definedName name="sdqwe" localSheetId="18" hidden="1">{#N/A,#N/A,FALSE,"A";#N/A,#N/A,FALSE,"B"}</definedName>
    <definedName name="sdqwe" localSheetId="7" hidden="1">{#N/A,#N/A,FALSE,"A";#N/A,#N/A,FALSE,"B"}</definedName>
    <definedName name="sdqwe" localSheetId="8" hidden="1">{#N/A,#N/A,FALSE,"A";#N/A,#N/A,FALSE,"B"}</definedName>
    <definedName name="sdqwe" localSheetId="10" hidden="1">{#N/A,#N/A,FALSE,"A";#N/A,#N/A,FALSE,"B"}</definedName>
    <definedName name="sdqwe" localSheetId="9" hidden="1">{#N/A,#N/A,FALSE,"A";#N/A,#N/A,FALSE,"B"}</definedName>
    <definedName name="sdqwe" localSheetId="23" hidden="1">{#N/A,#N/A,FALSE,"A";#N/A,#N/A,FALSE,"B"}</definedName>
    <definedName name="sdqwe" localSheetId="12" hidden="1">{#N/A,#N/A,FALSE,"A";#N/A,#N/A,FALSE,"B"}</definedName>
    <definedName name="sdqwe" localSheetId="13" hidden="1">{#N/A,#N/A,FALSE,"A";#N/A,#N/A,FALSE,"B"}</definedName>
    <definedName name="sdqwe" localSheetId="14" hidden="1">{#N/A,#N/A,FALSE,"A";#N/A,#N/A,FALSE,"B"}</definedName>
    <definedName name="sdqwe" localSheetId="15" hidden="1">{#N/A,#N/A,FALSE,"A";#N/A,#N/A,FALSE,"B"}</definedName>
    <definedName name="sdqwe" localSheetId="3" hidden="1">{#N/A,#N/A,FALSE,"A";#N/A,#N/A,FALSE,"B"}</definedName>
    <definedName name="sdqwe" localSheetId="4" hidden="1">{#N/A,#N/A,FALSE,"A";#N/A,#N/A,FALSE,"B"}</definedName>
    <definedName name="sdqwe" localSheetId="5" hidden="1">{#N/A,#N/A,FALSE,"A";#N/A,#N/A,FALSE,"B"}</definedName>
    <definedName name="sdqwe" localSheetId="6" hidden="1">{#N/A,#N/A,FALSE,"A";#N/A,#N/A,FALSE,"B"}</definedName>
    <definedName name="sdqwe" hidden="1">{#N/A,#N/A,FALSE,"A";#N/A,#N/A,FALSE,"B"}</definedName>
    <definedName name="sdrhgd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rhgdt" hidden="1">{#N/A,#N/A,FALSE,"A";#N/A,#N/A,FALSE,"B-TOT";#N/A,#N/A,FALSE,"Declaration1";#N/A,#N/A,FALSE,"Spravka1";#N/A,#N/A,FALSE,"A (2)";#N/A,#N/A,FALSE,"B-TOT (2)";#N/A,#N/A,FALSE,"Declaration1 (2)";#N/A,#N/A,FALSE,"Spravka1 (2)"}</definedName>
    <definedName name="sdrtgcv" localSheetId="20" hidden="1">{#N/A,#N/A,FALSE,"A";#N/A,#N/A,FALSE,"B"}</definedName>
    <definedName name="sdrtgcv" localSheetId="21" hidden="1">{#N/A,#N/A,FALSE,"A";#N/A,#N/A,FALSE,"B"}</definedName>
    <definedName name="sdrtgcv" localSheetId="22" hidden="1">{#N/A,#N/A,FALSE,"A";#N/A,#N/A,FALSE,"B"}</definedName>
    <definedName name="sdrtgcv" localSheetId="16" hidden="1">{#N/A,#N/A,FALSE,"A";#N/A,#N/A,FALSE,"B"}</definedName>
    <definedName name="sdrtgcv" localSheetId="17" hidden="1">{#N/A,#N/A,FALSE,"A";#N/A,#N/A,FALSE,"B"}</definedName>
    <definedName name="sdrtgcv" localSheetId="19" hidden="1">{#N/A,#N/A,FALSE,"A";#N/A,#N/A,FALSE,"B"}</definedName>
    <definedName name="sdrtgcv" localSheetId="18" hidden="1">{#N/A,#N/A,FALSE,"A";#N/A,#N/A,FALSE,"B"}</definedName>
    <definedName name="sdrtgcv" localSheetId="7" hidden="1">{#N/A,#N/A,FALSE,"A";#N/A,#N/A,FALSE,"B"}</definedName>
    <definedName name="sdrtgcv" localSheetId="8" hidden="1">{#N/A,#N/A,FALSE,"A";#N/A,#N/A,FALSE,"B"}</definedName>
    <definedName name="sdrtgcv" localSheetId="10" hidden="1">{#N/A,#N/A,FALSE,"A";#N/A,#N/A,FALSE,"B"}</definedName>
    <definedName name="sdrtgcv" localSheetId="9" hidden="1">{#N/A,#N/A,FALSE,"A";#N/A,#N/A,FALSE,"B"}</definedName>
    <definedName name="sdrtgcv" localSheetId="23" hidden="1">{#N/A,#N/A,FALSE,"A";#N/A,#N/A,FALSE,"B"}</definedName>
    <definedName name="sdrtgcv" localSheetId="12" hidden="1">{#N/A,#N/A,FALSE,"A";#N/A,#N/A,FALSE,"B"}</definedName>
    <definedName name="sdrtgcv" localSheetId="13" hidden="1">{#N/A,#N/A,FALSE,"A";#N/A,#N/A,FALSE,"B"}</definedName>
    <definedName name="sdrtgcv" localSheetId="14" hidden="1">{#N/A,#N/A,FALSE,"A";#N/A,#N/A,FALSE,"B"}</definedName>
    <definedName name="sdrtgcv" localSheetId="15" hidden="1">{#N/A,#N/A,FALSE,"A";#N/A,#N/A,FALSE,"B"}</definedName>
    <definedName name="sdrtgcv" localSheetId="3" hidden="1">{#N/A,#N/A,FALSE,"A";#N/A,#N/A,FALSE,"B"}</definedName>
    <definedName name="sdrtgcv" localSheetId="4" hidden="1">{#N/A,#N/A,FALSE,"A";#N/A,#N/A,FALSE,"B"}</definedName>
    <definedName name="sdrtgcv" localSheetId="5" hidden="1">{#N/A,#N/A,FALSE,"A";#N/A,#N/A,FALSE,"B"}</definedName>
    <definedName name="sdrtgcv" localSheetId="6" hidden="1">{#N/A,#N/A,FALSE,"A";#N/A,#N/A,FALSE,"B"}</definedName>
    <definedName name="sdrtgcv" hidden="1">{#N/A,#N/A,FALSE,"A";#N/A,#N/A,FALSE,"B"}</definedName>
    <definedName name="sds" localSheetId="20" hidden="1">{#N/A,#N/A,FALSE,"A";#N/A,#N/A,FALSE,"B"}</definedName>
    <definedName name="sds" localSheetId="21" hidden="1">{#N/A,#N/A,FALSE,"A";#N/A,#N/A,FALSE,"B"}</definedName>
    <definedName name="sds" localSheetId="22" hidden="1">{#N/A,#N/A,FALSE,"A";#N/A,#N/A,FALSE,"B"}</definedName>
    <definedName name="sds" localSheetId="16" hidden="1">{#N/A,#N/A,FALSE,"A";#N/A,#N/A,FALSE,"B"}</definedName>
    <definedName name="sds" localSheetId="17" hidden="1">{#N/A,#N/A,FALSE,"A";#N/A,#N/A,FALSE,"B"}</definedName>
    <definedName name="sds" localSheetId="19" hidden="1">{#N/A,#N/A,FALSE,"A";#N/A,#N/A,FALSE,"B"}</definedName>
    <definedName name="sds" localSheetId="18" hidden="1">{#N/A,#N/A,FALSE,"A";#N/A,#N/A,FALSE,"B"}</definedName>
    <definedName name="sds" localSheetId="7" hidden="1">{#N/A,#N/A,FALSE,"A";#N/A,#N/A,FALSE,"B"}</definedName>
    <definedName name="sds" localSheetId="8" hidden="1">{#N/A,#N/A,FALSE,"A";#N/A,#N/A,FALSE,"B"}</definedName>
    <definedName name="sds" localSheetId="10" hidden="1">{#N/A,#N/A,FALSE,"A";#N/A,#N/A,FALSE,"B"}</definedName>
    <definedName name="sds" localSheetId="9" hidden="1">{#N/A,#N/A,FALSE,"A";#N/A,#N/A,FALSE,"B"}</definedName>
    <definedName name="sds" localSheetId="23" hidden="1">{#N/A,#N/A,FALSE,"A";#N/A,#N/A,FALSE,"B"}</definedName>
    <definedName name="sds" localSheetId="12" hidden="1">{#N/A,#N/A,FALSE,"A";#N/A,#N/A,FALSE,"B"}</definedName>
    <definedName name="sds" localSheetId="13" hidden="1">{#N/A,#N/A,FALSE,"A";#N/A,#N/A,FALSE,"B"}</definedName>
    <definedName name="sds" localSheetId="14" hidden="1">{#N/A,#N/A,FALSE,"A";#N/A,#N/A,FALSE,"B"}</definedName>
    <definedName name="sds" localSheetId="15" hidden="1">{#N/A,#N/A,FALSE,"A";#N/A,#N/A,FALSE,"B"}</definedName>
    <definedName name="sds" localSheetId="3" hidden="1">{#N/A,#N/A,FALSE,"A";#N/A,#N/A,FALSE,"B"}</definedName>
    <definedName name="sds" localSheetId="4" hidden="1">{#N/A,#N/A,FALSE,"A";#N/A,#N/A,FALSE,"B"}</definedName>
    <definedName name="sds" localSheetId="5" hidden="1">{#N/A,#N/A,FALSE,"A";#N/A,#N/A,FALSE,"B"}</definedName>
    <definedName name="sds" localSheetId="6" hidden="1">{#N/A,#N/A,FALSE,"A";#N/A,#N/A,FALSE,"B"}</definedName>
    <definedName name="sds" hidden="1">{#N/A,#N/A,FALSE,"A";#N/A,#N/A,FALSE,"B"}</definedName>
    <definedName name="sds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s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sd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t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tg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ts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tsd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dvcdsfvdsgd" hidden="1">{#N/A,#N/A,FALSE,"A";#N/A,#N/A,FALSE,"B-TOT";#N/A,#N/A,FALSE,"Declaration1";#N/A,#N/A,FALSE,"Spravka1";#N/A,#N/A,FALSE,"A (2)";#N/A,#N/A,FALSE,"B-TOT (2)";#N/A,#N/A,FALSE,"Declaration1 (2)";#N/A,#N/A,FALSE,"Spravka1 (2)"}</definedName>
    <definedName name="SEB" localSheetId="22">[11]Шаблон!$C$40</definedName>
    <definedName name="security" localSheetId="20" hidden="1">{#N/A,#N/A,FALSE,"передел"}</definedName>
    <definedName name="security" localSheetId="21" hidden="1">{#N/A,#N/A,FALSE,"передел"}</definedName>
    <definedName name="security" localSheetId="22" hidden="1">{#N/A,#N/A,FALSE,"передел"}</definedName>
    <definedName name="security" localSheetId="16" hidden="1">{#N/A,#N/A,FALSE,"передел"}</definedName>
    <definedName name="security" localSheetId="17" hidden="1">{#N/A,#N/A,FALSE,"передел"}</definedName>
    <definedName name="security" localSheetId="19" hidden="1">{#N/A,#N/A,FALSE,"передел"}</definedName>
    <definedName name="security" localSheetId="18" hidden="1">{#N/A,#N/A,FALSE,"передел"}</definedName>
    <definedName name="security" localSheetId="7" hidden="1">{#N/A,#N/A,FALSE,"передел"}</definedName>
    <definedName name="security" localSheetId="8" hidden="1">{#N/A,#N/A,FALSE,"передел"}</definedName>
    <definedName name="security" localSheetId="10" hidden="1">{#N/A,#N/A,FALSE,"передел"}</definedName>
    <definedName name="security" localSheetId="9" hidden="1">{#N/A,#N/A,FALSE,"передел"}</definedName>
    <definedName name="security" localSheetId="23" hidden="1">{#N/A,#N/A,FALSE,"передел"}</definedName>
    <definedName name="security" localSheetId="12" hidden="1">{#N/A,#N/A,FALSE,"передел"}</definedName>
    <definedName name="security" localSheetId="13" hidden="1">{#N/A,#N/A,FALSE,"передел"}</definedName>
    <definedName name="security" localSheetId="14" hidden="1">{#N/A,#N/A,FALSE,"передел"}</definedName>
    <definedName name="security" localSheetId="15" hidden="1">{#N/A,#N/A,FALSE,"передел"}</definedName>
    <definedName name="security" localSheetId="3" hidden="1">{#N/A,#N/A,FALSE,"передел"}</definedName>
    <definedName name="security" localSheetId="4" hidden="1">{#N/A,#N/A,FALSE,"передел"}</definedName>
    <definedName name="security" localSheetId="5" hidden="1">{#N/A,#N/A,FALSE,"передел"}</definedName>
    <definedName name="security" localSheetId="6" hidden="1">{#N/A,#N/A,FALSE,"передел"}</definedName>
    <definedName name="security" hidden="1">{#N/A,#N/A,FALSE,"передел"}</definedName>
    <definedName name="SemiAnnualPaymentDue" localSheetId="22">#REF!</definedName>
    <definedName name="sencount" hidden="1">1</definedName>
    <definedName name="SeniorDebtBf" localSheetId="22">#REF!</definedName>
    <definedName name="SeniorDebtCf" localSheetId="22">#REF!</definedName>
    <definedName name="SeniorDebtDrawdown" localSheetId="22">#REF!</definedName>
    <definedName name="SeniorDebtInterestDue" localSheetId="22">#REF!</definedName>
    <definedName name="SeniorDebtInterestPaid" localSheetId="22">#REF!</definedName>
    <definedName name="SeniorDebtInterestRate" localSheetId="22">#REF!</definedName>
    <definedName name="SeniorDebtPrepaymentMade" localSheetId="22">#REF!</definedName>
    <definedName name="SeniorDebtRepaymentMade" localSheetId="22">#REF!</definedName>
    <definedName name="SeniorDebtShedRepaymentDue" localSheetId="22">#REF!</definedName>
    <definedName name="SeniorDebtShedRepaymentPaid" localSheetId="22">#REF!</definedName>
    <definedName name="SeniorFacilityAmountIn" localSheetId="22">#REF!</definedName>
    <definedName name="SeniorFacilityCommitFeeIn" localSheetId="22">#REF!</definedName>
    <definedName name="SeniorFacilityMarginIn" localSheetId="22">#REF!</definedName>
    <definedName name="SeniorFacilityRepaymentProfileIn" localSheetId="22">#REF!</definedName>
    <definedName name="SeniorFacilitySweepIn" localSheetId="22">#REF!</definedName>
    <definedName name="sfdgsdt" localSheetId="20" hidden="1">{#N/A,#N/A,FALSE,"A";#N/A,#N/A,FALSE,"B"}</definedName>
    <definedName name="sfdgsdt" localSheetId="21" hidden="1">{#N/A,#N/A,FALSE,"A";#N/A,#N/A,FALSE,"B"}</definedName>
    <definedName name="sfdgsdt" localSheetId="22" hidden="1">{#N/A,#N/A,FALSE,"A";#N/A,#N/A,FALSE,"B"}</definedName>
    <definedName name="sfdgsdt" localSheetId="16" hidden="1">{#N/A,#N/A,FALSE,"A";#N/A,#N/A,FALSE,"B"}</definedName>
    <definedName name="sfdgsdt" localSheetId="17" hidden="1">{#N/A,#N/A,FALSE,"A";#N/A,#N/A,FALSE,"B"}</definedName>
    <definedName name="sfdgsdt" localSheetId="19" hidden="1">{#N/A,#N/A,FALSE,"A";#N/A,#N/A,FALSE,"B"}</definedName>
    <definedName name="sfdgsdt" localSheetId="18" hidden="1">{#N/A,#N/A,FALSE,"A";#N/A,#N/A,FALSE,"B"}</definedName>
    <definedName name="sfdgsdt" localSheetId="7" hidden="1">{#N/A,#N/A,FALSE,"A";#N/A,#N/A,FALSE,"B"}</definedName>
    <definedName name="sfdgsdt" localSheetId="8" hidden="1">{#N/A,#N/A,FALSE,"A";#N/A,#N/A,FALSE,"B"}</definedName>
    <definedName name="sfdgsdt" localSheetId="10" hidden="1">{#N/A,#N/A,FALSE,"A";#N/A,#N/A,FALSE,"B"}</definedName>
    <definedName name="sfdgsdt" localSheetId="9" hidden="1">{#N/A,#N/A,FALSE,"A";#N/A,#N/A,FALSE,"B"}</definedName>
    <definedName name="sfdgsdt" localSheetId="23" hidden="1">{#N/A,#N/A,FALSE,"A";#N/A,#N/A,FALSE,"B"}</definedName>
    <definedName name="sfdgsdt" localSheetId="12" hidden="1">{#N/A,#N/A,FALSE,"A";#N/A,#N/A,FALSE,"B"}</definedName>
    <definedName name="sfdgsdt" localSheetId="13" hidden="1">{#N/A,#N/A,FALSE,"A";#N/A,#N/A,FALSE,"B"}</definedName>
    <definedName name="sfdgsdt" localSheetId="14" hidden="1">{#N/A,#N/A,FALSE,"A";#N/A,#N/A,FALSE,"B"}</definedName>
    <definedName name="sfdgsdt" localSheetId="15" hidden="1">{#N/A,#N/A,FALSE,"A";#N/A,#N/A,FALSE,"B"}</definedName>
    <definedName name="sfdgsdt" localSheetId="3" hidden="1">{#N/A,#N/A,FALSE,"A";#N/A,#N/A,FALSE,"B"}</definedName>
    <definedName name="sfdgsdt" localSheetId="4" hidden="1">{#N/A,#N/A,FALSE,"A";#N/A,#N/A,FALSE,"B"}</definedName>
    <definedName name="sfdgsdt" localSheetId="5" hidden="1">{#N/A,#N/A,FALSE,"A";#N/A,#N/A,FALSE,"B"}</definedName>
    <definedName name="sfdgsdt" localSheetId="6" hidden="1">{#N/A,#N/A,FALSE,"A";#N/A,#N/A,FALSE,"B"}</definedName>
    <definedName name="sfdgsdt" hidden="1">{#N/A,#N/A,FALSE,"A";#N/A,#N/A,FALSE,"B"}</definedName>
    <definedName name="sfdsfs" localSheetId="20" hidden="1">{#N/A,#N/A,FALSE,"A";#N/A,#N/A,FALSE,"B"}</definedName>
    <definedName name="sfdsfs" localSheetId="21" hidden="1">{#N/A,#N/A,FALSE,"A";#N/A,#N/A,FALSE,"B"}</definedName>
    <definedName name="sfdsfs" localSheetId="22" hidden="1">{#N/A,#N/A,FALSE,"A";#N/A,#N/A,FALSE,"B"}</definedName>
    <definedName name="sfdsfs" localSheetId="16" hidden="1">{#N/A,#N/A,FALSE,"A";#N/A,#N/A,FALSE,"B"}</definedName>
    <definedName name="sfdsfs" localSheetId="17" hidden="1">{#N/A,#N/A,FALSE,"A";#N/A,#N/A,FALSE,"B"}</definedName>
    <definedName name="sfdsfs" localSheetId="19" hidden="1">{#N/A,#N/A,FALSE,"A";#N/A,#N/A,FALSE,"B"}</definedName>
    <definedName name="sfdsfs" localSheetId="18" hidden="1">{#N/A,#N/A,FALSE,"A";#N/A,#N/A,FALSE,"B"}</definedName>
    <definedName name="sfdsfs" localSheetId="7" hidden="1">{#N/A,#N/A,FALSE,"A";#N/A,#N/A,FALSE,"B"}</definedName>
    <definedName name="sfdsfs" localSheetId="8" hidden="1">{#N/A,#N/A,FALSE,"A";#N/A,#N/A,FALSE,"B"}</definedName>
    <definedName name="sfdsfs" localSheetId="10" hidden="1">{#N/A,#N/A,FALSE,"A";#N/A,#N/A,FALSE,"B"}</definedName>
    <definedName name="sfdsfs" localSheetId="9" hidden="1">{#N/A,#N/A,FALSE,"A";#N/A,#N/A,FALSE,"B"}</definedName>
    <definedName name="sfdsfs" localSheetId="23" hidden="1">{#N/A,#N/A,FALSE,"A";#N/A,#N/A,FALSE,"B"}</definedName>
    <definedName name="sfdsfs" localSheetId="12" hidden="1">{#N/A,#N/A,FALSE,"A";#N/A,#N/A,FALSE,"B"}</definedName>
    <definedName name="sfdsfs" localSheetId="13" hidden="1">{#N/A,#N/A,FALSE,"A";#N/A,#N/A,FALSE,"B"}</definedName>
    <definedName name="sfdsfs" localSheetId="14" hidden="1">{#N/A,#N/A,FALSE,"A";#N/A,#N/A,FALSE,"B"}</definedName>
    <definedName name="sfdsfs" localSheetId="15" hidden="1">{#N/A,#N/A,FALSE,"A";#N/A,#N/A,FALSE,"B"}</definedName>
    <definedName name="sfdsfs" localSheetId="3" hidden="1">{#N/A,#N/A,FALSE,"A";#N/A,#N/A,FALSE,"B"}</definedName>
    <definedName name="sfdsfs" localSheetId="4" hidden="1">{#N/A,#N/A,FALSE,"A";#N/A,#N/A,FALSE,"B"}</definedName>
    <definedName name="sfdsfs" localSheetId="5" hidden="1">{#N/A,#N/A,FALSE,"A";#N/A,#N/A,FALSE,"B"}</definedName>
    <definedName name="sfdsfs" localSheetId="6" hidden="1">{#N/A,#N/A,FALSE,"A";#N/A,#N/A,FALSE,"B"}</definedName>
    <definedName name="sfdsfs" hidden="1">{#N/A,#N/A,FALSE,"A";#N/A,#N/A,FALSE,"B"}</definedName>
    <definedName name="sfghds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fghdsf" hidden="1">{#N/A,#N/A,FALSE,"A";#N/A,#N/A,FALSE,"B-TOT";#N/A,#N/A,FALSE,"Declaration1";#N/A,#N/A,FALSE,"Spravka1";#N/A,#N/A,FALSE,"A (2)";#N/A,#N/A,FALSE,"B-TOT (2)";#N/A,#N/A,FALSE,"Declaration1 (2)";#N/A,#N/A,FALSE,"Spravka1 (2)"}</definedName>
    <definedName name="sfhgfdsht" localSheetId="20" hidden="1">{#N/A,#N/A,FALSE,"A";#N/A,#N/A,FALSE,"B"}</definedName>
    <definedName name="sfhgfdsht" localSheetId="21" hidden="1">{#N/A,#N/A,FALSE,"A";#N/A,#N/A,FALSE,"B"}</definedName>
    <definedName name="sfhgfdsht" localSheetId="22" hidden="1">{#N/A,#N/A,FALSE,"A";#N/A,#N/A,FALSE,"B"}</definedName>
    <definedName name="sfhgfdsht" localSheetId="16" hidden="1">{#N/A,#N/A,FALSE,"A";#N/A,#N/A,FALSE,"B"}</definedName>
    <definedName name="sfhgfdsht" localSheetId="17" hidden="1">{#N/A,#N/A,FALSE,"A";#N/A,#N/A,FALSE,"B"}</definedName>
    <definedName name="sfhgfdsht" localSheetId="19" hidden="1">{#N/A,#N/A,FALSE,"A";#N/A,#N/A,FALSE,"B"}</definedName>
    <definedName name="sfhgfdsht" localSheetId="18" hidden="1">{#N/A,#N/A,FALSE,"A";#N/A,#N/A,FALSE,"B"}</definedName>
    <definedName name="sfhgfdsht" localSheetId="7" hidden="1">{#N/A,#N/A,FALSE,"A";#N/A,#N/A,FALSE,"B"}</definedName>
    <definedName name="sfhgfdsht" localSheetId="8" hidden="1">{#N/A,#N/A,FALSE,"A";#N/A,#N/A,FALSE,"B"}</definedName>
    <definedName name="sfhgfdsht" localSheetId="10" hidden="1">{#N/A,#N/A,FALSE,"A";#N/A,#N/A,FALSE,"B"}</definedName>
    <definedName name="sfhgfdsht" localSheetId="9" hidden="1">{#N/A,#N/A,FALSE,"A";#N/A,#N/A,FALSE,"B"}</definedName>
    <definedName name="sfhgfdsht" localSheetId="23" hidden="1">{#N/A,#N/A,FALSE,"A";#N/A,#N/A,FALSE,"B"}</definedName>
    <definedName name="sfhgfdsht" localSheetId="12" hidden="1">{#N/A,#N/A,FALSE,"A";#N/A,#N/A,FALSE,"B"}</definedName>
    <definedName name="sfhgfdsht" localSheetId="13" hidden="1">{#N/A,#N/A,FALSE,"A";#N/A,#N/A,FALSE,"B"}</definedName>
    <definedName name="sfhgfdsht" localSheetId="14" hidden="1">{#N/A,#N/A,FALSE,"A";#N/A,#N/A,FALSE,"B"}</definedName>
    <definedName name="sfhgfdsht" localSheetId="15" hidden="1">{#N/A,#N/A,FALSE,"A";#N/A,#N/A,FALSE,"B"}</definedName>
    <definedName name="sfhgfdsht" localSheetId="3" hidden="1">{#N/A,#N/A,FALSE,"A";#N/A,#N/A,FALSE,"B"}</definedName>
    <definedName name="sfhgfdsht" localSheetId="4" hidden="1">{#N/A,#N/A,FALSE,"A";#N/A,#N/A,FALSE,"B"}</definedName>
    <definedName name="sfhgfdsht" localSheetId="5" hidden="1">{#N/A,#N/A,FALSE,"A";#N/A,#N/A,FALSE,"B"}</definedName>
    <definedName name="sfhgfdsht" localSheetId="6" hidden="1">{#N/A,#N/A,FALSE,"A";#N/A,#N/A,FALSE,"B"}</definedName>
    <definedName name="sfhgfdsht" hidden="1">{#N/A,#N/A,FALSE,"A";#N/A,#N/A,FALSE,"B"}</definedName>
    <definedName name="sgbgs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gbgsh" hidden="1">{#N/A,#N/A,FALSE,"A";#N/A,#N/A,FALSE,"B-TOT";#N/A,#N/A,FALSE,"Declaration1";#N/A,#N/A,FALSE,"Spravka1";#N/A,#N/A,FALSE,"A (2)";#N/A,#N/A,FALSE,"B-TOT (2)";#N/A,#N/A,FALSE,"Declaration1 (2)";#N/A,#N/A,FALSE,"Spravka1 (2)"}</definedName>
    <definedName name="shgth" localSheetId="20" hidden="1">{#N/A,#N/A,FALSE,"A";#N/A,#N/A,FALSE,"B"}</definedName>
    <definedName name="shgth" localSheetId="21" hidden="1">{#N/A,#N/A,FALSE,"A";#N/A,#N/A,FALSE,"B"}</definedName>
    <definedName name="shgth" localSheetId="22" hidden="1">{#N/A,#N/A,FALSE,"A";#N/A,#N/A,FALSE,"B"}</definedName>
    <definedName name="shgth" localSheetId="16" hidden="1">{#N/A,#N/A,FALSE,"A";#N/A,#N/A,FALSE,"B"}</definedName>
    <definedName name="shgth" localSheetId="17" hidden="1">{#N/A,#N/A,FALSE,"A";#N/A,#N/A,FALSE,"B"}</definedName>
    <definedName name="shgth" localSheetId="19" hidden="1">{#N/A,#N/A,FALSE,"A";#N/A,#N/A,FALSE,"B"}</definedName>
    <definedName name="shgth" localSheetId="18" hidden="1">{#N/A,#N/A,FALSE,"A";#N/A,#N/A,FALSE,"B"}</definedName>
    <definedName name="shgth" localSheetId="7" hidden="1">{#N/A,#N/A,FALSE,"A";#N/A,#N/A,FALSE,"B"}</definedName>
    <definedName name="shgth" localSheetId="8" hidden="1">{#N/A,#N/A,FALSE,"A";#N/A,#N/A,FALSE,"B"}</definedName>
    <definedName name="shgth" localSheetId="10" hidden="1">{#N/A,#N/A,FALSE,"A";#N/A,#N/A,FALSE,"B"}</definedName>
    <definedName name="shgth" localSheetId="9" hidden="1">{#N/A,#N/A,FALSE,"A";#N/A,#N/A,FALSE,"B"}</definedName>
    <definedName name="shgth" localSheetId="23" hidden="1">{#N/A,#N/A,FALSE,"A";#N/A,#N/A,FALSE,"B"}</definedName>
    <definedName name="shgth" localSheetId="12" hidden="1">{#N/A,#N/A,FALSE,"A";#N/A,#N/A,FALSE,"B"}</definedName>
    <definedName name="shgth" localSheetId="13" hidden="1">{#N/A,#N/A,FALSE,"A";#N/A,#N/A,FALSE,"B"}</definedName>
    <definedName name="shgth" localSheetId="14" hidden="1">{#N/A,#N/A,FALSE,"A";#N/A,#N/A,FALSE,"B"}</definedName>
    <definedName name="shgth" localSheetId="15" hidden="1">{#N/A,#N/A,FALSE,"A";#N/A,#N/A,FALSE,"B"}</definedName>
    <definedName name="shgth" localSheetId="3" hidden="1">{#N/A,#N/A,FALSE,"A";#N/A,#N/A,FALSE,"B"}</definedName>
    <definedName name="shgth" localSheetId="4" hidden="1">{#N/A,#N/A,FALSE,"A";#N/A,#N/A,FALSE,"B"}</definedName>
    <definedName name="shgth" localSheetId="5" hidden="1">{#N/A,#N/A,FALSE,"A";#N/A,#N/A,FALSE,"B"}</definedName>
    <definedName name="shgth" localSheetId="6" hidden="1">{#N/A,#N/A,FALSE,"A";#N/A,#N/A,FALSE,"B"}</definedName>
    <definedName name="shgth" hidden="1">{#N/A,#N/A,FALSE,"A";#N/A,#N/A,FALSE,"B"}</definedName>
    <definedName name="shit" localSheetId="20" hidden="1">{#N/A,#N/A,FALSE,"Aging Summary";#N/A,#N/A,FALSE,"Ratio Analysis";#N/A,#N/A,FALSE,"Test 120 Day Accts";#N/A,#N/A,FALSE,"Tickmarks"}</definedName>
    <definedName name="shit" localSheetId="21" hidden="1">{#N/A,#N/A,FALSE,"Aging Summary";#N/A,#N/A,FALSE,"Ratio Analysis";#N/A,#N/A,FALSE,"Test 120 Day Accts";#N/A,#N/A,FALSE,"Tickmarks"}</definedName>
    <definedName name="shit" localSheetId="22" hidden="1">{#N/A,#N/A,FALSE,"Aging Summary";#N/A,#N/A,FALSE,"Ratio Analysis";#N/A,#N/A,FALSE,"Test 120 Day Accts";#N/A,#N/A,FALSE,"Tickmarks"}</definedName>
    <definedName name="shit" localSheetId="16" hidden="1">{#N/A,#N/A,FALSE,"Aging Summary";#N/A,#N/A,FALSE,"Ratio Analysis";#N/A,#N/A,FALSE,"Test 120 Day Accts";#N/A,#N/A,FALSE,"Tickmarks"}</definedName>
    <definedName name="shit" localSheetId="17" hidden="1">{#N/A,#N/A,FALSE,"Aging Summary";#N/A,#N/A,FALSE,"Ratio Analysis";#N/A,#N/A,FALSE,"Test 120 Day Accts";#N/A,#N/A,FALSE,"Tickmarks"}</definedName>
    <definedName name="shit" localSheetId="19" hidden="1">{#N/A,#N/A,FALSE,"Aging Summary";#N/A,#N/A,FALSE,"Ratio Analysis";#N/A,#N/A,FALSE,"Test 120 Day Accts";#N/A,#N/A,FALSE,"Tickmarks"}</definedName>
    <definedName name="shit" localSheetId="18" hidden="1">{#N/A,#N/A,FALSE,"Aging Summary";#N/A,#N/A,FALSE,"Ratio Analysis";#N/A,#N/A,FALSE,"Test 120 Day Accts";#N/A,#N/A,FALSE,"Tickmarks"}</definedName>
    <definedName name="shit" localSheetId="7" hidden="1">{#N/A,#N/A,FALSE,"Aging Summary";#N/A,#N/A,FALSE,"Ratio Analysis";#N/A,#N/A,FALSE,"Test 120 Day Accts";#N/A,#N/A,FALSE,"Tickmarks"}</definedName>
    <definedName name="shit" localSheetId="8" hidden="1">{#N/A,#N/A,FALSE,"Aging Summary";#N/A,#N/A,FALSE,"Ratio Analysis";#N/A,#N/A,FALSE,"Test 120 Day Accts";#N/A,#N/A,FALSE,"Tickmarks"}</definedName>
    <definedName name="shit" localSheetId="10" hidden="1">{#N/A,#N/A,FALSE,"Aging Summary";#N/A,#N/A,FALSE,"Ratio Analysis";#N/A,#N/A,FALSE,"Test 120 Day Accts";#N/A,#N/A,FALSE,"Tickmarks"}</definedName>
    <definedName name="shit" localSheetId="9" hidden="1">{#N/A,#N/A,FALSE,"Aging Summary";#N/A,#N/A,FALSE,"Ratio Analysis";#N/A,#N/A,FALSE,"Test 120 Day Accts";#N/A,#N/A,FALSE,"Tickmarks"}</definedName>
    <definedName name="shit" localSheetId="23" hidden="1">{#N/A,#N/A,FALSE,"Aging Summary";#N/A,#N/A,FALSE,"Ratio Analysis";#N/A,#N/A,FALSE,"Test 120 Day Accts";#N/A,#N/A,FALSE,"Tickmarks"}</definedName>
    <definedName name="shit" localSheetId="12" hidden="1">{#N/A,#N/A,FALSE,"Aging Summary";#N/A,#N/A,FALSE,"Ratio Analysis";#N/A,#N/A,FALSE,"Test 120 Day Accts";#N/A,#N/A,FALSE,"Tickmarks"}</definedName>
    <definedName name="shit" localSheetId="13" hidden="1">{#N/A,#N/A,FALSE,"Aging Summary";#N/A,#N/A,FALSE,"Ratio Analysis";#N/A,#N/A,FALSE,"Test 120 Day Accts";#N/A,#N/A,FALSE,"Tickmarks"}</definedName>
    <definedName name="shit" localSheetId="14" hidden="1">{#N/A,#N/A,FALSE,"Aging Summary";#N/A,#N/A,FALSE,"Ratio Analysis";#N/A,#N/A,FALSE,"Test 120 Day Accts";#N/A,#N/A,FALSE,"Tickmarks"}</definedName>
    <definedName name="shit" localSheetId="15" hidden="1">{#N/A,#N/A,FALSE,"Aging Summary";#N/A,#N/A,FALSE,"Ratio Analysis";#N/A,#N/A,FALSE,"Test 120 Day Accts";#N/A,#N/A,FALSE,"Tickmarks"}</definedName>
    <definedName name="shit" localSheetId="3" hidden="1">{#N/A,#N/A,FALSE,"Aging Summary";#N/A,#N/A,FALSE,"Ratio Analysis";#N/A,#N/A,FALSE,"Test 120 Day Accts";#N/A,#N/A,FALSE,"Tickmarks"}</definedName>
    <definedName name="shit" localSheetId="4" hidden="1">{#N/A,#N/A,FALSE,"Aging Summary";#N/A,#N/A,FALSE,"Ratio Analysis";#N/A,#N/A,FALSE,"Test 120 Day Accts";#N/A,#N/A,FALSE,"Tickmarks"}</definedName>
    <definedName name="shit" localSheetId="5" hidden="1">{#N/A,#N/A,FALSE,"Aging Summary";#N/A,#N/A,FALSE,"Ratio Analysis";#N/A,#N/A,FALSE,"Test 120 Day Accts";#N/A,#N/A,FALSE,"Tickmarks"}</definedName>
    <definedName name="shit" localSheetId="6" hidden="1">{#N/A,#N/A,FALSE,"Aging Summary";#N/A,#N/A,FALSE,"Ratio Analysis";#N/A,#N/A,FALSE,"Test 120 Day Accts";#N/A,#N/A,FALSE,"Tickmarks"}</definedName>
    <definedName name="shit" hidden="1">{#N/A,#N/A,FALSE,"Aging Summary";#N/A,#N/A,FALSE,"Ratio Analysis";#N/A,#N/A,FALSE,"Test 120 Day Accts";#N/A,#N/A,FALSE,"Tickmarks"}</definedName>
    <definedName name="shit1" localSheetId="20" hidden="1">{#N/A,#N/A,FALSE,"Aging Summary";#N/A,#N/A,FALSE,"Ratio Analysis";#N/A,#N/A,FALSE,"Test 120 Day Accts";#N/A,#N/A,FALSE,"Tickmarks"}</definedName>
    <definedName name="shit1" localSheetId="21" hidden="1">{#N/A,#N/A,FALSE,"Aging Summary";#N/A,#N/A,FALSE,"Ratio Analysis";#N/A,#N/A,FALSE,"Test 120 Day Accts";#N/A,#N/A,FALSE,"Tickmarks"}</definedName>
    <definedName name="shit1" localSheetId="22" hidden="1">{#N/A,#N/A,FALSE,"Aging Summary";#N/A,#N/A,FALSE,"Ratio Analysis";#N/A,#N/A,FALSE,"Test 120 Day Accts";#N/A,#N/A,FALSE,"Tickmarks"}</definedName>
    <definedName name="shit1" localSheetId="16" hidden="1">{#N/A,#N/A,FALSE,"Aging Summary";#N/A,#N/A,FALSE,"Ratio Analysis";#N/A,#N/A,FALSE,"Test 120 Day Accts";#N/A,#N/A,FALSE,"Tickmarks"}</definedName>
    <definedName name="shit1" localSheetId="17" hidden="1">{#N/A,#N/A,FALSE,"Aging Summary";#N/A,#N/A,FALSE,"Ratio Analysis";#N/A,#N/A,FALSE,"Test 120 Day Accts";#N/A,#N/A,FALSE,"Tickmarks"}</definedName>
    <definedName name="shit1" localSheetId="19" hidden="1">{#N/A,#N/A,FALSE,"Aging Summary";#N/A,#N/A,FALSE,"Ratio Analysis";#N/A,#N/A,FALSE,"Test 120 Day Accts";#N/A,#N/A,FALSE,"Tickmarks"}</definedName>
    <definedName name="shit1" localSheetId="18" hidden="1">{#N/A,#N/A,FALSE,"Aging Summary";#N/A,#N/A,FALSE,"Ratio Analysis";#N/A,#N/A,FALSE,"Test 120 Day Accts";#N/A,#N/A,FALSE,"Tickmarks"}</definedName>
    <definedName name="shit1" localSheetId="7" hidden="1">{#N/A,#N/A,FALSE,"Aging Summary";#N/A,#N/A,FALSE,"Ratio Analysis";#N/A,#N/A,FALSE,"Test 120 Day Accts";#N/A,#N/A,FALSE,"Tickmarks"}</definedName>
    <definedName name="shit1" localSheetId="8" hidden="1">{#N/A,#N/A,FALSE,"Aging Summary";#N/A,#N/A,FALSE,"Ratio Analysis";#N/A,#N/A,FALSE,"Test 120 Day Accts";#N/A,#N/A,FALSE,"Tickmarks"}</definedName>
    <definedName name="shit1" localSheetId="10" hidden="1">{#N/A,#N/A,FALSE,"Aging Summary";#N/A,#N/A,FALSE,"Ratio Analysis";#N/A,#N/A,FALSE,"Test 120 Day Accts";#N/A,#N/A,FALSE,"Tickmarks"}</definedName>
    <definedName name="shit1" localSheetId="9" hidden="1">{#N/A,#N/A,FALSE,"Aging Summary";#N/A,#N/A,FALSE,"Ratio Analysis";#N/A,#N/A,FALSE,"Test 120 Day Accts";#N/A,#N/A,FALSE,"Tickmarks"}</definedName>
    <definedName name="shit1" localSheetId="23" hidden="1">{#N/A,#N/A,FALSE,"Aging Summary";#N/A,#N/A,FALSE,"Ratio Analysis";#N/A,#N/A,FALSE,"Test 120 Day Accts";#N/A,#N/A,FALSE,"Tickmarks"}</definedName>
    <definedName name="shit1" localSheetId="12" hidden="1">{#N/A,#N/A,FALSE,"Aging Summary";#N/A,#N/A,FALSE,"Ratio Analysis";#N/A,#N/A,FALSE,"Test 120 Day Accts";#N/A,#N/A,FALSE,"Tickmarks"}</definedName>
    <definedName name="shit1" localSheetId="13" hidden="1">{#N/A,#N/A,FALSE,"Aging Summary";#N/A,#N/A,FALSE,"Ratio Analysis";#N/A,#N/A,FALSE,"Test 120 Day Accts";#N/A,#N/A,FALSE,"Tickmarks"}</definedName>
    <definedName name="shit1" localSheetId="14" hidden="1">{#N/A,#N/A,FALSE,"Aging Summary";#N/A,#N/A,FALSE,"Ratio Analysis";#N/A,#N/A,FALSE,"Test 120 Day Accts";#N/A,#N/A,FALSE,"Tickmarks"}</definedName>
    <definedName name="shit1" localSheetId="15" hidden="1">{#N/A,#N/A,FALSE,"Aging Summary";#N/A,#N/A,FALSE,"Ratio Analysis";#N/A,#N/A,FALSE,"Test 120 Day Accts";#N/A,#N/A,FALSE,"Tickmarks"}</definedName>
    <definedName name="shit1" localSheetId="3" hidden="1">{#N/A,#N/A,FALSE,"Aging Summary";#N/A,#N/A,FALSE,"Ratio Analysis";#N/A,#N/A,FALSE,"Test 120 Day Accts";#N/A,#N/A,FALSE,"Tickmarks"}</definedName>
    <definedName name="shit1" localSheetId="4" hidden="1">{#N/A,#N/A,FALSE,"Aging Summary";#N/A,#N/A,FALSE,"Ratio Analysis";#N/A,#N/A,FALSE,"Test 120 Day Accts";#N/A,#N/A,FALSE,"Tickmarks"}</definedName>
    <definedName name="shit1" localSheetId="5" hidden="1">{#N/A,#N/A,FALSE,"Aging Summary";#N/A,#N/A,FALSE,"Ratio Analysis";#N/A,#N/A,FALSE,"Test 120 Day Accts";#N/A,#N/A,FALSE,"Tickmarks"}</definedName>
    <definedName name="shit1" localSheetId="6" hidden="1">{#N/A,#N/A,FALSE,"Aging Summary";#N/A,#N/A,FALSE,"Ratio Analysis";#N/A,#N/A,FALSE,"Test 120 Day Accts";#N/A,#N/A,FALSE,"Tickmarks"}</definedName>
    <definedName name="shit1" hidden="1">{#N/A,#N/A,FALSE,"Aging Summary";#N/A,#N/A,FALSE,"Ratio Analysis";#N/A,#N/A,FALSE,"Test 120 Day Accts";#N/A,#N/A,FALSE,"Tickmarks"}</definedName>
    <definedName name="shthhs" localSheetId="20" hidden="1">{#N/A,#N/A,FALSE,"A";#N/A,#N/A,FALSE,"B"}</definedName>
    <definedName name="shthhs" localSheetId="21" hidden="1">{#N/A,#N/A,FALSE,"A";#N/A,#N/A,FALSE,"B"}</definedName>
    <definedName name="shthhs" localSheetId="22" hidden="1">{#N/A,#N/A,FALSE,"A";#N/A,#N/A,FALSE,"B"}</definedName>
    <definedName name="shthhs" localSheetId="16" hidden="1">{#N/A,#N/A,FALSE,"A";#N/A,#N/A,FALSE,"B"}</definedName>
    <definedName name="shthhs" localSheetId="17" hidden="1">{#N/A,#N/A,FALSE,"A";#N/A,#N/A,FALSE,"B"}</definedName>
    <definedName name="shthhs" localSheetId="19" hidden="1">{#N/A,#N/A,FALSE,"A";#N/A,#N/A,FALSE,"B"}</definedName>
    <definedName name="shthhs" localSheetId="18" hidden="1">{#N/A,#N/A,FALSE,"A";#N/A,#N/A,FALSE,"B"}</definedName>
    <definedName name="shthhs" localSheetId="7" hidden="1">{#N/A,#N/A,FALSE,"A";#N/A,#N/A,FALSE,"B"}</definedName>
    <definedName name="shthhs" localSheetId="8" hidden="1">{#N/A,#N/A,FALSE,"A";#N/A,#N/A,FALSE,"B"}</definedName>
    <definedName name="shthhs" localSheetId="10" hidden="1">{#N/A,#N/A,FALSE,"A";#N/A,#N/A,FALSE,"B"}</definedName>
    <definedName name="shthhs" localSheetId="9" hidden="1">{#N/A,#N/A,FALSE,"A";#N/A,#N/A,FALSE,"B"}</definedName>
    <definedName name="shthhs" localSheetId="23" hidden="1">{#N/A,#N/A,FALSE,"A";#N/A,#N/A,FALSE,"B"}</definedName>
    <definedName name="shthhs" localSheetId="12" hidden="1">{#N/A,#N/A,FALSE,"A";#N/A,#N/A,FALSE,"B"}</definedName>
    <definedName name="shthhs" localSheetId="13" hidden="1">{#N/A,#N/A,FALSE,"A";#N/A,#N/A,FALSE,"B"}</definedName>
    <definedName name="shthhs" localSheetId="14" hidden="1">{#N/A,#N/A,FALSE,"A";#N/A,#N/A,FALSE,"B"}</definedName>
    <definedName name="shthhs" localSheetId="15" hidden="1">{#N/A,#N/A,FALSE,"A";#N/A,#N/A,FALSE,"B"}</definedName>
    <definedName name="shthhs" localSheetId="3" hidden="1">{#N/A,#N/A,FALSE,"A";#N/A,#N/A,FALSE,"B"}</definedName>
    <definedName name="shthhs" localSheetId="4" hidden="1">{#N/A,#N/A,FALSE,"A";#N/A,#N/A,FALSE,"B"}</definedName>
    <definedName name="shthhs" localSheetId="5" hidden="1">{#N/A,#N/A,FALSE,"A";#N/A,#N/A,FALSE,"B"}</definedName>
    <definedName name="shthhs" localSheetId="6" hidden="1">{#N/A,#N/A,FALSE,"A";#N/A,#N/A,FALSE,"B"}</definedName>
    <definedName name="shthhs" hidden="1">{#N/A,#N/A,FALSE,"A";#N/A,#N/A,FALSE,"B"}</definedName>
    <definedName name="shtyht" localSheetId="20" hidden="1">{#N/A,#N/A,FALSE,"A";#N/A,#N/A,FALSE,"B"}</definedName>
    <definedName name="shtyht" localSheetId="21" hidden="1">{#N/A,#N/A,FALSE,"A";#N/A,#N/A,FALSE,"B"}</definedName>
    <definedName name="shtyht" localSheetId="22" hidden="1">{#N/A,#N/A,FALSE,"A";#N/A,#N/A,FALSE,"B"}</definedName>
    <definedName name="shtyht" localSheetId="16" hidden="1">{#N/A,#N/A,FALSE,"A";#N/A,#N/A,FALSE,"B"}</definedName>
    <definedName name="shtyht" localSheetId="17" hidden="1">{#N/A,#N/A,FALSE,"A";#N/A,#N/A,FALSE,"B"}</definedName>
    <definedName name="shtyht" localSheetId="19" hidden="1">{#N/A,#N/A,FALSE,"A";#N/A,#N/A,FALSE,"B"}</definedName>
    <definedName name="shtyht" localSheetId="18" hidden="1">{#N/A,#N/A,FALSE,"A";#N/A,#N/A,FALSE,"B"}</definedName>
    <definedName name="shtyht" localSheetId="7" hidden="1">{#N/A,#N/A,FALSE,"A";#N/A,#N/A,FALSE,"B"}</definedName>
    <definedName name="shtyht" localSheetId="8" hidden="1">{#N/A,#N/A,FALSE,"A";#N/A,#N/A,FALSE,"B"}</definedName>
    <definedName name="shtyht" localSheetId="10" hidden="1">{#N/A,#N/A,FALSE,"A";#N/A,#N/A,FALSE,"B"}</definedName>
    <definedName name="shtyht" localSheetId="9" hidden="1">{#N/A,#N/A,FALSE,"A";#N/A,#N/A,FALSE,"B"}</definedName>
    <definedName name="shtyht" localSheetId="23" hidden="1">{#N/A,#N/A,FALSE,"A";#N/A,#N/A,FALSE,"B"}</definedName>
    <definedName name="shtyht" localSheetId="12" hidden="1">{#N/A,#N/A,FALSE,"A";#N/A,#N/A,FALSE,"B"}</definedName>
    <definedName name="shtyht" localSheetId="13" hidden="1">{#N/A,#N/A,FALSE,"A";#N/A,#N/A,FALSE,"B"}</definedName>
    <definedName name="shtyht" localSheetId="14" hidden="1">{#N/A,#N/A,FALSE,"A";#N/A,#N/A,FALSE,"B"}</definedName>
    <definedName name="shtyht" localSheetId="15" hidden="1">{#N/A,#N/A,FALSE,"A";#N/A,#N/A,FALSE,"B"}</definedName>
    <definedName name="shtyht" localSheetId="3" hidden="1">{#N/A,#N/A,FALSE,"A";#N/A,#N/A,FALSE,"B"}</definedName>
    <definedName name="shtyht" localSheetId="4" hidden="1">{#N/A,#N/A,FALSE,"A";#N/A,#N/A,FALSE,"B"}</definedName>
    <definedName name="shtyht" localSheetId="5" hidden="1">{#N/A,#N/A,FALSE,"A";#N/A,#N/A,FALSE,"B"}</definedName>
    <definedName name="shtyht" localSheetId="6" hidden="1">{#N/A,#N/A,FALSE,"A";#N/A,#N/A,FALSE,"B"}</definedName>
    <definedName name="shtyht" hidden="1">{#N/A,#N/A,FALSE,"A";#N/A,#N/A,FALSE,"B"}</definedName>
    <definedName name="SiguiriCapex1998" localSheetId="22">#REF!</definedName>
    <definedName name="SiguiriCapex1999" localSheetId="22">#REF!</definedName>
    <definedName name="SiguiriCapex2000" localSheetId="22">#REF!</definedName>
    <definedName name="SiguiriCapex2001" localSheetId="22">#REF!</definedName>
    <definedName name="SiguiriCapexMaintenanceIn" localSheetId="22">#REF!</definedName>
    <definedName name="SiguiriCapexProjectIn" localSheetId="22">#REF!</definedName>
    <definedName name="SiguiriCapexTotal" localSheetId="22">#REF!</definedName>
    <definedName name="SiguiriCILProcessTonnesIn" localSheetId="22">#REF!</definedName>
    <definedName name="SiguiriClosureCostIn" localSheetId="22">#REF!</definedName>
    <definedName name="SiguiriCorpChargeIn" localSheetId="22">#REF!</definedName>
    <definedName name="SiguiriDepreciation" localSheetId="22">#REF!</definedName>
    <definedName name="SiguiriDirectCosts" localSheetId="22">#REF!</definedName>
    <definedName name="SiguiriDirectCostsPaid" localSheetId="22">#REF!</definedName>
    <definedName name="SiguiriExcptionalCostIn" localSheetId="22">#REF!</definedName>
    <definedName name="SiguiriExplorationCostIn" localSheetId="22">#REF!</definedName>
    <definedName name="SiguiriExternalDebtBf" localSheetId="22">#REF!</definedName>
    <definedName name="SiguiriExternalDebtCf" localSheetId="22">#REF!</definedName>
    <definedName name="SiguiriExternalDebtMarginIn" localSheetId="22">#REF!</definedName>
    <definedName name="SiguiriExternalDebtOpeningBalIn" localSheetId="22">#REF!</definedName>
    <definedName name="SiguiriExternalDrawdown" localSheetId="22">#REF!</definedName>
    <definedName name="SiguiriExternalInterestDue" localSheetId="22">#REF!</definedName>
    <definedName name="SiguiriExternalInterestPaid" localSheetId="22">#REF!</definedName>
    <definedName name="SiguiriExternalInterestRate" localSheetId="22">#REF!</definedName>
    <definedName name="SiguiriExternalRepayment" localSheetId="22">#REF!</definedName>
    <definedName name="SiguiriFlexCapexIn" localSheetId="22">#REF!</definedName>
    <definedName name="SiguiriFlexGradeIn" localSheetId="22">#REF!</definedName>
    <definedName name="SiguiriFlexOpexIn" localSheetId="22">#REF!</definedName>
    <definedName name="SiguiriFlexOreIn" localSheetId="22">#REF!</definedName>
    <definedName name="SiguiriFlexRecoveryIn" localSheetId="22">#REF!</definedName>
    <definedName name="SiguiriFlexWasteIn" localSheetId="22">#REF!</definedName>
    <definedName name="SiguiriG_ACostIn" localSheetId="22">#REF!</definedName>
    <definedName name="SiguiriGoldSalesOunces" localSheetId="22">#REF!</definedName>
    <definedName name="SiguiriInterCoBf" localSheetId="22">#REF!</definedName>
    <definedName name="SiguiriInterCoCf" localSheetId="22">#REF!</definedName>
    <definedName name="SiguiriInterCoDebtMarginIn" localSheetId="22">#REF!</definedName>
    <definedName name="SiguiriInterCoDebtRepaymentIn" localSheetId="22">#REF!</definedName>
    <definedName name="SiguiriInterCoDrawdown" localSheetId="22">#REF!</definedName>
    <definedName name="SiguiriInterCoInterest" localSheetId="22">#REF!</definedName>
    <definedName name="SiguiriInterCoRepayment" localSheetId="22">#REF!</definedName>
    <definedName name="SiguiriInterestOnCashBalances" localSheetId="22">#REF!</definedName>
    <definedName name="SiguiriMetalMilled" localSheetId="22">#REF!</definedName>
    <definedName name="SiguiriMetalMined" localSheetId="22">#REF!</definedName>
    <definedName name="SiguiriMetRecoveyIn" localSheetId="22">#REF!</definedName>
    <definedName name="SiguiriMinedMetalIn" localSheetId="22">#REF!</definedName>
    <definedName name="SiguiriMineLife" localSheetId="22">#REF!</definedName>
    <definedName name="SiguiriMiningCostsFixedIn" localSheetId="22">#REF!</definedName>
    <definedName name="SiguiriMiningCostsVarIn" localSheetId="22">#REF!</definedName>
    <definedName name="SiguiriNBVBf" localSheetId="22">#REF!</definedName>
    <definedName name="SiguiriNBVCf" localSheetId="22">#REF!</definedName>
    <definedName name="SiguiriNetAssets" localSheetId="22">#REF!</definedName>
    <definedName name="SiguiriOpCostPayables" localSheetId="22">#REF!</definedName>
    <definedName name="SiguiriOpCostPayablesIn" localSheetId="22">#REF!</definedName>
    <definedName name="SiguiriOpeningCashIn" localSheetId="22">#REF!</definedName>
    <definedName name="SiguiriOpeningEarningsIn" localSheetId="22">#REF!</definedName>
    <definedName name="SiguiriOpeningEquityIn" localSheetId="22">#REF!</definedName>
    <definedName name="SiguiriOpeningExternalDebtIn" localSheetId="22">#REF!</definedName>
    <definedName name="SiguiriOpeningInterCoBalIn" localSheetId="22">#REF!</definedName>
    <definedName name="SiguiriOpeningLTDIn" localSheetId="22">#REF!</definedName>
    <definedName name="SiguiriOpeningNBVIn" localSheetId="22">#REF!</definedName>
    <definedName name="SiguiriOpeningPayablesIn" localSheetId="22">#REF!</definedName>
    <definedName name="SiguiriOpeningProvisionsIn" localSheetId="22">#REF!</definedName>
    <definedName name="SiguiriOpeningReceivablesIn" localSheetId="22">#REF!</definedName>
    <definedName name="SiguiriOperatingCosts" localSheetId="22">#REF!</definedName>
    <definedName name="SiguiriOperatingCostsPaid" localSheetId="22">#REF!</definedName>
    <definedName name="SiguiriOreMilled" localSheetId="22">#REF!</definedName>
    <definedName name="SiguiriOreMined" localSheetId="22">#REF!</definedName>
    <definedName name="SiguiriOreMinedIn" localSheetId="22">#REF!</definedName>
    <definedName name="SiguiriOtherCostIn" localSheetId="22">#REF!</definedName>
    <definedName name="SiguiriOtherCostPayableDays" localSheetId="22">#REF!</definedName>
    <definedName name="SiguiriOtherCostPayables" localSheetId="22">#REF!</definedName>
    <definedName name="SiguiriOtherCostPayablesIn" localSheetId="22">#REF!</definedName>
    <definedName name="SiguiriOtherCostsPaid" localSheetId="22">#REF!</definedName>
    <definedName name="SiguiriOtherIncome" localSheetId="22">#REF!</definedName>
    <definedName name="SiguiriOtherIncomereceived" localSheetId="22">#REF!</definedName>
    <definedName name="SiguiriOtherReceivables" localSheetId="22">#REF!</definedName>
    <definedName name="SiguiriPayablesDaysIn" localSheetId="22">#REF!</definedName>
    <definedName name="SiguiriProcessCostFixedIn" localSheetId="22">#REF!</definedName>
    <definedName name="SiguiriProcessCostVarIn" localSheetId="22">#REF!</definedName>
    <definedName name="SiguiriProcessMetalIn" localSheetId="22">#REF!</definedName>
    <definedName name="SiguiriProcessTonnesIn" localSheetId="22">#REF!</definedName>
    <definedName name="SiguiriQuarterTaxPaid" localSheetId="22">#REF!</definedName>
    <definedName name="SiguiriReceivablesDaysIn" localSheetId="22">#REF!</definedName>
    <definedName name="SiguiriRecoveredGold" localSheetId="22">#REF!</definedName>
    <definedName name="SiguiriRecovery" localSheetId="22">#REF!</definedName>
    <definedName name="SiguirirefiningChargeIn" localSheetId="22">#REF!</definedName>
    <definedName name="SiguiriRefiningCharges" localSheetId="22">#REF!</definedName>
    <definedName name="SiguiriRevenue" localSheetId="22">#REF!</definedName>
    <definedName name="SiguiriRevenueReceivableIn" localSheetId="22">#REF!</definedName>
    <definedName name="SiguiriRevenueReceivables" localSheetId="22">#REF!</definedName>
    <definedName name="SiguiriRevenueReceived" localSheetId="22">#REF!</definedName>
    <definedName name="SiguiriRevenueSpot" localSheetId="22">#REF!</definedName>
    <definedName name="SiguiriRoyaltyDue" localSheetId="22">#REF!</definedName>
    <definedName name="SiguiriRoyaltyPaid" localSheetId="22">#REF!</definedName>
    <definedName name="SiguiriRoyaltyPayableDays" localSheetId="22">#REF!</definedName>
    <definedName name="SiguiriRoyaltyPayableIn" localSheetId="22">#REF!</definedName>
    <definedName name="SiguiriRoyaltyPayables" localSheetId="22">#REF!</definedName>
    <definedName name="SiguiriShareholdersFunds" localSheetId="22">#REF!</definedName>
    <definedName name="SiguiriTaxDepreciationClass1In" localSheetId="22">#REF!</definedName>
    <definedName name="SiguiriTaxDepreciationClass2In" localSheetId="22">#REF!</definedName>
    <definedName name="SiguiriTaxDepreciationClass3In" localSheetId="22">#REF!</definedName>
    <definedName name="SiguiriTaxDepreciationClass4In" localSheetId="22">#REF!</definedName>
    <definedName name="SiguiriTaxDepreciationClass5In" localSheetId="22">#REF!</definedName>
    <definedName name="SiguiriTaxDue" localSheetId="22">#REF!</definedName>
    <definedName name="SiguiriTaxInvestmentAllowance" localSheetId="22">#REF!</definedName>
    <definedName name="SiguiriTaxOpeningLosses" localSheetId="22">#REF!</definedName>
    <definedName name="SiguiriTaxOpeningNBV" localSheetId="22">#REF!</definedName>
    <definedName name="SiguiriTaxPaid" localSheetId="22">#REF!</definedName>
    <definedName name="SiguiriTaxPayables" localSheetId="22">#REF!</definedName>
    <definedName name="SiguiriTaxPayablesIn" localSheetId="22">#REF!</definedName>
    <definedName name="SiguiriTaxRateIn" localSheetId="22">#REF!</definedName>
    <definedName name="SiguiriTaxRoyalty1In" localSheetId="22">#REF!</definedName>
    <definedName name="SiguiriTaxRoyalty2In" localSheetId="22">#REF!</definedName>
    <definedName name="SiguiriTaxRoyalty3In" localSheetId="22">#REF!</definedName>
    <definedName name="SiguiriWasteCostsVarIn" localSheetId="22">#REF!</definedName>
    <definedName name="SiguiriWasteMined" localSheetId="22">#REF!</definedName>
    <definedName name="SiguiriWasteMinedIn" localSheetId="22">#REF!</definedName>
    <definedName name="SigurirInterCoDebtOpeningBalIn" localSheetId="22">#REF!</definedName>
    <definedName name="SigurirOpeningStockIn" localSheetId="22">#REF!</definedName>
    <definedName name="snbyhy" localSheetId="20" hidden="1">{#N/A,#N/A,FALSE,"A";#N/A,#N/A,FALSE,"B"}</definedName>
    <definedName name="snbyhy" localSheetId="21" hidden="1">{#N/A,#N/A,FALSE,"A";#N/A,#N/A,FALSE,"B"}</definedName>
    <definedName name="snbyhy" localSheetId="22" hidden="1">{#N/A,#N/A,FALSE,"A";#N/A,#N/A,FALSE,"B"}</definedName>
    <definedName name="snbyhy" localSheetId="16" hidden="1">{#N/A,#N/A,FALSE,"A";#N/A,#N/A,FALSE,"B"}</definedName>
    <definedName name="snbyhy" localSheetId="17" hidden="1">{#N/A,#N/A,FALSE,"A";#N/A,#N/A,FALSE,"B"}</definedName>
    <definedName name="snbyhy" localSheetId="19" hidden="1">{#N/A,#N/A,FALSE,"A";#N/A,#N/A,FALSE,"B"}</definedName>
    <definedName name="snbyhy" localSheetId="18" hidden="1">{#N/A,#N/A,FALSE,"A";#N/A,#N/A,FALSE,"B"}</definedName>
    <definedName name="snbyhy" localSheetId="7" hidden="1">{#N/A,#N/A,FALSE,"A";#N/A,#N/A,FALSE,"B"}</definedName>
    <definedName name="snbyhy" localSheetId="8" hidden="1">{#N/A,#N/A,FALSE,"A";#N/A,#N/A,FALSE,"B"}</definedName>
    <definedName name="snbyhy" localSheetId="10" hidden="1">{#N/A,#N/A,FALSE,"A";#N/A,#N/A,FALSE,"B"}</definedName>
    <definedName name="snbyhy" localSheetId="9" hidden="1">{#N/A,#N/A,FALSE,"A";#N/A,#N/A,FALSE,"B"}</definedName>
    <definedName name="snbyhy" localSheetId="23" hidden="1">{#N/A,#N/A,FALSE,"A";#N/A,#N/A,FALSE,"B"}</definedName>
    <definedName name="snbyhy" localSheetId="12" hidden="1">{#N/A,#N/A,FALSE,"A";#N/A,#N/A,FALSE,"B"}</definedName>
    <definedName name="snbyhy" localSheetId="13" hidden="1">{#N/A,#N/A,FALSE,"A";#N/A,#N/A,FALSE,"B"}</definedName>
    <definedName name="snbyhy" localSheetId="14" hidden="1">{#N/A,#N/A,FALSE,"A";#N/A,#N/A,FALSE,"B"}</definedName>
    <definedName name="snbyhy" localSheetId="15" hidden="1">{#N/A,#N/A,FALSE,"A";#N/A,#N/A,FALSE,"B"}</definedName>
    <definedName name="snbyhy" localSheetId="3" hidden="1">{#N/A,#N/A,FALSE,"A";#N/A,#N/A,FALSE,"B"}</definedName>
    <definedName name="snbyhy" localSheetId="4" hidden="1">{#N/A,#N/A,FALSE,"A";#N/A,#N/A,FALSE,"B"}</definedName>
    <definedName name="snbyhy" localSheetId="5" hidden="1">{#N/A,#N/A,FALSE,"A";#N/A,#N/A,FALSE,"B"}</definedName>
    <definedName name="snbyhy" localSheetId="6" hidden="1">{#N/A,#N/A,FALSE,"A";#N/A,#N/A,FALSE,"B"}</definedName>
    <definedName name="snbyhy" hidden="1">{#N/A,#N/A,FALSE,"A";#N/A,#N/A,FALSE,"B"}</definedName>
    <definedName name="SocT" localSheetId="20" hidden="1">{#N/A,#N/A,FALSE,"A";#N/A,#N/A,FALSE,"B"}</definedName>
    <definedName name="SocT" localSheetId="21" hidden="1">{#N/A,#N/A,FALSE,"A";#N/A,#N/A,FALSE,"B"}</definedName>
    <definedName name="SocT" localSheetId="22" hidden="1">{#N/A,#N/A,FALSE,"A";#N/A,#N/A,FALSE,"B"}</definedName>
    <definedName name="SocT" localSheetId="16" hidden="1">{#N/A,#N/A,FALSE,"A";#N/A,#N/A,FALSE,"B"}</definedName>
    <definedName name="SocT" localSheetId="17" hidden="1">{#N/A,#N/A,FALSE,"A";#N/A,#N/A,FALSE,"B"}</definedName>
    <definedName name="SocT" localSheetId="19" hidden="1">{#N/A,#N/A,FALSE,"A";#N/A,#N/A,FALSE,"B"}</definedName>
    <definedName name="SocT" localSheetId="18" hidden="1">{#N/A,#N/A,FALSE,"A";#N/A,#N/A,FALSE,"B"}</definedName>
    <definedName name="SocT" localSheetId="7" hidden="1">{#N/A,#N/A,FALSE,"A";#N/A,#N/A,FALSE,"B"}</definedName>
    <definedName name="SocT" localSheetId="8" hidden="1">{#N/A,#N/A,FALSE,"A";#N/A,#N/A,FALSE,"B"}</definedName>
    <definedName name="SocT" localSheetId="10" hidden="1">{#N/A,#N/A,FALSE,"A";#N/A,#N/A,FALSE,"B"}</definedName>
    <definedName name="SocT" localSheetId="9" hidden="1">{#N/A,#N/A,FALSE,"A";#N/A,#N/A,FALSE,"B"}</definedName>
    <definedName name="SocT" localSheetId="23" hidden="1">{#N/A,#N/A,FALSE,"A";#N/A,#N/A,FALSE,"B"}</definedName>
    <definedName name="SocT" localSheetId="12" hidden="1">{#N/A,#N/A,FALSE,"A";#N/A,#N/A,FALSE,"B"}</definedName>
    <definedName name="SocT" localSheetId="13" hidden="1">{#N/A,#N/A,FALSE,"A";#N/A,#N/A,FALSE,"B"}</definedName>
    <definedName name="SocT" localSheetId="14" hidden="1">{#N/A,#N/A,FALSE,"A";#N/A,#N/A,FALSE,"B"}</definedName>
    <definedName name="SocT" localSheetId="15" hidden="1">{#N/A,#N/A,FALSE,"A";#N/A,#N/A,FALSE,"B"}</definedName>
    <definedName name="SocT" localSheetId="3" hidden="1">{#N/A,#N/A,FALSE,"A";#N/A,#N/A,FALSE,"B"}</definedName>
    <definedName name="SocT" localSheetId="4" hidden="1">{#N/A,#N/A,FALSE,"A";#N/A,#N/A,FALSE,"B"}</definedName>
    <definedName name="SocT" localSheetId="5" hidden="1">{#N/A,#N/A,FALSE,"A";#N/A,#N/A,FALSE,"B"}</definedName>
    <definedName name="SocT" localSheetId="6" hidden="1">{#N/A,#N/A,FALSE,"A";#N/A,#N/A,FALSE,"B"}</definedName>
    <definedName name="SocT" hidden="1">{#N/A,#N/A,FALSE,"A";#N/A,#N/A,FALSE,"B"}</definedName>
    <definedName name="srgrsdtg" localSheetId="20" hidden="1">{#N/A,#N/A,FALSE,"A";#N/A,#N/A,FALSE,"B"}</definedName>
    <definedName name="srgrsdtg" localSheetId="21" hidden="1">{#N/A,#N/A,FALSE,"A";#N/A,#N/A,FALSE,"B"}</definedName>
    <definedName name="srgrsdtg" localSheetId="22" hidden="1">{#N/A,#N/A,FALSE,"A";#N/A,#N/A,FALSE,"B"}</definedName>
    <definedName name="srgrsdtg" localSheetId="16" hidden="1">{#N/A,#N/A,FALSE,"A";#N/A,#N/A,FALSE,"B"}</definedName>
    <definedName name="srgrsdtg" localSheetId="17" hidden="1">{#N/A,#N/A,FALSE,"A";#N/A,#N/A,FALSE,"B"}</definedName>
    <definedName name="srgrsdtg" localSheetId="19" hidden="1">{#N/A,#N/A,FALSE,"A";#N/A,#N/A,FALSE,"B"}</definedName>
    <definedName name="srgrsdtg" localSheetId="18" hidden="1">{#N/A,#N/A,FALSE,"A";#N/A,#N/A,FALSE,"B"}</definedName>
    <definedName name="srgrsdtg" localSheetId="7" hidden="1">{#N/A,#N/A,FALSE,"A";#N/A,#N/A,FALSE,"B"}</definedName>
    <definedName name="srgrsdtg" localSheetId="8" hidden="1">{#N/A,#N/A,FALSE,"A";#N/A,#N/A,FALSE,"B"}</definedName>
    <definedName name="srgrsdtg" localSheetId="10" hidden="1">{#N/A,#N/A,FALSE,"A";#N/A,#N/A,FALSE,"B"}</definedName>
    <definedName name="srgrsdtg" localSheetId="9" hidden="1">{#N/A,#N/A,FALSE,"A";#N/A,#N/A,FALSE,"B"}</definedName>
    <definedName name="srgrsdtg" localSheetId="23" hidden="1">{#N/A,#N/A,FALSE,"A";#N/A,#N/A,FALSE,"B"}</definedName>
    <definedName name="srgrsdtg" localSheetId="12" hidden="1">{#N/A,#N/A,FALSE,"A";#N/A,#N/A,FALSE,"B"}</definedName>
    <definedName name="srgrsdtg" localSheetId="13" hidden="1">{#N/A,#N/A,FALSE,"A";#N/A,#N/A,FALSE,"B"}</definedName>
    <definedName name="srgrsdtg" localSheetId="14" hidden="1">{#N/A,#N/A,FALSE,"A";#N/A,#N/A,FALSE,"B"}</definedName>
    <definedName name="srgrsdtg" localSheetId="15" hidden="1">{#N/A,#N/A,FALSE,"A";#N/A,#N/A,FALSE,"B"}</definedName>
    <definedName name="srgrsdtg" localSheetId="3" hidden="1">{#N/A,#N/A,FALSE,"A";#N/A,#N/A,FALSE,"B"}</definedName>
    <definedName name="srgrsdtg" localSheetId="4" hidden="1">{#N/A,#N/A,FALSE,"A";#N/A,#N/A,FALSE,"B"}</definedName>
    <definedName name="srgrsdtg" localSheetId="5" hidden="1">{#N/A,#N/A,FALSE,"A";#N/A,#N/A,FALSE,"B"}</definedName>
    <definedName name="srgrsdtg" localSheetId="6" hidden="1">{#N/A,#N/A,FALSE,"A";#N/A,#N/A,FALSE,"B"}</definedName>
    <definedName name="srgrsdtg" hidden="1">{#N/A,#N/A,FALSE,"A";#N/A,#N/A,FALSE,"B"}</definedName>
    <definedName name="srsr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rsr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DF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SDF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SDFD" hidden="1">{#N/A,#N/A,FALSE,"A";#N/A,#N/A,FALSE,"B-TOT";#N/A,#N/A,FALSE,"Declaration1";#N/A,#N/A,FALSE,"Spravka1";#N/A,#N/A,FALSE,"A (2)";#N/A,#N/A,FALSE,"B-TOT (2)";#N/A,#N/A,FALSE,"Declaration1 (2)";#N/A,#N/A,FALSE,"Spravka1 (2)"}</definedName>
    <definedName name="ssss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sss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S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T" hidden="1">{#N/A,#N/A,FALSE,"A";#N/A,#N/A,FALSE,"B-TOT";#N/A,#N/A,FALSE,"Declaration1";#N/A,#N/A,FALSE,"Spravka1";#N/A,#N/A,FALSE,"A (2)";#N/A,#N/A,FALSE,"B-TOT (2)";#N/A,#N/A,FALSE,"Declaration1 (2)";#N/A,#N/A,FALSE,"Spravka1 (2)"}</definedName>
    <definedName name="Steel_Balls" localSheetId="22">'[8]Esc Rates'!#REF!</definedName>
    <definedName name="sth" localSheetId="20" hidden="1">{#N/A,#N/A,FALSE,"A";#N/A,#N/A,FALSE,"B"}</definedName>
    <definedName name="sth" localSheetId="21" hidden="1">{#N/A,#N/A,FALSE,"A";#N/A,#N/A,FALSE,"B"}</definedName>
    <definedName name="sth" localSheetId="22" hidden="1">{#N/A,#N/A,FALSE,"A";#N/A,#N/A,FALSE,"B"}</definedName>
    <definedName name="sth" localSheetId="16" hidden="1">{#N/A,#N/A,FALSE,"A";#N/A,#N/A,FALSE,"B"}</definedName>
    <definedName name="sth" localSheetId="17" hidden="1">{#N/A,#N/A,FALSE,"A";#N/A,#N/A,FALSE,"B"}</definedName>
    <definedName name="sth" localSheetId="19" hidden="1">{#N/A,#N/A,FALSE,"A";#N/A,#N/A,FALSE,"B"}</definedName>
    <definedName name="sth" localSheetId="18" hidden="1">{#N/A,#N/A,FALSE,"A";#N/A,#N/A,FALSE,"B"}</definedName>
    <definedName name="sth" localSheetId="7" hidden="1">{#N/A,#N/A,FALSE,"A";#N/A,#N/A,FALSE,"B"}</definedName>
    <definedName name="sth" localSheetId="8" hidden="1">{#N/A,#N/A,FALSE,"A";#N/A,#N/A,FALSE,"B"}</definedName>
    <definedName name="sth" localSheetId="10" hidden="1">{#N/A,#N/A,FALSE,"A";#N/A,#N/A,FALSE,"B"}</definedName>
    <definedName name="sth" localSheetId="9" hidden="1">{#N/A,#N/A,FALSE,"A";#N/A,#N/A,FALSE,"B"}</definedName>
    <definedName name="sth" localSheetId="23" hidden="1">{#N/A,#N/A,FALSE,"A";#N/A,#N/A,FALSE,"B"}</definedName>
    <definedName name="sth" localSheetId="12" hidden="1">{#N/A,#N/A,FALSE,"A";#N/A,#N/A,FALSE,"B"}</definedName>
    <definedName name="sth" localSheetId="13" hidden="1">{#N/A,#N/A,FALSE,"A";#N/A,#N/A,FALSE,"B"}</definedName>
    <definedName name="sth" localSheetId="14" hidden="1">{#N/A,#N/A,FALSE,"A";#N/A,#N/A,FALSE,"B"}</definedName>
    <definedName name="sth" localSheetId="15" hidden="1">{#N/A,#N/A,FALSE,"A";#N/A,#N/A,FALSE,"B"}</definedName>
    <definedName name="sth" localSheetId="3" hidden="1">{#N/A,#N/A,FALSE,"A";#N/A,#N/A,FALSE,"B"}</definedName>
    <definedName name="sth" localSheetId="4" hidden="1">{#N/A,#N/A,FALSE,"A";#N/A,#N/A,FALSE,"B"}</definedName>
    <definedName name="sth" localSheetId="5" hidden="1">{#N/A,#N/A,FALSE,"A";#N/A,#N/A,FALSE,"B"}</definedName>
    <definedName name="sth" localSheetId="6" hidden="1">{#N/A,#N/A,FALSE,"A";#N/A,#N/A,FALSE,"B"}</definedName>
    <definedName name="sth" hidden="1">{#N/A,#N/A,FALSE,"A";#N/A,#N/A,FALSE,"B"}</definedName>
    <definedName name="sthdh" localSheetId="20" hidden="1">{#N/A,#N/A,FALSE,"A";#N/A,#N/A,FALSE,"B"}</definedName>
    <definedName name="sthdh" localSheetId="21" hidden="1">{#N/A,#N/A,FALSE,"A";#N/A,#N/A,FALSE,"B"}</definedName>
    <definedName name="sthdh" localSheetId="22" hidden="1">{#N/A,#N/A,FALSE,"A";#N/A,#N/A,FALSE,"B"}</definedName>
    <definedName name="sthdh" localSheetId="16" hidden="1">{#N/A,#N/A,FALSE,"A";#N/A,#N/A,FALSE,"B"}</definedName>
    <definedName name="sthdh" localSheetId="17" hidden="1">{#N/A,#N/A,FALSE,"A";#N/A,#N/A,FALSE,"B"}</definedName>
    <definedName name="sthdh" localSheetId="19" hidden="1">{#N/A,#N/A,FALSE,"A";#N/A,#N/A,FALSE,"B"}</definedName>
    <definedName name="sthdh" localSheetId="18" hidden="1">{#N/A,#N/A,FALSE,"A";#N/A,#N/A,FALSE,"B"}</definedName>
    <definedName name="sthdh" localSheetId="7" hidden="1">{#N/A,#N/A,FALSE,"A";#N/A,#N/A,FALSE,"B"}</definedName>
    <definedName name="sthdh" localSheetId="8" hidden="1">{#N/A,#N/A,FALSE,"A";#N/A,#N/A,FALSE,"B"}</definedName>
    <definedName name="sthdh" localSheetId="10" hidden="1">{#N/A,#N/A,FALSE,"A";#N/A,#N/A,FALSE,"B"}</definedName>
    <definedName name="sthdh" localSheetId="9" hidden="1">{#N/A,#N/A,FALSE,"A";#N/A,#N/A,FALSE,"B"}</definedName>
    <definedName name="sthdh" localSheetId="23" hidden="1">{#N/A,#N/A,FALSE,"A";#N/A,#N/A,FALSE,"B"}</definedName>
    <definedName name="sthdh" localSheetId="12" hidden="1">{#N/A,#N/A,FALSE,"A";#N/A,#N/A,FALSE,"B"}</definedName>
    <definedName name="sthdh" localSheetId="13" hidden="1">{#N/A,#N/A,FALSE,"A";#N/A,#N/A,FALSE,"B"}</definedName>
    <definedName name="sthdh" localSheetId="14" hidden="1">{#N/A,#N/A,FALSE,"A";#N/A,#N/A,FALSE,"B"}</definedName>
    <definedName name="sthdh" localSheetId="15" hidden="1">{#N/A,#N/A,FALSE,"A";#N/A,#N/A,FALSE,"B"}</definedName>
    <definedName name="sthdh" localSheetId="3" hidden="1">{#N/A,#N/A,FALSE,"A";#N/A,#N/A,FALSE,"B"}</definedName>
    <definedName name="sthdh" localSheetId="4" hidden="1">{#N/A,#N/A,FALSE,"A";#N/A,#N/A,FALSE,"B"}</definedName>
    <definedName name="sthdh" localSheetId="5" hidden="1">{#N/A,#N/A,FALSE,"A";#N/A,#N/A,FALSE,"B"}</definedName>
    <definedName name="sthdh" localSheetId="6" hidden="1">{#N/A,#N/A,FALSE,"A";#N/A,#N/A,FALSE,"B"}</definedName>
    <definedName name="sthdh" hidden="1">{#N/A,#N/A,FALSE,"A";#N/A,#N/A,FALSE,"B"}</definedName>
    <definedName name="sthgstv" localSheetId="20" hidden="1">{#N/A,#N/A,FALSE,"A";#N/A,#N/A,FALSE,"B"}</definedName>
    <definedName name="sthgstv" localSheetId="21" hidden="1">{#N/A,#N/A,FALSE,"A";#N/A,#N/A,FALSE,"B"}</definedName>
    <definedName name="sthgstv" localSheetId="22" hidden="1">{#N/A,#N/A,FALSE,"A";#N/A,#N/A,FALSE,"B"}</definedName>
    <definedName name="sthgstv" localSheetId="16" hidden="1">{#N/A,#N/A,FALSE,"A";#N/A,#N/A,FALSE,"B"}</definedName>
    <definedName name="sthgstv" localSheetId="17" hidden="1">{#N/A,#N/A,FALSE,"A";#N/A,#N/A,FALSE,"B"}</definedName>
    <definedName name="sthgstv" localSheetId="19" hidden="1">{#N/A,#N/A,FALSE,"A";#N/A,#N/A,FALSE,"B"}</definedName>
    <definedName name="sthgstv" localSheetId="18" hidden="1">{#N/A,#N/A,FALSE,"A";#N/A,#N/A,FALSE,"B"}</definedName>
    <definedName name="sthgstv" localSheetId="7" hidden="1">{#N/A,#N/A,FALSE,"A";#N/A,#N/A,FALSE,"B"}</definedName>
    <definedName name="sthgstv" localSheetId="8" hidden="1">{#N/A,#N/A,FALSE,"A";#N/A,#N/A,FALSE,"B"}</definedName>
    <definedName name="sthgstv" localSheetId="10" hidden="1">{#N/A,#N/A,FALSE,"A";#N/A,#N/A,FALSE,"B"}</definedName>
    <definedName name="sthgstv" localSheetId="9" hidden="1">{#N/A,#N/A,FALSE,"A";#N/A,#N/A,FALSE,"B"}</definedName>
    <definedName name="sthgstv" localSheetId="23" hidden="1">{#N/A,#N/A,FALSE,"A";#N/A,#N/A,FALSE,"B"}</definedName>
    <definedName name="sthgstv" localSheetId="12" hidden="1">{#N/A,#N/A,FALSE,"A";#N/A,#N/A,FALSE,"B"}</definedName>
    <definedName name="sthgstv" localSheetId="13" hidden="1">{#N/A,#N/A,FALSE,"A";#N/A,#N/A,FALSE,"B"}</definedName>
    <definedName name="sthgstv" localSheetId="14" hidden="1">{#N/A,#N/A,FALSE,"A";#N/A,#N/A,FALSE,"B"}</definedName>
    <definedName name="sthgstv" localSheetId="15" hidden="1">{#N/A,#N/A,FALSE,"A";#N/A,#N/A,FALSE,"B"}</definedName>
    <definedName name="sthgstv" localSheetId="3" hidden="1">{#N/A,#N/A,FALSE,"A";#N/A,#N/A,FALSE,"B"}</definedName>
    <definedName name="sthgstv" localSheetId="4" hidden="1">{#N/A,#N/A,FALSE,"A";#N/A,#N/A,FALSE,"B"}</definedName>
    <definedName name="sthgstv" localSheetId="5" hidden="1">{#N/A,#N/A,FALSE,"A";#N/A,#N/A,FALSE,"B"}</definedName>
    <definedName name="sthgstv" localSheetId="6" hidden="1">{#N/A,#N/A,FALSE,"A";#N/A,#N/A,FALSE,"B"}</definedName>
    <definedName name="sthgstv" hidden="1">{#N/A,#N/A,FALSE,"A";#N/A,#N/A,FALSE,"B"}</definedName>
    <definedName name="sthrt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thrts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th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ths" hidden="1">{#N/A,#N/A,FALSE,"A";#N/A,#N/A,FALSE,"B-TOT";#N/A,#N/A,FALSE,"Declaration1";#N/A,#N/A,FALSE,"Spravka1";#N/A,#N/A,FALSE,"A (2)";#N/A,#N/A,FALSE,"B-TOT (2)";#N/A,#N/A,FALSE,"Declaration1 (2)";#N/A,#N/A,FALSE,"Spravka1 (2)"}</definedName>
    <definedName name="sthsgsh" localSheetId="20" hidden="1">{#N/A,#N/A,FALSE,"A";#N/A,#N/A,FALSE,"B"}</definedName>
    <definedName name="sthsgsh" localSheetId="21" hidden="1">{#N/A,#N/A,FALSE,"A";#N/A,#N/A,FALSE,"B"}</definedName>
    <definedName name="sthsgsh" localSheetId="22" hidden="1">{#N/A,#N/A,FALSE,"A";#N/A,#N/A,FALSE,"B"}</definedName>
    <definedName name="sthsgsh" localSheetId="16" hidden="1">{#N/A,#N/A,FALSE,"A";#N/A,#N/A,FALSE,"B"}</definedName>
    <definedName name="sthsgsh" localSheetId="17" hidden="1">{#N/A,#N/A,FALSE,"A";#N/A,#N/A,FALSE,"B"}</definedName>
    <definedName name="sthsgsh" localSheetId="19" hidden="1">{#N/A,#N/A,FALSE,"A";#N/A,#N/A,FALSE,"B"}</definedName>
    <definedName name="sthsgsh" localSheetId="18" hidden="1">{#N/A,#N/A,FALSE,"A";#N/A,#N/A,FALSE,"B"}</definedName>
    <definedName name="sthsgsh" localSheetId="7" hidden="1">{#N/A,#N/A,FALSE,"A";#N/A,#N/A,FALSE,"B"}</definedName>
    <definedName name="sthsgsh" localSheetId="8" hidden="1">{#N/A,#N/A,FALSE,"A";#N/A,#N/A,FALSE,"B"}</definedName>
    <definedName name="sthsgsh" localSheetId="10" hidden="1">{#N/A,#N/A,FALSE,"A";#N/A,#N/A,FALSE,"B"}</definedName>
    <definedName name="sthsgsh" localSheetId="9" hidden="1">{#N/A,#N/A,FALSE,"A";#N/A,#N/A,FALSE,"B"}</definedName>
    <definedName name="sthsgsh" localSheetId="23" hidden="1">{#N/A,#N/A,FALSE,"A";#N/A,#N/A,FALSE,"B"}</definedName>
    <definedName name="sthsgsh" localSheetId="12" hidden="1">{#N/A,#N/A,FALSE,"A";#N/A,#N/A,FALSE,"B"}</definedName>
    <definedName name="sthsgsh" localSheetId="13" hidden="1">{#N/A,#N/A,FALSE,"A";#N/A,#N/A,FALSE,"B"}</definedName>
    <definedName name="sthsgsh" localSheetId="14" hidden="1">{#N/A,#N/A,FALSE,"A";#N/A,#N/A,FALSE,"B"}</definedName>
    <definedName name="sthsgsh" localSheetId="15" hidden="1">{#N/A,#N/A,FALSE,"A";#N/A,#N/A,FALSE,"B"}</definedName>
    <definedName name="sthsgsh" localSheetId="3" hidden="1">{#N/A,#N/A,FALSE,"A";#N/A,#N/A,FALSE,"B"}</definedName>
    <definedName name="sthsgsh" localSheetId="4" hidden="1">{#N/A,#N/A,FALSE,"A";#N/A,#N/A,FALSE,"B"}</definedName>
    <definedName name="sthsgsh" localSheetId="5" hidden="1">{#N/A,#N/A,FALSE,"A";#N/A,#N/A,FALSE,"B"}</definedName>
    <definedName name="sthsgsh" localSheetId="6" hidden="1">{#N/A,#N/A,FALSE,"A";#N/A,#N/A,FALSE,"B"}</definedName>
    <definedName name="sthsgsh" hidden="1">{#N/A,#N/A,FALSE,"A";#N/A,#N/A,FALSE,"B"}</definedName>
    <definedName name="sthst" localSheetId="20" hidden="1">{#N/A,#N/A,FALSE,"A";#N/A,#N/A,FALSE,"B"}</definedName>
    <definedName name="sthst" localSheetId="21" hidden="1">{#N/A,#N/A,FALSE,"A";#N/A,#N/A,FALSE,"B"}</definedName>
    <definedName name="sthst" localSheetId="22" hidden="1">{#N/A,#N/A,FALSE,"A";#N/A,#N/A,FALSE,"B"}</definedName>
    <definedName name="sthst" localSheetId="16" hidden="1">{#N/A,#N/A,FALSE,"A";#N/A,#N/A,FALSE,"B"}</definedName>
    <definedName name="sthst" localSheetId="17" hidden="1">{#N/A,#N/A,FALSE,"A";#N/A,#N/A,FALSE,"B"}</definedName>
    <definedName name="sthst" localSheetId="19" hidden="1">{#N/A,#N/A,FALSE,"A";#N/A,#N/A,FALSE,"B"}</definedName>
    <definedName name="sthst" localSheetId="18" hidden="1">{#N/A,#N/A,FALSE,"A";#N/A,#N/A,FALSE,"B"}</definedName>
    <definedName name="sthst" localSheetId="7" hidden="1">{#N/A,#N/A,FALSE,"A";#N/A,#N/A,FALSE,"B"}</definedName>
    <definedName name="sthst" localSheetId="8" hidden="1">{#N/A,#N/A,FALSE,"A";#N/A,#N/A,FALSE,"B"}</definedName>
    <definedName name="sthst" localSheetId="10" hidden="1">{#N/A,#N/A,FALSE,"A";#N/A,#N/A,FALSE,"B"}</definedName>
    <definedName name="sthst" localSheetId="9" hidden="1">{#N/A,#N/A,FALSE,"A";#N/A,#N/A,FALSE,"B"}</definedName>
    <definedName name="sthst" localSheetId="23" hidden="1">{#N/A,#N/A,FALSE,"A";#N/A,#N/A,FALSE,"B"}</definedName>
    <definedName name="sthst" localSheetId="12" hidden="1">{#N/A,#N/A,FALSE,"A";#N/A,#N/A,FALSE,"B"}</definedName>
    <definedName name="sthst" localSheetId="13" hidden="1">{#N/A,#N/A,FALSE,"A";#N/A,#N/A,FALSE,"B"}</definedName>
    <definedName name="sthst" localSheetId="14" hidden="1">{#N/A,#N/A,FALSE,"A";#N/A,#N/A,FALSE,"B"}</definedName>
    <definedName name="sthst" localSheetId="15" hidden="1">{#N/A,#N/A,FALSE,"A";#N/A,#N/A,FALSE,"B"}</definedName>
    <definedName name="sthst" localSheetId="3" hidden="1">{#N/A,#N/A,FALSE,"A";#N/A,#N/A,FALSE,"B"}</definedName>
    <definedName name="sthst" localSheetId="4" hidden="1">{#N/A,#N/A,FALSE,"A";#N/A,#N/A,FALSE,"B"}</definedName>
    <definedName name="sthst" localSheetId="5" hidden="1">{#N/A,#N/A,FALSE,"A";#N/A,#N/A,FALSE,"B"}</definedName>
    <definedName name="sthst" localSheetId="6" hidden="1">{#N/A,#N/A,FALSE,"A";#N/A,#N/A,FALSE,"B"}</definedName>
    <definedName name="sthst" hidden="1">{#N/A,#N/A,FALSE,"A";#N/A,#N/A,FALSE,"B"}</definedName>
    <definedName name="sth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th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tht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thths" hidden="1">{#N/A,#N/A,FALSE,"A";#N/A,#N/A,FALSE,"B-TOT";#N/A,#N/A,FALSE,"Declaration1";#N/A,#N/A,FALSE,"Spravka1";#N/A,#N/A,FALSE,"A (2)";#N/A,#N/A,FALSE,"B-TOT (2)";#N/A,#N/A,FALSE,"Declaration1 (2)";#N/A,#N/A,FALSE,"Spravka1 (2)"}</definedName>
    <definedName name="sthty" localSheetId="20" hidden="1">{#N/A,#N/A,FALSE,"A";#N/A,#N/A,FALSE,"B"}</definedName>
    <definedName name="sthty" localSheetId="21" hidden="1">{#N/A,#N/A,FALSE,"A";#N/A,#N/A,FALSE,"B"}</definedName>
    <definedName name="sthty" localSheetId="22" hidden="1">{#N/A,#N/A,FALSE,"A";#N/A,#N/A,FALSE,"B"}</definedName>
    <definedName name="sthty" localSheetId="16" hidden="1">{#N/A,#N/A,FALSE,"A";#N/A,#N/A,FALSE,"B"}</definedName>
    <definedName name="sthty" localSheetId="17" hidden="1">{#N/A,#N/A,FALSE,"A";#N/A,#N/A,FALSE,"B"}</definedName>
    <definedName name="sthty" localSheetId="19" hidden="1">{#N/A,#N/A,FALSE,"A";#N/A,#N/A,FALSE,"B"}</definedName>
    <definedName name="sthty" localSheetId="18" hidden="1">{#N/A,#N/A,FALSE,"A";#N/A,#N/A,FALSE,"B"}</definedName>
    <definedName name="sthty" localSheetId="7" hidden="1">{#N/A,#N/A,FALSE,"A";#N/A,#N/A,FALSE,"B"}</definedName>
    <definedName name="sthty" localSheetId="8" hidden="1">{#N/A,#N/A,FALSE,"A";#N/A,#N/A,FALSE,"B"}</definedName>
    <definedName name="sthty" localSheetId="10" hidden="1">{#N/A,#N/A,FALSE,"A";#N/A,#N/A,FALSE,"B"}</definedName>
    <definedName name="sthty" localSheetId="9" hidden="1">{#N/A,#N/A,FALSE,"A";#N/A,#N/A,FALSE,"B"}</definedName>
    <definedName name="sthty" localSheetId="23" hidden="1">{#N/A,#N/A,FALSE,"A";#N/A,#N/A,FALSE,"B"}</definedName>
    <definedName name="sthty" localSheetId="12" hidden="1">{#N/A,#N/A,FALSE,"A";#N/A,#N/A,FALSE,"B"}</definedName>
    <definedName name="sthty" localSheetId="13" hidden="1">{#N/A,#N/A,FALSE,"A";#N/A,#N/A,FALSE,"B"}</definedName>
    <definedName name="sthty" localSheetId="14" hidden="1">{#N/A,#N/A,FALSE,"A";#N/A,#N/A,FALSE,"B"}</definedName>
    <definedName name="sthty" localSheetId="15" hidden="1">{#N/A,#N/A,FALSE,"A";#N/A,#N/A,FALSE,"B"}</definedName>
    <definedName name="sthty" localSheetId="3" hidden="1">{#N/A,#N/A,FALSE,"A";#N/A,#N/A,FALSE,"B"}</definedName>
    <definedName name="sthty" localSheetId="4" hidden="1">{#N/A,#N/A,FALSE,"A";#N/A,#N/A,FALSE,"B"}</definedName>
    <definedName name="sthty" localSheetId="5" hidden="1">{#N/A,#N/A,FALSE,"A";#N/A,#N/A,FALSE,"B"}</definedName>
    <definedName name="sthty" localSheetId="6" hidden="1">{#N/A,#N/A,FALSE,"A";#N/A,#N/A,FALSE,"B"}</definedName>
    <definedName name="sthty" hidden="1">{#N/A,#N/A,FALSE,"A";#N/A,#N/A,FALSE,"B"}</definedName>
    <definedName name="Stope_Y1" localSheetId="22">#REF!</definedName>
    <definedName name="Stope_Y2" localSheetId="22">#REF!</definedName>
    <definedName name="Stoping" localSheetId="22">#REF!</definedName>
    <definedName name="stu" localSheetId="20" hidden="1">{#N/A,#N/A,FALSE,"Tabl. D1";#N/A,#N/A,FALSE,"Tabl. D1 b";#N/A,#N/A,FALSE,"Tabl. D2";#N/A,#N/A,FALSE,"Tabl. D2 b";#N/A,#N/A,FALSE,"Tabl. D3";#N/A,#N/A,FALSE,"Tabl. D4";#N/A,#N/A,FALSE,"Tabl. D5"}</definedName>
    <definedName name="stu" localSheetId="21" hidden="1">{#N/A,#N/A,FALSE,"Tabl. D1";#N/A,#N/A,FALSE,"Tabl. D1 b";#N/A,#N/A,FALSE,"Tabl. D2";#N/A,#N/A,FALSE,"Tabl. D2 b";#N/A,#N/A,FALSE,"Tabl. D3";#N/A,#N/A,FALSE,"Tabl. D4";#N/A,#N/A,FALSE,"Tabl. D5"}</definedName>
    <definedName name="stu" localSheetId="22" hidden="1">{#N/A,#N/A,FALSE,"Tabl. D1";#N/A,#N/A,FALSE,"Tabl. D1 b";#N/A,#N/A,FALSE,"Tabl. D2";#N/A,#N/A,FALSE,"Tabl. D2 b";#N/A,#N/A,FALSE,"Tabl. D3";#N/A,#N/A,FALSE,"Tabl. D4";#N/A,#N/A,FALSE,"Tabl. D5"}</definedName>
    <definedName name="stu" localSheetId="16" hidden="1">{#N/A,#N/A,FALSE,"Tabl. D1";#N/A,#N/A,FALSE,"Tabl. D1 b";#N/A,#N/A,FALSE,"Tabl. D2";#N/A,#N/A,FALSE,"Tabl. D2 b";#N/A,#N/A,FALSE,"Tabl. D3";#N/A,#N/A,FALSE,"Tabl. D4";#N/A,#N/A,FALSE,"Tabl. D5"}</definedName>
    <definedName name="stu" localSheetId="17" hidden="1">{#N/A,#N/A,FALSE,"Tabl. D1";#N/A,#N/A,FALSE,"Tabl. D1 b";#N/A,#N/A,FALSE,"Tabl. D2";#N/A,#N/A,FALSE,"Tabl. D2 b";#N/A,#N/A,FALSE,"Tabl. D3";#N/A,#N/A,FALSE,"Tabl. D4";#N/A,#N/A,FALSE,"Tabl. D5"}</definedName>
    <definedName name="stu" localSheetId="19" hidden="1">{#N/A,#N/A,FALSE,"Tabl. D1";#N/A,#N/A,FALSE,"Tabl. D1 b";#N/A,#N/A,FALSE,"Tabl. D2";#N/A,#N/A,FALSE,"Tabl. D2 b";#N/A,#N/A,FALSE,"Tabl. D3";#N/A,#N/A,FALSE,"Tabl. D4";#N/A,#N/A,FALSE,"Tabl. D5"}</definedName>
    <definedName name="stu" localSheetId="18" hidden="1">{#N/A,#N/A,FALSE,"Tabl. D1";#N/A,#N/A,FALSE,"Tabl. D1 b";#N/A,#N/A,FALSE,"Tabl. D2";#N/A,#N/A,FALSE,"Tabl. D2 b";#N/A,#N/A,FALSE,"Tabl. D3";#N/A,#N/A,FALSE,"Tabl. D4";#N/A,#N/A,FALSE,"Tabl. D5"}</definedName>
    <definedName name="stu" localSheetId="7" hidden="1">{#N/A,#N/A,FALSE,"Tabl. D1";#N/A,#N/A,FALSE,"Tabl. D1 b";#N/A,#N/A,FALSE,"Tabl. D2";#N/A,#N/A,FALSE,"Tabl. D2 b";#N/A,#N/A,FALSE,"Tabl. D3";#N/A,#N/A,FALSE,"Tabl. D4";#N/A,#N/A,FALSE,"Tabl. D5"}</definedName>
    <definedName name="stu" localSheetId="8" hidden="1">{#N/A,#N/A,FALSE,"Tabl. D1";#N/A,#N/A,FALSE,"Tabl. D1 b";#N/A,#N/A,FALSE,"Tabl. D2";#N/A,#N/A,FALSE,"Tabl. D2 b";#N/A,#N/A,FALSE,"Tabl. D3";#N/A,#N/A,FALSE,"Tabl. D4";#N/A,#N/A,FALSE,"Tabl. D5"}</definedName>
    <definedName name="stu" localSheetId="10" hidden="1">{#N/A,#N/A,FALSE,"Tabl. D1";#N/A,#N/A,FALSE,"Tabl. D1 b";#N/A,#N/A,FALSE,"Tabl. D2";#N/A,#N/A,FALSE,"Tabl. D2 b";#N/A,#N/A,FALSE,"Tabl. D3";#N/A,#N/A,FALSE,"Tabl. D4";#N/A,#N/A,FALSE,"Tabl. D5"}</definedName>
    <definedName name="stu" localSheetId="9" hidden="1">{#N/A,#N/A,FALSE,"Tabl. D1";#N/A,#N/A,FALSE,"Tabl. D1 b";#N/A,#N/A,FALSE,"Tabl. D2";#N/A,#N/A,FALSE,"Tabl. D2 b";#N/A,#N/A,FALSE,"Tabl. D3";#N/A,#N/A,FALSE,"Tabl. D4";#N/A,#N/A,FALSE,"Tabl. D5"}</definedName>
    <definedName name="stu" localSheetId="23" hidden="1">{#N/A,#N/A,FALSE,"Tabl. D1";#N/A,#N/A,FALSE,"Tabl. D1 b";#N/A,#N/A,FALSE,"Tabl. D2";#N/A,#N/A,FALSE,"Tabl. D2 b";#N/A,#N/A,FALSE,"Tabl. D3";#N/A,#N/A,FALSE,"Tabl. D4";#N/A,#N/A,FALSE,"Tabl. D5"}</definedName>
    <definedName name="stu" localSheetId="12" hidden="1">{#N/A,#N/A,FALSE,"Tabl. D1";#N/A,#N/A,FALSE,"Tabl. D1 b";#N/A,#N/A,FALSE,"Tabl. D2";#N/A,#N/A,FALSE,"Tabl. D2 b";#N/A,#N/A,FALSE,"Tabl. D3";#N/A,#N/A,FALSE,"Tabl. D4";#N/A,#N/A,FALSE,"Tabl. D5"}</definedName>
    <definedName name="stu" localSheetId="13" hidden="1">{#N/A,#N/A,FALSE,"Tabl. D1";#N/A,#N/A,FALSE,"Tabl. D1 b";#N/A,#N/A,FALSE,"Tabl. D2";#N/A,#N/A,FALSE,"Tabl. D2 b";#N/A,#N/A,FALSE,"Tabl. D3";#N/A,#N/A,FALSE,"Tabl. D4";#N/A,#N/A,FALSE,"Tabl. D5"}</definedName>
    <definedName name="stu" localSheetId="14" hidden="1">{#N/A,#N/A,FALSE,"Tabl. D1";#N/A,#N/A,FALSE,"Tabl. D1 b";#N/A,#N/A,FALSE,"Tabl. D2";#N/A,#N/A,FALSE,"Tabl. D2 b";#N/A,#N/A,FALSE,"Tabl. D3";#N/A,#N/A,FALSE,"Tabl. D4";#N/A,#N/A,FALSE,"Tabl. D5"}</definedName>
    <definedName name="stu" localSheetId="15" hidden="1">{#N/A,#N/A,FALSE,"Tabl. D1";#N/A,#N/A,FALSE,"Tabl. D1 b";#N/A,#N/A,FALSE,"Tabl. D2";#N/A,#N/A,FALSE,"Tabl. D2 b";#N/A,#N/A,FALSE,"Tabl. D3";#N/A,#N/A,FALSE,"Tabl. D4";#N/A,#N/A,FALSE,"Tabl. D5"}</definedName>
    <definedName name="stu" localSheetId="3" hidden="1">{#N/A,#N/A,FALSE,"Tabl. D1";#N/A,#N/A,FALSE,"Tabl. D1 b";#N/A,#N/A,FALSE,"Tabl. D2";#N/A,#N/A,FALSE,"Tabl. D2 b";#N/A,#N/A,FALSE,"Tabl. D3";#N/A,#N/A,FALSE,"Tabl. D4";#N/A,#N/A,FALSE,"Tabl. D5"}</definedName>
    <definedName name="stu" localSheetId="4" hidden="1">{#N/A,#N/A,FALSE,"Tabl. D1";#N/A,#N/A,FALSE,"Tabl. D1 b";#N/A,#N/A,FALSE,"Tabl. D2";#N/A,#N/A,FALSE,"Tabl. D2 b";#N/A,#N/A,FALSE,"Tabl. D3";#N/A,#N/A,FALSE,"Tabl. D4";#N/A,#N/A,FALSE,"Tabl. D5"}</definedName>
    <definedName name="stu" localSheetId="5" hidden="1">{#N/A,#N/A,FALSE,"Tabl. D1";#N/A,#N/A,FALSE,"Tabl. D1 b";#N/A,#N/A,FALSE,"Tabl. D2";#N/A,#N/A,FALSE,"Tabl. D2 b";#N/A,#N/A,FALSE,"Tabl. D3";#N/A,#N/A,FALSE,"Tabl. D4";#N/A,#N/A,FALSE,"Tabl. D5"}</definedName>
    <definedName name="stu" localSheetId="6" hidden="1">{#N/A,#N/A,FALSE,"Tabl. D1";#N/A,#N/A,FALSE,"Tabl. D1 b";#N/A,#N/A,FALSE,"Tabl. D2";#N/A,#N/A,FALSE,"Tabl. D2 b";#N/A,#N/A,FALSE,"Tabl. D3";#N/A,#N/A,FALSE,"Tabl. D4";#N/A,#N/A,FALSE,"Tabl. D5"}</definedName>
    <definedName name="stu" hidden="1">{#N/A,#N/A,FALSE,"Tabl. D1";#N/A,#N/A,FALSE,"Tabl. D1 b";#N/A,#N/A,FALSE,"Tabl. D2";#N/A,#N/A,FALSE,"Tabl. D2 b";#N/A,#N/A,FALSE,"Tabl. D3";#N/A,#N/A,FALSE,"Tabl. D4";#N/A,#N/A,FALSE,"Tabl. D5"}</definedName>
    <definedName name="Stub" hidden="1">[12]Analitics!$I$11</definedName>
    <definedName name="Stub_Header1" hidden="1">[12]Analitics!$K$11</definedName>
    <definedName name="Stub_Header2" hidden="1">[12]Analitics!$L$11</definedName>
    <definedName name="Stub_Header3" hidden="1">[12]Analitics!$M$11</definedName>
    <definedName name="swthrt" localSheetId="20" hidden="1">{#N/A,#N/A,FALSE,"A";#N/A,#N/A,FALSE,"B"}</definedName>
    <definedName name="swthrt" localSheetId="21" hidden="1">{#N/A,#N/A,FALSE,"A";#N/A,#N/A,FALSE,"B"}</definedName>
    <definedName name="swthrt" localSheetId="22" hidden="1">{#N/A,#N/A,FALSE,"A";#N/A,#N/A,FALSE,"B"}</definedName>
    <definedName name="swthrt" localSheetId="16" hidden="1">{#N/A,#N/A,FALSE,"A";#N/A,#N/A,FALSE,"B"}</definedName>
    <definedName name="swthrt" localSheetId="17" hidden="1">{#N/A,#N/A,FALSE,"A";#N/A,#N/A,FALSE,"B"}</definedName>
    <definedName name="swthrt" localSheetId="19" hidden="1">{#N/A,#N/A,FALSE,"A";#N/A,#N/A,FALSE,"B"}</definedName>
    <definedName name="swthrt" localSheetId="18" hidden="1">{#N/A,#N/A,FALSE,"A";#N/A,#N/A,FALSE,"B"}</definedName>
    <definedName name="swthrt" localSheetId="7" hidden="1">{#N/A,#N/A,FALSE,"A";#N/A,#N/A,FALSE,"B"}</definedName>
    <definedName name="swthrt" localSheetId="8" hidden="1">{#N/A,#N/A,FALSE,"A";#N/A,#N/A,FALSE,"B"}</definedName>
    <definedName name="swthrt" localSheetId="10" hidden="1">{#N/A,#N/A,FALSE,"A";#N/A,#N/A,FALSE,"B"}</definedName>
    <definedName name="swthrt" localSheetId="9" hidden="1">{#N/A,#N/A,FALSE,"A";#N/A,#N/A,FALSE,"B"}</definedName>
    <definedName name="swthrt" localSheetId="23" hidden="1">{#N/A,#N/A,FALSE,"A";#N/A,#N/A,FALSE,"B"}</definedName>
    <definedName name="swthrt" localSheetId="12" hidden="1">{#N/A,#N/A,FALSE,"A";#N/A,#N/A,FALSE,"B"}</definedName>
    <definedName name="swthrt" localSheetId="13" hidden="1">{#N/A,#N/A,FALSE,"A";#N/A,#N/A,FALSE,"B"}</definedName>
    <definedName name="swthrt" localSheetId="14" hidden="1">{#N/A,#N/A,FALSE,"A";#N/A,#N/A,FALSE,"B"}</definedName>
    <definedName name="swthrt" localSheetId="15" hidden="1">{#N/A,#N/A,FALSE,"A";#N/A,#N/A,FALSE,"B"}</definedName>
    <definedName name="swthrt" localSheetId="3" hidden="1">{#N/A,#N/A,FALSE,"A";#N/A,#N/A,FALSE,"B"}</definedName>
    <definedName name="swthrt" localSheetId="4" hidden="1">{#N/A,#N/A,FALSE,"A";#N/A,#N/A,FALSE,"B"}</definedName>
    <definedName name="swthrt" localSheetId="5" hidden="1">{#N/A,#N/A,FALSE,"A";#N/A,#N/A,FALSE,"B"}</definedName>
    <definedName name="swthrt" localSheetId="6" hidden="1">{#N/A,#N/A,FALSE,"A";#N/A,#N/A,FALSE,"B"}</definedName>
    <definedName name="swthrt" hidden="1">{#N/A,#N/A,FALSE,"A";#N/A,#N/A,FALSE,"B"}</definedName>
    <definedName name="syh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syh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syhe" hidden="1">{#N/A,#N/A,FALSE,"A";#N/A,#N/A,FALSE,"B-TOT";#N/A,#N/A,FALSE,"Declaration1";#N/A,#N/A,FALSE,"Spravka1";#N/A,#N/A,FALSE,"A (2)";#N/A,#N/A,FALSE,"B-TOT (2)";#N/A,#N/A,FALSE,"Declaration1 (2)";#N/A,#N/A,FALSE,"Spravka1 (2)"}</definedName>
    <definedName name="t" localSheetId="20" hidden="1">{#N/A,#N/A,FALSE,"Tabl. A1";#N/A,#N/A,FALSE,"Tabl. A1 b";#N/A,#N/A,FALSE,"Tabl. A2";#N/A,#N/A,FALSE,"Tabl. A2-1";#N/A,#N/A,FALSE,"Tabl. A2-2"}</definedName>
    <definedName name="t" localSheetId="21" hidden="1">{#N/A,#N/A,FALSE,"Tabl. A1";#N/A,#N/A,FALSE,"Tabl. A1 b";#N/A,#N/A,FALSE,"Tabl. A2";#N/A,#N/A,FALSE,"Tabl. A2-1";#N/A,#N/A,FALSE,"Tabl. A2-2"}</definedName>
    <definedName name="t" localSheetId="22" hidden="1">{#N/A,#N/A,FALSE,"Tabl. A1";#N/A,#N/A,FALSE,"Tabl. A1 b";#N/A,#N/A,FALSE,"Tabl. A2";#N/A,#N/A,FALSE,"Tabl. A2-1";#N/A,#N/A,FALSE,"Tabl. A2-2"}</definedName>
    <definedName name="t" localSheetId="16" hidden="1">{#N/A,#N/A,FALSE,"Tabl. A1";#N/A,#N/A,FALSE,"Tabl. A1 b";#N/A,#N/A,FALSE,"Tabl. A2";#N/A,#N/A,FALSE,"Tabl. A2-1";#N/A,#N/A,FALSE,"Tabl. A2-2"}</definedName>
    <definedName name="t" localSheetId="17" hidden="1">{#N/A,#N/A,FALSE,"Tabl. A1";#N/A,#N/A,FALSE,"Tabl. A1 b";#N/A,#N/A,FALSE,"Tabl. A2";#N/A,#N/A,FALSE,"Tabl. A2-1";#N/A,#N/A,FALSE,"Tabl. A2-2"}</definedName>
    <definedName name="t" localSheetId="19" hidden="1">{#N/A,#N/A,FALSE,"Tabl. A1";#N/A,#N/A,FALSE,"Tabl. A1 b";#N/A,#N/A,FALSE,"Tabl. A2";#N/A,#N/A,FALSE,"Tabl. A2-1";#N/A,#N/A,FALSE,"Tabl. A2-2"}</definedName>
    <definedName name="t" localSheetId="18" hidden="1">{#N/A,#N/A,FALSE,"Tabl. A1";#N/A,#N/A,FALSE,"Tabl. A1 b";#N/A,#N/A,FALSE,"Tabl. A2";#N/A,#N/A,FALSE,"Tabl. A2-1";#N/A,#N/A,FALSE,"Tabl. A2-2"}</definedName>
    <definedName name="t" localSheetId="7" hidden="1">{#N/A,#N/A,FALSE,"Tabl. A1";#N/A,#N/A,FALSE,"Tabl. A1 b";#N/A,#N/A,FALSE,"Tabl. A2";#N/A,#N/A,FALSE,"Tabl. A2-1";#N/A,#N/A,FALSE,"Tabl. A2-2"}</definedName>
    <definedName name="t" localSheetId="8" hidden="1">{#N/A,#N/A,FALSE,"Tabl. A1";#N/A,#N/A,FALSE,"Tabl. A1 b";#N/A,#N/A,FALSE,"Tabl. A2";#N/A,#N/A,FALSE,"Tabl. A2-1";#N/A,#N/A,FALSE,"Tabl. A2-2"}</definedName>
    <definedName name="t" localSheetId="10" hidden="1">{#N/A,#N/A,FALSE,"Tabl. A1";#N/A,#N/A,FALSE,"Tabl. A1 b";#N/A,#N/A,FALSE,"Tabl. A2";#N/A,#N/A,FALSE,"Tabl. A2-1";#N/A,#N/A,FALSE,"Tabl. A2-2"}</definedName>
    <definedName name="t" localSheetId="9" hidden="1">{#N/A,#N/A,FALSE,"Tabl. A1";#N/A,#N/A,FALSE,"Tabl. A1 b";#N/A,#N/A,FALSE,"Tabl. A2";#N/A,#N/A,FALSE,"Tabl. A2-1";#N/A,#N/A,FALSE,"Tabl. A2-2"}</definedName>
    <definedName name="t" localSheetId="23" hidden="1">{#N/A,#N/A,FALSE,"Tabl. A1";#N/A,#N/A,FALSE,"Tabl. A1 b";#N/A,#N/A,FALSE,"Tabl. A2";#N/A,#N/A,FALSE,"Tabl. A2-1";#N/A,#N/A,FALSE,"Tabl. A2-2"}</definedName>
    <definedName name="t" localSheetId="12" hidden="1">{#N/A,#N/A,FALSE,"Tabl. A1";#N/A,#N/A,FALSE,"Tabl. A1 b";#N/A,#N/A,FALSE,"Tabl. A2";#N/A,#N/A,FALSE,"Tabl. A2-1";#N/A,#N/A,FALSE,"Tabl. A2-2"}</definedName>
    <definedName name="t" localSheetId="13" hidden="1">{#N/A,#N/A,FALSE,"Tabl. A1";#N/A,#N/A,FALSE,"Tabl. A1 b";#N/A,#N/A,FALSE,"Tabl. A2";#N/A,#N/A,FALSE,"Tabl. A2-1";#N/A,#N/A,FALSE,"Tabl. A2-2"}</definedName>
    <definedName name="t" localSheetId="14" hidden="1">{#N/A,#N/A,FALSE,"Tabl. A1";#N/A,#N/A,FALSE,"Tabl. A1 b";#N/A,#N/A,FALSE,"Tabl. A2";#N/A,#N/A,FALSE,"Tabl. A2-1";#N/A,#N/A,FALSE,"Tabl. A2-2"}</definedName>
    <definedName name="t" localSheetId="15" hidden="1">{#N/A,#N/A,FALSE,"Tabl. A1";#N/A,#N/A,FALSE,"Tabl. A1 b";#N/A,#N/A,FALSE,"Tabl. A2";#N/A,#N/A,FALSE,"Tabl. A2-1";#N/A,#N/A,FALSE,"Tabl. A2-2"}</definedName>
    <definedName name="t" localSheetId="3" hidden="1">{#N/A,#N/A,FALSE,"Tabl. A1";#N/A,#N/A,FALSE,"Tabl. A1 b";#N/A,#N/A,FALSE,"Tabl. A2";#N/A,#N/A,FALSE,"Tabl. A2-1";#N/A,#N/A,FALSE,"Tabl. A2-2"}</definedName>
    <definedName name="t" localSheetId="4" hidden="1">{#N/A,#N/A,FALSE,"Tabl. A1";#N/A,#N/A,FALSE,"Tabl. A1 b";#N/A,#N/A,FALSE,"Tabl. A2";#N/A,#N/A,FALSE,"Tabl. A2-1";#N/A,#N/A,FALSE,"Tabl. A2-2"}</definedName>
    <definedName name="t" localSheetId="5" hidden="1">{#N/A,#N/A,FALSE,"Tabl. A1";#N/A,#N/A,FALSE,"Tabl. A1 b";#N/A,#N/A,FALSE,"Tabl. A2";#N/A,#N/A,FALSE,"Tabl. A2-1";#N/A,#N/A,FALSE,"Tabl. A2-2"}</definedName>
    <definedName name="t" localSheetId="6" hidden="1">{#N/A,#N/A,FALSE,"Tabl. A1";#N/A,#N/A,FALSE,"Tabl. A1 b";#N/A,#N/A,FALSE,"Tabl. A2";#N/A,#N/A,FALSE,"Tabl. A2-1";#N/A,#N/A,FALSE,"Tabl. A2-2"}</definedName>
    <definedName name="t" hidden="1">{#N/A,#N/A,FALSE,"Tabl. A1";#N/A,#N/A,FALSE,"Tabl. A1 b";#N/A,#N/A,FALSE,"Tabl. A2";#N/A,#N/A,FALSE,"Tabl. A2-1";#N/A,#N/A,FALSE,"Tabl. A2-2"}</definedName>
    <definedName name="t_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t_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t_f" hidden="1">{#N/A,#N/A,FALSE,"A";#N/A,#N/A,FALSE,"B-TOT";#N/A,#N/A,FALSE,"Declaration1";#N/A,#N/A,FALSE,"Spravka1";#N/A,#N/A,FALSE,"A (2)";#N/A,#N/A,FALSE,"B-TOT (2)";#N/A,#N/A,FALSE,"Declaration1 (2)";#N/A,#N/A,FALSE,"Spravka1 (2)"}</definedName>
    <definedName name="tabl" localSheetId="20" hidden="1">{#N/A,#N/A,FALSE,"Tabl. H1";#N/A,#N/A,FALSE,"Tabl. H2"}</definedName>
    <definedName name="tabl" localSheetId="21" hidden="1">{#N/A,#N/A,FALSE,"Tabl. H1";#N/A,#N/A,FALSE,"Tabl. H2"}</definedName>
    <definedName name="tabl" localSheetId="22" hidden="1">{#N/A,#N/A,FALSE,"Tabl. H1";#N/A,#N/A,FALSE,"Tabl. H2"}</definedName>
    <definedName name="tabl" localSheetId="16" hidden="1">{#N/A,#N/A,FALSE,"Tabl. H1";#N/A,#N/A,FALSE,"Tabl. H2"}</definedName>
    <definedName name="tabl" localSheetId="17" hidden="1">{#N/A,#N/A,FALSE,"Tabl. H1";#N/A,#N/A,FALSE,"Tabl. H2"}</definedName>
    <definedName name="tabl" localSheetId="19" hidden="1">{#N/A,#N/A,FALSE,"Tabl. H1";#N/A,#N/A,FALSE,"Tabl. H2"}</definedName>
    <definedName name="tabl" localSheetId="18" hidden="1">{#N/A,#N/A,FALSE,"Tabl. H1";#N/A,#N/A,FALSE,"Tabl. H2"}</definedName>
    <definedName name="tabl" localSheetId="7" hidden="1">{#N/A,#N/A,FALSE,"Tabl. H1";#N/A,#N/A,FALSE,"Tabl. H2"}</definedName>
    <definedName name="tabl" localSheetId="8" hidden="1">{#N/A,#N/A,FALSE,"Tabl. H1";#N/A,#N/A,FALSE,"Tabl. H2"}</definedName>
    <definedName name="tabl" localSheetId="10" hidden="1">{#N/A,#N/A,FALSE,"Tabl. H1";#N/A,#N/A,FALSE,"Tabl. H2"}</definedName>
    <definedName name="tabl" localSheetId="9" hidden="1">{#N/A,#N/A,FALSE,"Tabl. H1";#N/A,#N/A,FALSE,"Tabl. H2"}</definedName>
    <definedName name="tabl" localSheetId="23" hidden="1">{#N/A,#N/A,FALSE,"Tabl. H1";#N/A,#N/A,FALSE,"Tabl. H2"}</definedName>
    <definedName name="tabl" localSheetId="12" hidden="1">{#N/A,#N/A,FALSE,"Tabl. H1";#N/A,#N/A,FALSE,"Tabl. H2"}</definedName>
    <definedName name="tabl" localSheetId="13" hidden="1">{#N/A,#N/A,FALSE,"Tabl. H1";#N/A,#N/A,FALSE,"Tabl. H2"}</definedName>
    <definedName name="tabl" localSheetId="14" hidden="1">{#N/A,#N/A,FALSE,"Tabl. H1";#N/A,#N/A,FALSE,"Tabl. H2"}</definedName>
    <definedName name="tabl" localSheetId="15" hidden="1">{#N/A,#N/A,FALSE,"Tabl. H1";#N/A,#N/A,FALSE,"Tabl. H2"}</definedName>
    <definedName name="tabl" localSheetId="3" hidden="1">{#N/A,#N/A,FALSE,"Tabl. H1";#N/A,#N/A,FALSE,"Tabl. H2"}</definedName>
    <definedName name="tabl" localSheetId="4" hidden="1">{#N/A,#N/A,FALSE,"Tabl. H1";#N/A,#N/A,FALSE,"Tabl. H2"}</definedName>
    <definedName name="tabl" localSheetId="5" hidden="1">{#N/A,#N/A,FALSE,"Tabl. H1";#N/A,#N/A,FALSE,"Tabl. H2"}</definedName>
    <definedName name="tabl" localSheetId="6" hidden="1">{#N/A,#N/A,FALSE,"Tabl. H1";#N/A,#N/A,FALSE,"Tabl. H2"}</definedName>
    <definedName name="tabl" hidden="1">{#N/A,#N/A,FALSE,"Tabl. H1";#N/A,#N/A,FALSE,"Tabl. H2"}</definedName>
    <definedName name="tableau" localSheetId="20" hidden="1">{#N/A,#N/A,FALSE,"Tabl. A1";#N/A,#N/A,FALSE,"Tabl. A1 b";#N/A,#N/A,FALSE,"Tabl. A2";#N/A,#N/A,FALSE,"Tabl. A2-1";#N/A,#N/A,FALSE,"Tabl. A2-2"}</definedName>
    <definedName name="tableau" localSheetId="21" hidden="1">{#N/A,#N/A,FALSE,"Tabl. A1";#N/A,#N/A,FALSE,"Tabl. A1 b";#N/A,#N/A,FALSE,"Tabl. A2";#N/A,#N/A,FALSE,"Tabl. A2-1";#N/A,#N/A,FALSE,"Tabl. A2-2"}</definedName>
    <definedName name="tableau" localSheetId="22" hidden="1">{#N/A,#N/A,FALSE,"Tabl. A1";#N/A,#N/A,FALSE,"Tabl. A1 b";#N/A,#N/A,FALSE,"Tabl. A2";#N/A,#N/A,FALSE,"Tabl. A2-1";#N/A,#N/A,FALSE,"Tabl. A2-2"}</definedName>
    <definedName name="tableau" localSheetId="16" hidden="1">{#N/A,#N/A,FALSE,"Tabl. A1";#N/A,#N/A,FALSE,"Tabl. A1 b";#N/A,#N/A,FALSE,"Tabl. A2";#N/A,#N/A,FALSE,"Tabl. A2-1";#N/A,#N/A,FALSE,"Tabl. A2-2"}</definedName>
    <definedName name="tableau" localSheetId="17" hidden="1">{#N/A,#N/A,FALSE,"Tabl. A1";#N/A,#N/A,FALSE,"Tabl. A1 b";#N/A,#N/A,FALSE,"Tabl. A2";#N/A,#N/A,FALSE,"Tabl. A2-1";#N/A,#N/A,FALSE,"Tabl. A2-2"}</definedName>
    <definedName name="tableau" localSheetId="19" hidden="1">{#N/A,#N/A,FALSE,"Tabl. A1";#N/A,#N/A,FALSE,"Tabl. A1 b";#N/A,#N/A,FALSE,"Tabl. A2";#N/A,#N/A,FALSE,"Tabl. A2-1";#N/A,#N/A,FALSE,"Tabl. A2-2"}</definedName>
    <definedName name="tableau" localSheetId="18" hidden="1">{#N/A,#N/A,FALSE,"Tabl. A1";#N/A,#N/A,FALSE,"Tabl. A1 b";#N/A,#N/A,FALSE,"Tabl. A2";#N/A,#N/A,FALSE,"Tabl. A2-1";#N/A,#N/A,FALSE,"Tabl. A2-2"}</definedName>
    <definedName name="tableau" localSheetId="7" hidden="1">{#N/A,#N/A,FALSE,"Tabl. A1";#N/A,#N/A,FALSE,"Tabl. A1 b";#N/A,#N/A,FALSE,"Tabl. A2";#N/A,#N/A,FALSE,"Tabl. A2-1";#N/A,#N/A,FALSE,"Tabl. A2-2"}</definedName>
    <definedName name="tableau" localSheetId="8" hidden="1">{#N/A,#N/A,FALSE,"Tabl. A1";#N/A,#N/A,FALSE,"Tabl. A1 b";#N/A,#N/A,FALSE,"Tabl. A2";#N/A,#N/A,FALSE,"Tabl. A2-1";#N/A,#N/A,FALSE,"Tabl. A2-2"}</definedName>
    <definedName name="tableau" localSheetId="10" hidden="1">{#N/A,#N/A,FALSE,"Tabl. A1";#N/A,#N/A,FALSE,"Tabl. A1 b";#N/A,#N/A,FALSE,"Tabl. A2";#N/A,#N/A,FALSE,"Tabl. A2-1";#N/A,#N/A,FALSE,"Tabl. A2-2"}</definedName>
    <definedName name="tableau" localSheetId="9" hidden="1">{#N/A,#N/A,FALSE,"Tabl. A1";#N/A,#N/A,FALSE,"Tabl. A1 b";#N/A,#N/A,FALSE,"Tabl. A2";#N/A,#N/A,FALSE,"Tabl. A2-1";#N/A,#N/A,FALSE,"Tabl. A2-2"}</definedName>
    <definedName name="tableau" localSheetId="23" hidden="1">{#N/A,#N/A,FALSE,"Tabl. A1";#N/A,#N/A,FALSE,"Tabl. A1 b";#N/A,#N/A,FALSE,"Tabl. A2";#N/A,#N/A,FALSE,"Tabl. A2-1";#N/A,#N/A,FALSE,"Tabl. A2-2"}</definedName>
    <definedName name="tableau" localSheetId="12" hidden="1">{#N/A,#N/A,FALSE,"Tabl. A1";#N/A,#N/A,FALSE,"Tabl. A1 b";#N/A,#N/A,FALSE,"Tabl. A2";#N/A,#N/A,FALSE,"Tabl. A2-1";#N/A,#N/A,FALSE,"Tabl. A2-2"}</definedName>
    <definedName name="tableau" localSheetId="13" hidden="1">{#N/A,#N/A,FALSE,"Tabl. A1";#N/A,#N/A,FALSE,"Tabl. A1 b";#N/A,#N/A,FALSE,"Tabl. A2";#N/A,#N/A,FALSE,"Tabl. A2-1";#N/A,#N/A,FALSE,"Tabl. A2-2"}</definedName>
    <definedName name="tableau" localSheetId="14" hidden="1">{#N/A,#N/A,FALSE,"Tabl. A1";#N/A,#N/A,FALSE,"Tabl. A1 b";#N/A,#N/A,FALSE,"Tabl. A2";#N/A,#N/A,FALSE,"Tabl. A2-1";#N/A,#N/A,FALSE,"Tabl. A2-2"}</definedName>
    <definedName name="tableau" localSheetId="15" hidden="1">{#N/A,#N/A,FALSE,"Tabl. A1";#N/A,#N/A,FALSE,"Tabl. A1 b";#N/A,#N/A,FALSE,"Tabl. A2";#N/A,#N/A,FALSE,"Tabl. A2-1";#N/A,#N/A,FALSE,"Tabl. A2-2"}</definedName>
    <definedName name="tableau" localSheetId="3" hidden="1">{#N/A,#N/A,FALSE,"Tabl. A1";#N/A,#N/A,FALSE,"Tabl. A1 b";#N/A,#N/A,FALSE,"Tabl. A2";#N/A,#N/A,FALSE,"Tabl. A2-1";#N/A,#N/A,FALSE,"Tabl. A2-2"}</definedName>
    <definedName name="tableau" localSheetId="4" hidden="1">{#N/A,#N/A,FALSE,"Tabl. A1";#N/A,#N/A,FALSE,"Tabl. A1 b";#N/A,#N/A,FALSE,"Tabl. A2";#N/A,#N/A,FALSE,"Tabl. A2-1";#N/A,#N/A,FALSE,"Tabl. A2-2"}</definedName>
    <definedName name="tableau" localSheetId="5" hidden="1">{#N/A,#N/A,FALSE,"Tabl. A1";#N/A,#N/A,FALSE,"Tabl. A1 b";#N/A,#N/A,FALSE,"Tabl. A2";#N/A,#N/A,FALSE,"Tabl. A2-1";#N/A,#N/A,FALSE,"Tabl. A2-2"}</definedName>
    <definedName name="tableau" localSheetId="6" hidden="1">{#N/A,#N/A,FALSE,"Tabl. A1";#N/A,#N/A,FALSE,"Tabl. A1 b";#N/A,#N/A,FALSE,"Tabl. A2";#N/A,#N/A,FALSE,"Tabl. A2-1";#N/A,#N/A,FALSE,"Tabl. A2-2"}</definedName>
    <definedName name="tableau" hidden="1">{#N/A,#N/A,FALSE,"Tabl. A1";#N/A,#N/A,FALSE,"Tabl. A1 b";#N/A,#N/A,FALSE,"Tabl. A2";#N/A,#N/A,FALSE,"Tabl. A2-1";#N/A,#N/A,FALSE,"Tabl. A2-2"}</definedName>
    <definedName name="tata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ta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Tax_Form202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bg" localSheetId="20" hidden="1">{#N/A,#N/A,FALSE,"Tabl. G1";#N/A,#N/A,FALSE,"Tabl. G2"}</definedName>
    <definedName name="tbg" localSheetId="21" hidden="1">{#N/A,#N/A,FALSE,"Tabl. G1";#N/A,#N/A,FALSE,"Tabl. G2"}</definedName>
    <definedName name="tbg" localSheetId="22" hidden="1">{#N/A,#N/A,FALSE,"Tabl. G1";#N/A,#N/A,FALSE,"Tabl. G2"}</definedName>
    <definedName name="tbg" localSheetId="16" hidden="1">{#N/A,#N/A,FALSE,"Tabl. G1";#N/A,#N/A,FALSE,"Tabl. G2"}</definedName>
    <definedName name="tbg" localSheetId="17" hidden="1">{#N/A,#N/A,FALSE,"Tabl. G1";#N/A,#N/A,FALSE,"Tabl. G2"}</definedName>
    <definedName name="tbg" localSheetId="19" hidden="1">{#N/A,#N/A,FALSE,"Tabl. G1";#N/A,#N/A,FALSE,"Tabl. G2"}</definedName>
    <definedName name="tbg" localSheetId="18" hidden="1">{#N/A,#N/A,FALSE,"Tabl. G1";#N/A,#N/A,FALSE,"Tabl. G2"}</definedName>
    <definedName name="tbg" localSheetId="7" hidden="1">{#N/A,#N/A,FALSE,"Tabl. G1";#N/A,#N/A,FALSE,"Tabl. G2"}</definedName>
    <definedName name="tbg" localSheetId="8" hidden="1">{#N/A,#N/A,FALSE,"Tabl. G1";#N/A,#N/A,FALSE,"Tabl. G2"}</definedName>
    <definedName name="tbg" localSheetId="10" hidden="1">{#N/A,#N/A,FALSE,"Tabl. G1";#N/A,#N/A,FALSE,"Tabl. G2"}</definedName>
    <definedName name="tbg" localSheetId="9" hidden="1">{#N/A,#N/A,FALSE,"Tabl. G1";#N/A,#N/A,FALSE,"Tabl. G2"}</definedName>
    <definedName name="tbg" localSheetId="23" hidden="1">{#N/A,#N/A,FALSE,"Tabl. G1";#N/A,#N/A,FALSE,"Tabl. G2"}</definedName>
    <definedName name="tbg" localSheetId="12" hidden="1">{#N/A,#N/A,FALSE,"Tabl. G1";#N/A,#N/A,FALSE,"Tabl. G2"}</definedName>
    <definedName name="tbg" localSheetId="13" hidden="1">{#N/A,#N/A,FALSE,"Tabl. G1";#N/A,#N/A,FALSE,"Tabl. G2"}</definedName>
    <definedName name="tbg" localSheetId="14" hidden="1">{#N/A,#N/A,FALSE,"Tabl. G1";#N/A,#N/A,FALSE,"Tabl. G2"}</definedName>
    <definedName name="tbg" localSheetId="15" hidden="1">{#N/A,#N/A,FALSE,"Tabl. G1";#N/A,#N/A,FALSE,"Tabl. G2"}</definedName>
    <definedName name="tbg" localSheetId="3" hidden="1">{#N/A,#N/A,FALSE,"Tabl. G1";#N/A,#N/A,FALSE,"Tabl. G2"}</definedName>
    <definedName name="tbg" localSheetId="4" hidden="1">{#N/A,#N/A,FALSE,"Tabl. G1";#N/A,#N/A,FALSE,"Tabl. G2"}</definedName>
    <definedName name="tbg" localSheetId="5" hidden="1">{#N/A,#N/A,FALSE,"Tabl. G1";#N/A,#N/A,FALSE,"Tabl. G2"}</definedName>
    <definedName name="tbg" localSheetId="6" hidden="1">{#N/A,#N/A,FALSE,"Tabl. G1";#N/A,#N/A,FALSE,"Tabl. G2"}</definedName>
    <definedName name="tbg" hidden="1">{#N/A,#N/A,FALSE,"Tabl. G1";#N/A,#N/A,FALSE,"Tabl. G2"}</definedName>
    <definedName name="test" localSheetId="20" hidden="1">{#N/A,#N/A,FALSE,"Aging Summary";#N/A,#N/A,FALSE,"Ratio Analysis";#N/A,#N/A,FALSE,"Test 120 Day Accts";#N/A,#N/A,FALSE,"Tickmarks"}</definedName>
    <definedName name="test" localSheetId="21" hidden="1">{#N/A,#N/A,FALSE,"Aging Summary";#N/A,#N/A,FALSE,"Ratio Analysis";#N/A,#N/A,FALSE,"Test 120 Day Accts";#N/A,#N/A,FALSE,"Tickmarks"}</definedName>
    <definedName name="test" localSheetId="22" hidden="1">{#N/A,#N/A,FALSE,"Aging Summary";#N/A,#N/A,FALSE,"Ratio Analysis";#N/A,#N/A,FALSE,"Test 120 Day Accts";#N/A,#N/A,FALSE,"Tickmarks"}</definedName>
    <definedName name="test" localSheetId="16" hidden="1">{#N/A,#N/A,FALSE,"Aging Summary";#N/A,#N/A,FALSE,"Ratio Analysis";#N/A,#N/A,FALSE,"Test 120 Day Accts";#N/A,#N/A,FALSE,"Tickmarks"}</definedName>
    <definedName name="test" localSheetId="17" hidden="1">{#N/A,#N/A,FALSE,"Aging Summary";#N/A,#N/A,FALSE,"Ratio Analysis";#N/A,#N/A,FALSE,"Test 120 Day Accts";#N/A,#N/A,FALSE,"Tickmarks"}</definedName>
    <definedName name="test" localSheetId="19" hidden="1">{#N/A,#N/A,FALSE,"Aging Summary";#N/A,#N/A,FALSE,"Ratio Analysis";#N/A,#N/A,FALSE,"Test 120 Day Accts";#N/A,#N/A,FALSE,"Tickmarks"}</definedName>
    <definedName name="test" localSheetId="18" hidden="1">{#N/A,#N/A,FALSE,"Aging Summary";#N/A,#N/A,FALSE,"Ratio Analysis";#N/A,#N/A,FALSE,"Test 120 Day Accts";#N/A,#N/A,FALSE,"Tickmarks"}</definedName>
    <definedName name="test" localSheetId="7" hidden="1">{#N/A,#N/A,FALSE,"Aging Summary";#N/A,#N/A,FALSE,"Ratio Analysis";#N/A,#N/A,FALSE,"Test 120 Day Accts";#N/A,#N/A,FALSE,"Tickmarks"}</definedName>
    <definedName name="test" localSheetId="8" hidden="1">{#N/A,#N/A,FALSE,"Aging Summary";#N/A,#N/A,FALSE,"Ratio Analysis";#N/A,#N/A,FALSE,"Test 120 Day Accts";#N/A,#N/A,FALSE,"Tickmarks"}</definedName>
    <definedName name="test" localSheetId="10" hidden="1">{#N/A,#N/A,FALSE,"Aging Summary";#N/A,#N/A,FALSE,"Ratio Analysis";#N/A,#N/A,FALSE,"Test 120 Day Accts";#N/A,#N/A,FALSE,"Tickmarks"}</definedName>
    <definedName name="test" localSheetId="9" hidden="1">{#N/A,#N/A,FALSE,"Aging Summary";#N/A,#N/A,FALSE,"Ratio Analysis";#N/A,#N/A,FALSE,"Test 120 Day Accts";#N/A,#N/A,FALSE,"Tickmarks"}</definedName>
    <definedName name="test" localSheetId="23" hidden="1">{#N/A,#N/A,FALSE,"Aging Summary";#N/A,#N/A,FALSE,"Ratio Analysis";#N/A,#N/A,FALSE,"Test 120 Day Accts";#N/A,#N/A,FALSE,"Tickmarks"}</definedName>
    <definedName name="test" localSheetId="12" hidden="1">{#N/A,#N/A,FALSE,"Aging Summary";#N/A,#N/A,FALSE,"Ratio Analysis";#N/A,#N/A,FALSE,"Test 120 Day Accts";#N/A,#N/A,FALSE,"Tickmarks"}</definedName>
    <definedName name="test" localSheetId="13" hidden="1">{#N/A,#N/A,FALSE,"Aging Summary";#N/A,#N/A,FALSE,"Ratio Analysis";#N/A,#N/A,FALSE,"Test 120 Day Accts";#N/A,#N/A,FALSE,"Tickmarks"}</definedName>
    <definedName name="test" localSheetId="14" hidden="1">{#N/A,#N/A,FALSE,"Aging Summary";#N/A,#N/A,FALSE,"Ratio Analysis";#N/A,#N/A,FALSE,"Test 120 Day Accts";#N/A,#N/A,FALSE,"Tickmarks"}</definedName>
    <definedName name="test" localSheetId="15" hidden="1">{#N/A,#N/A,FALSE,"Aging Summary";#N/A,#N/A,FALSE,"Ratio Analysis";#N/A,#N/A,FALSE,"Test 120 Day Accts";#N/A,#N/A,FALSE,"Tickmarks"}</definedName>
    <definedName name="test" localSheetId="3" hidden="1">{#N/A,#N/A,FALSE,"Aging Summary";#N/A,#N/A,FALSE,"Ratio Analysis";#N/A,#N/A,FALSE,"Test 120 Day Accts";#N/A,#N/A,FALSE,"Tickmarks"}</definedName>
    <definedName name="test" localSheetId="4" hidden="1">{#N/A,#N/A,FALSE,"Aging Summary";#N/A,#N/A,FALSE,"Ratio Analysis";#N/A,#N/A,FALSE,"Test 120 Day Accts";#N/A,#N/A,FALSE,"Tickmarks"}</definedName>
    <definedName name="test" localSheetId="5" hidden="1">{#N/A,#N/A,FALSE,"Aging Summary";#N/A,#N/A,FALSE,"Ratio Analysis";#N/A,#N/A,FALSE,"Test 120 Day Accts";#N/A,#N/A,FALSE,"Tickmarks"}</definedName>
    <definedName name="test" localSheetId="6" hidden="1">{#N/A,#N/A,FALSE,"Aging Summary";#N/A,#N/A,FALSE,"Ratio Analysis";#N/A,#N/A,FALSE,"Test 120 Day Accts";#N/A,#N/A,FALSE,"Tickmarks"}</definedName>
    <definedName name="test" hidden="1">{#N/A,#N/A,FALSE,"Aging Summary";#N/A,#N/A,FALSE,"Ratio Analysis";#N/A,#N/A,FALSE,"Test 120 Day Accts";#N/A,#N/A,FALSE,"Tickmarks"}</definedName>
    <definedName name="TextRefCopy1" localSheetId="22">#REF!</definedName>
    <definedName name="TextRefCopy10" localSheetId="22">#REF!</definedName>
    <definedName name="TextRefCopy100" localSheetId="22">#REF!</definedName>
    <definedName name="TextRefCopy101" localSheetId="22">#REF!</definedName>
    <definedName name="TextRefCopy103" localSheetId="22">#REF!</definedName>
    <definedName name="TextRefCopy104" localSheetId="22">#REF!</definedName>
    <definedName name="TextRefCopy105" localSheetId="22">#REF!</definedName>
    <definedName name="TextRefCopy106" localSheetId="22">#REF!</definedName>
    <definedName name="TextRefCopy107" localSheetId="22">#REF!</definedName>
    <definedName name="TextRefCopy108" localSheetId="22">#REF!</definedName>
    <definedName name="TextRefCopy109" localSheetId="22">[13]VAT!#REF!</definedName>
    <definedName name="TextRefCopy11" localSheetId="22">#REF!</definedName>
    <definedName name="TextRefCopy111" localSheetId="22">'[13]Other taxes'!#REF!</definedName>
    <definedName name="TextRefCopy112" localSheetId="22">#REF!</definedName>
    <definedName name="TextRefCopy113" localSheetId="22">#REF!</definedName>
    <definedName name="TextRefCopy114" localSheetId="22">#REF!</definedName>
    <definedName name="TextRefCopy115" localSheetId="22">'[13]Other taxes'!#REF!</definedName>
    <definedName name="TextRefCopy116" localSheetId="22">#REF!</definedName>
    <definedName name="TextRefCopy117" localSheetId="22">#REF!</definedName>
    <definedName name="TextRefCopy118" localSheetId="22">#REF!</definedName>
    <definedName name="TextRefCopy12" localSheetId="22">#REF!</definedName>
    <definedName name="TextRefCopy121" localSheetId="22">'[13]VAT reconciliation'!#REF!</definedName>
    <definedName name="TextRefCopy122" localSheetId="22">[13]VAT!#REF!</definedName>
    <definedName name="TextRefCopy13" localSheetId="22">#REF!</definedName>
    <definedName name="TextRefCopy131" localSheetId="22">[13]VAT!#REF!</definedName>
    <definedName name="TextRefCopy132" localSheetId="22">'[13]Other taxes'!#REF!</definedName>
    <definedName name="TextRefCopy133" localSheetId="22">'[13]Other taxes'!#REF!</definedName>
    <definedName name="TextRefCopy134" localSheetId="22">#REF!</definedName>
    <definedName name="TextRefCopy135" localSheetId="22">#REF!</definedName>
    <definedName name="TextRefCopy136" localSheetId="22">#REF!</definedName>
    <definedName name="TextRefCopy137" localSheetId="22">#REF!</definedName>
    <definedName name="TextRefCopy138" localSheetId="22">#REF!</definedName>
    <definedName name="TextRefCopy139" localSheetId="22">#REF!</definedName>
    <definedName name="TextRefCopy14" localSheetId="22">#REF!</definedName>
    <definedName name="TextRefCopy140" localSheetId="22">#REF!</definedName>
    <definedName name="TextRefCopy141" localSheetId="22">#REF!</definedName>
    <definedName name="TextRefCopy142" localSheetId="22">#REF!</definedName>
    <definedName name="TextRefCopy143" localSheetId="22">#REF!</definedName>
    <definedName name="TextRefCopy144" localSheetId="22">#REF!</definedName>
    <definedName name="TextRefCopy145" localSheetId="22">#REF!</definedName>
    <definedName name="TextRefCopy146" localSheetId="22">#REF!</definedName>
    <definedName name="TextRefCopy147" localSheetId="22">#REF!</definedName>
    <definedName name="TextRefCopy148" localSheetId="22">#REF!</definedName>
    <definedName name="TextRefCopy149" localSheetId="22">#REF!</definedName>
    <definedName name="TextRefCopy15" localSheetId="22">#REF!</definedName>
    <definedName name="TextRefCopy150" localSheetId="22">#REF!</definedName>
    <definedName name="TextRefCopy151" localSheetId="22">#REF!</definedName>
    <definedName name="TextRefCopy152" localSheetId="22">#REF!</definedName>
    <definedName name="TextRefCopy153" localSheetId="22">#REF!</definedName>
    <definedName name="TextRefCopy155" localSheetId="22">#REF!</definedName>
    <definedName name="TextRefCopy156" localSheetId="22">[13]VAT!#REF!</definedName>
    <definedName name="TextRefCopy157" localSheetId="22">#REF!</definedName>
    <definedName name="TextRefCopy158" localSheetId="22">#REF!</definedName>
    <definedName name="TextRefCopy159" localSheetId="22">#REF!</definedName>
    <definedName name="TextRefCopy16" localSheetId="22">#REF!</definedName>
    <definedName name="TextRefCopy160" localSheetId="22">#REF!</definedName>
    <definedName name="TextRefCopy161" localSheetId="22">#REF!</definedName>
    <definedName name="TextRefCopy162" localSheetId="22">#REF!</definedName>
    <definedName name="TextRefCopy163" localSheetId="22">#REF!</definedName>
    <definedName name="TextRefCopy164" localSheetId="22">#REF!</definedName>
    <definedName name="TextRefCopy165" localSheetId="22">[13]VAT!#REF!</definedName>
    <definedName name="TextRefCopy166" localSheetId="22">#REF!</definedName>
    <definedName name="TextRefCopy167" localSheetId="22">#REF!</definedName>
    <definedName name="TextRefCopy168" localSheetId="22">#REF!</definedName>
    <definedName name="TextRefCopy169" localSheetId="22">#REF!</definedName>
    <definedName name="TextRefCopy17" localSheetId="22">#REF!</definedName>
    <definedName name="TextRefCopy170" localSheetId="22">#REF!</definedName>
    <definedName name="TextRefCopy171" localSheetId="22">#REF!</definedName>
    <definedName name="TextRefCopy172" localSheetId="22">#REF!</definedName>
    <definedName name="TextRefCopy173" localSheetId="22">#REF!</definedName>
    <definedName name="TextRefCopy174" localSheetId="22">#REF!</definedName>
    <definedName name="TextRefCopy175" localSheetId="22">#REF!</definedName>
    <definedName name="TextRefCopy176" localSheetId="22">#REF!</definedName>
    <definedName name="TextRefCopy177" localSheetId="22">#REF!</definedName>
    <definedName name="TextRefCopy178" localSheetId="22">#REF!</definedName>
    <definedName name="TextRefCopy179" localSheetId="22">#REF!</definedName>
    <definedName name="TextRefCopy18" localSheetId="22">#REF!</definedName>
    <definedName name="TextRefCopy180" localSheetId="22">#REF!</definedName>
    <definedName name="TextRefCopy181" localSheetId="22">#REF!</definedName>
    <definedName name="TextRefCopy182" localSheetId="22">#REF!</definedName>
    <definedName name="TextRefCopy183" localSheetId="22">'[14]Б130-1(1)'!#REF!</definedName>
    <definedName name="TextRefCopy19" localSheetId="22">#REF!</definedName>
    <definedName name="TextRefCopy2" localSheetId="22">#REF!</definedName>
    <definedName name="TextRefCopy20" localSheetId="22">#REF!</definedName>
    <definedName name="TextRefCopy21" localSheetId="22">#REF!</definedName>
    <definedName name="TextRefCopy22" localSheetId="22">#REF!</definedName>
    <definedName name="TextRefCopy23" localSheetId="22">[13]Tickmarks!#REF!</definedName>
    <definedName name="TextRefCopy24" localSheetId="22">[13]Tickmarks!#REF!</definedName>
    <definedName name="TextRefCopy25" localSheetId="22">[13]Tickmarks!#REF!</definedName>
    <definedName name="TextRefCopy26" localSheetId="22">[13]Tickmarks!#REF!</definedName>
    <definedName name="TextRefCopy27" localSheetId="22">[13]Tickmarks!#REF!</definedName>
    <definedName name="TextRefCopy28" localSheetId="22">[13]Tickmarks!#REF!</definedName>
    <definedName name="TextRefCopy29" localSheetId="22">[13]Tickmarks!#REF!</definedName>
    <definedName name="TextRefCopy3" localSheetId="22">#REF!</definedName>
    <definedName name="TextRefCopy30" localSheetId="22">[13]Tickmarks!#REF!</definedName>
    <definedName name="TextRefCopy31" localSheetId="22">#REF!</definedName>
    <definedName name="TextRefCopy32" localSheetId="22">#REF!</definedName>
    <definedName name="TextRefCopy33" localSheetId="22">#REF!</definedName>
    <definedName name="TextRefCopy34" localSheetId="22">#REF!</definedName>
    <definedName name="TextRefCopy35" localSheetId="22">#REF!</definedName>
    <definedName name="TextRefCopy36" localSheetId="22">#REF!</definedName>
    <definedName name="TextRefCopy37" localSheetId="22">#REF!</definedName>
    <definedName name="TextRefCopy38" localSheetId="22">#REF!</definedName>
    <definedName name="TextRefCopy39" localSheetId="22">#REF!</definedName>
    <definedName name="TextRefCopy4" localSheetId="22">#REF!</definedName>
    <definedName name="TextRefCopy40" localSheetId="22">#REF!</definedName>
    <definedName name="TextRefCopy41" localSheetId="22">#REF!</definedName>
    <definedName name="TextRefCopy42" localSheetId="22">#REF!</definedName>
    <definedName name="TextRefCopy43" localSheetId="22">#REF!</definedName>
    <definedName name="TextRefCopy44" localSheetId="22">#REF!</definedName>
    <definedName name="TextRefCopy45" localSheetId="22">#REF!</definedName>
    <definedName name="TextRefCopy46" localSheetId="22">#REF!</definedName>
    <definedName name="TextRefCopy47" localSheetId="22">#REF!</definedName>
    <definedName name="TextRefCopy48" localSheetId="22">#REF!</definedName>
    <definedName name="TextRefCopy49" localSheetId="22">[13]Tickmarks!#REF!</definedName>
    <definedName name="TextRefCopy5" localSheetId="22">#REF!</definedName>
    <definedName name="TextRefCopy50" localSheetId="22">#REF!</definedName>
    <definedName name="TextRefCopy51" localSheetId="22">#REF!</definedName>
    <definedName name="TextRefCopy52" localSheetId="22">[13]Tickmarks!#REF!</definedName>
    <definedName name="TextRefCopy53" localSheetId="22">'[13]Other taxes'!#REF!</definedName>
    <definedName name="TextRefCopy54" localSheetId="22">'[13]Other taxes'!#REF!</definedName>
    <definedName name="TextRefCopy55" localSheetId="22">'[13]Other taxes'!#REF!</definedName>
    <definedName name="TextRefCopy56" localSheetId="22">[13]Tickmarks!#REF!</definedName>
    <definedName name="TextRefCopy57" localSheetId="22">'[13]Other taxes'!#REF!</definedName>
    <definedName name="TextRefCopy58" localSheetId="22">'[13]Other taxes'!#REF!</definedName>
    <definedName name="TextRefCopy59" localSheetId="22">'[13]VAT reconciliation'!#REF!</definedName>
    <definedName name="TextRefCopy6" localSheetId="22">#REF!</definedName>
    <definedName name="TextRefCopy60" localSheetId="22">#REF!</definedName>
    <definedName name="TextRefCopy61" localSheetId="22">'[13]VAT reconciliation'!#REF!</definedName>
    <definedName name="TextRefCopy62" localSheetId="22">'[13]VAT reconciliation'!#REF!</definedName>
    <definedName name="TextRefCopy64" localSheetId="22">[13]VAT!#REF!</definedName>
    <definedName name="TextRefCopy65" localSheetId="22">[13]VAT!#REF!</definedName>
    <definedName name="TextRefCopy66" localSheetId="22">[13]VAT!#REF!</definedName>
    <definedName name="TextRefCopy67" localSheetId="22">[13]VAT!#REF!</definedName>
    <definedName name="TextRefCopy68" localSheetId="22">#REF!</definedName>
    <definedName name="TextRefCopy69" localSheetId="22">[13]VAT!#REF!</definedName>
    <definedName name="TextRefCopy7" localSheetId="22">#REF!</definedName>
    <definedName name="TextRefCopy70" localSheetId="22">#REF!</definedName>
    <definedName name="TextRefCopy71" localSheetId="22">[13]VAT!#REF!</definedName>
    <definedName name="TextRefCopy72" localSheetId="22">#REF!</definedName>
    <definedName name="TextRefCopy73" localSheetId="22">#REF!</definedName>
    <definedName name="TextRefCopy74" localSheetId="22">#REF!</definedName>
    <definedName name="TextRefCopy75" localSheetId="22">#REF!</definedName>
    <definedName name="TextRefCopy76" localSheetId="22">#REF!</definedName>
    <definedName name="TextRefCopy77" localSheetId="22">[13]VAT!#REF!</definedName>
    <definedName name="TextRefCopy78" localSheetId="22">#REF!</definedName>
    <definedName name="TextRefCopy79" localSheetId="22">#REF!</definedName>
    <definedName name="TextRefCopy8" localSheetId="22">#REF!</definedName>
    <definedName name="TextRefCopy80" localSheetId="22">#REF!</definedName>
    <definedName name="TextRefCopy81" localSheetId="22">#REF!</definedName>
    <definedName name="TextRefCopy82" localSheetId="22">'[13]VAT reconciliation'!#REF!</definedName>
    <definedName name="TextRefCopy83" localSheetId="22">#REF!</definedName>
    <definedName name="TextRefCopy84" localSheetId="22">#REF!</definedName>
    <definedName name="TextRefCopy85" localSheetId="22">#REF!</definedName>
    <definedName name="TextRefCopy86" localSheetId="22">#REF!</definedName>
    <definedName name="TextRefCopy87" localSheetId="22">#REF!</definedName>
    <definedName name="TextRefCopy88" localSheetId="22">#REF!</definedName>
    <definedName name="TextRefCopy89" localSheetId="22">#REF!</definedName>
    <definedName name="TextRefCopy9" localSheetId="22">#REF!</definedName>
    <definedName name="TextRefCopy90" localSheetId="22">#REF!</definedName>
    <definedName name="TextRefCopy91" localSheetId="22">#REF!</definedName>
    <definedName name="TextRefCopy92" localSheetId="22">#REF!</definedName>
    <definedName name="TextRefCopy93" localSheetId="22">#REF!</definedName>
    <definedName name="TextRefCopy94" localSheetId="22">#REF!</definedName>
    <definedName name="TextRefCopy95" localSheetId="22">#REF!</definedName>
    <definedName name="TextRefCopy96" localSheetId="22">#REF!</definedName>
    <definedName name="TextRefCopy97" localSheetId="22">#REF!</definedName>
    <definedName name="TextRefCopy98" localSheetId="22">[13]VAT!#REF!</definedName>
    <definedName name="TextRefCopy99" localSheetId="22">[13]VAT!#REF!</definedName>
    <definedName name="TextRefCopyRangeCount" hidden="1">183</definedName>
    <definedName name="tfhftsth" localSheetId="20" hidden="1">{#N/A,#N/A,FALSE,"A";#N/A,#N/A,FALSE,"B"}</definedName>
    <definedName name="tfhftsth" localSheetId="21" hidden="1">{#N/A,#N/A,FALSE,"A";#N/A,#N/A,FALSE,"B"}</definedName>
    <definedName name="tfhftsth" localSheetId="22" hidden="1">{#N/A,#N/A,FALSE,"A";#N/A,#N/A,FALSE,"B"}</definedName>
    <definedName name="tfhftsth" localSheetId="16" hidden="1">{#N/A,#N/A,FALSE,"A";#N/A,#N/A,FALSE,"B"}</definedName>
    <definedName name="tfhftsth" localSheetId="17" hidden="1">{#N/A,#N/A,FALSE,"A";#N/A,#N/A,FALSE,"B"}</definedName>
    <definedName name="tfhftsth" localSheetId="19" hidden="1">{#N/A,#N/A,FALSE,"A";#N/A,#N/A,FALSE,"B"}</definedName>
    <definedName name="tfhftsth" localSheetId="18" hidden="1">{#N/A,#N/A,FALSE,"A";#N/A,#N/A,FALSE,"B"}</definedName>
    <definedName name="tfhftsth" localSheetId="7" hidden="1">{#N/A,#N/A,FALSE,"A";#N/A,#N/A,FALSE,"B"}</definedName>
    <definedName name="tfhftsth" localSheetId="8" hidden="1">{#N/A,#N/A,FALSE,"A";#N/A,#N/A,FALSE,"B"}</definedName>
    <definedName name="tfhftsth" localSheetId="10" hidden="1">{#N/A,#N/A,FALSE,"A";#N/A,#N/A,FALSE,"B"}</definedName>
    <definedName name="tfhftsth" localSheetId="9" hidden="1">{#N/A,#N/A,FALSE,"A";#N/A,#N/A,FALSE,"B"}</definedName>
    <definedName name="tfhftsth" localSheetId="23" hidden="1">{#N/A,#N/A,FALSE,"A";#N/A,#N/A,FALSE,"B"}</definedName>
    <definedName name="tfhftsth" localSheetId="12" hidden="1">{#N/A,#N/A,FALSE,"A";#N/A,#N/A,FALSE,"B"}</definedName>
    <definedName name="tfhftsth" localSheetId="13" hidden="1">{#N/A,#N/A,FALSE,"A";#N/A,#N/A,FALSE,"B"}</definedName>
    <definedName name="tfhftsth" localSheetId="14" hidden="1">{#N/A,#N/A,FALSE,"A";#N/A,#N/A,FALSE,"B"}</definedName>
    <definedName name="tfhftsth" localSheetId="15" hidden="1">{#N/A,#N/A,FALSE,"A";#N/A,#N/A,FALSE,"B"}</definedName>
    <definedName name="tfhftsth" localSheetId="3" hidden="1">{#N/A,#N/A,FALSE,"A";#N/A,#N/A,FALSE,"B"}</definedName>
    <definedName name="tfhftsth" localSheetId="4" hidden="1">{#N/A,#N/A,FALSE,"A";#N/A,#N/A,FALSE,"B"}</definedName>
    <definedName name="tfhftsth" localSheetId="5" hidden="1">{#N/A,#N/A,FALSE,"A";#N/A,#N/A,FALSE,"B"}</definedName>
    <definedName name="tfhftsth" localSheetId="6" hidden="1">{#N/A,#N/A,FALSE,"A";#N/A,#N/A,FALSE,"B"}</definedName>
    <definedName name="tfhftsth" hidden="1">{#N/A,#N/A,FALSE,"A";#N/A,#N/A,FALSE,"B"}</definedName>
    <definedName name="TGTp1yrs" localSheetId="22">#REF!</definedName>
    <definedName name="TGTp2yrs" localSheetId="22">#REF!</definedName>
    <definedName name="thertgrtg" localSheetId="20" hidden="1">{#N/A,#N/A,FALSE,"A";#N/A,#N/A,FALSE,"B"}</definedName>
    <definedName name="thertgrtg" localSheetId="21" hidden="1">{#N/A,#N/A,FALSE,"A";#N/A,#N/A,FALSE,"B"}</definedName>
    <definedName name="thertgrtg" localSheetId="22" hidden="1">{#N/A,#N/A,FALSE,"A";#N/A,#N/A,FALSE,"B"}</definedName>
    <definedName name="thertgrtg" localSheetId="16" hidden="1">{#N/A,#N/A,FALSE,"A";#N/A,#N/A,FALSE,"B"}</definedName>
    <definedName name="thertgrtg" localSheetId="17" hidden="1">{#N/A,#N/A,FALSE,"A";#N/A,#N/A,FALSE,"B"}</definedName>
    <definedName name="thertgrtg" localSheetId="19" hidden="1">{#N/A,#N/A,FALSE,"A";#N/A,#N/A,FALSE,"B"}</definedName>
    <definedName name="thertgrtg" localSheetId="18" hidden="1">{#N/A,#N/A,FALSE,"A";#N/A,#N/A,FALSE,"B"}</definedName>
    <definedName name="thertgrtg" localSheetId="7" hidden="1">{#N/A,#N/A,FALSE,"A";#N/A,#N/A,FALSE,"B"}</definedName>
    <definedName name="thertgrtg" localSheetId="8" hidden="1">{#N/A,#N/A,FALSE,"A";#N/A,#N/A,FALSE,"B"}</definedName>
    <definedName name="thertgrtg" localSheetId="10" hidden="1">{#N/A,#N/A,FALSE,"A";#N/A,#N/A,FALSE,"B"}</definedName>
    <definedName name="thertgrtg" localSheetId="9" hidden="1">{#N/A,#N/A,FALSE,"A";#N/A,#N/A,FALSE,"B"}</definedName>
    <definedName name="thertgrtg" localSheetId="23" hidden="1">{#N/A,#N/A,FALSE,"A";#N/A,#N/A,FALSE,"B"}</definedName>
    <definedName name="thertgrtg" localSheetId="12" hidden="1">{#N/A,#N/A,FALSE,"A";#N/A,#N/A,FALSE,"B"}</definedName>
    <definedName name="thertgrtg" localSheetId="13" hidden="1">{#N/A,#N/A,FALSE,"A";#N/A,#N/A,FALSE,"B"}</definedName>
    <definedName name="thertgrtg" localSheetId="14" hidden="1">{#N/A,#N/A,FALSE,"A";#N/A,#N/A,FALSE,"B"}</definedName>
    <definedName name="thertgrtg" localSheetId="15" hidden="1">{#N/A,#N/A,FALSE,"A";#N/A,#N/A,FALSE,"B"}</definedName>
    <definedName name="thertgrtg" localSheetId="3" hidden="1">{#N/A,#N/A,FALSE,"A";#N/A,#N/A,FALSE,"B"}</definedName>
    <definedName name="thertgrtg" localSheetId="4" hidden="1">{#N/A,#N/A,FALSE,"A";#N/A,#N/A,FALSE,"B"}</definedName>
    <definedName name="thertgrtg" localSheetId="5" hidden="1">{#N/A,#N/A,FALSE,"A";#N/A,#N/A,FALSE,"B"}</definedName>
    <definedName name="thertgrtg" localSheetId="6" hidden="1">{#N/A,#N/A,FALSE,"A";#N/A,#N/A,FALSE,"B"}</definedName>
    <definedName name="thertgrtg" hidden="1">{#N/A,#N/A,FALSE,"A";#N/A,#N/A,FALSE,"B"}</definedName>
    <definedName name="THNEN" localSheetId="20" hidden="1">{#N/A,#N/A,FALSE,"Tabl. FB300";#N/A,#N/A,FALSE,"Tabl. FB350";#N/A,#N/A,FALSE,"Tabl. FB400";#N/A,#N/A,FALSE,"Tabl. FB500";#N/A,#N/A,FALSE,"Tabl. FS090"}</definedName>
    <definedName name="THNEN" localSheetId="21" hidden="1">{#N/A,#N/A,FALSE,"Tabl. FB300";#N/A,#N/A,FALSE,"Tabl. FB350";#N/A,#N/A,FALSE,"Tabl. FB400";#N/A,#N/A,FALSE,"Tabl. FB500";#N/A,#N/A,FALSE,"Tabl. FS090"}</definedName>
    <definedName name="THNEN" localSheetId="22" hidden="1">{#N/A,#N/A,FALSE,"Tabl. FB300";#N/A,#N/A,FALSE,"Tabl. FB350";#N/A,#N/A,FALSE,"Tabl. FB400";#N/A,#N/A,FALSE,"Tabl. FB500";#N/A,#N/A,FALSE,"Tabl. FS090"}</definedName>
    <definedName name="THNEN" localSheetId="16" hidden="1">{#N/A,#N/A,FALSE,"Tabl. FB300";#N/A,#N/A,FALSE,"Tabl. FB350";#N/A,#N/A,FALSE,"Tabl. FB400";#N/A,#N/A,FALSE,"Tabl. FB500";#N/A,#N/A,FALSE,"Tabl. FS090"}</definedName>
    <definedName name="THNEN" localSheetId="17" hidden="1">{#N/A,#N/A,FALSE,"Tabl. FB300";#N/A,#N/A,FALSE,"Tabl. FB350";#N/A,#N/A,FALSE,"Tabl. FB400";#N/A,#N/A,FALSE,"Tabl. FB500";#N/A,#N/A,FALSE,"Tabl. FS090"}</definedName>
    <definedName name="THNEN" localSheetId="19" hidden="1">{#N/A,#N/A,FALSE,"Tabl. FB300";#N/A,#N/A,FALSE,"Tabl. FB350";#N/A,#N/A,FALSE,"Tabl. FB400";#N/A,#N/A,FALSE,"Tabl. FB500";#N/A,#N/A,FALSE,"Tabl. FS090"}</definedName>
    <definedName name="THNEN" localSheetId="18" hidden="1">{#N/A,#N/A,FALSE,"Tabl. FB300";#N/A,#N/A,FALSE,"Tabl. FB350";#N/A,#N/A,FALSE,"Tabl. FB400";#N/A,#N/A,FALSE,"Tabl. FB500";#N/A,#N/A,FALSE,"Tabl. FS090"}</definedName>
    <definedName name="THNEN" localSheetId="7" hidden="1">{#N/A,#N/A,FALSE,"Tabl. FB300";#N/A,#N/A,FALSE,"Tabl. FB350";#N/A,#N/A,FALSE,"Tabl. FB400";#N/A,#N/A,FALSE,"Tabl. FB500";#N/A,#N/A,FALSE,"Tabl. FS090"}</definedName>
    <definedName name="THNEN" localSheetId="8" hidden="1">{#N/A,#N/A,FALSE,"Tabl. FB300";#N/A,#N/A,FALSE,"Tabl. FB350";#N/A,#N/A,FALSE,"Tabl. FB400";#N/A,#N/A,FALSE,"Tabl. FB500";#N/A,#N/A,FALSE,"Tabl. FS090"}</definedName>
    <definedName name="THNEN" localSheetId="10" hidden="1">{#N/A,#N/A,FALSE,"Tabl. FB300";#N/A,#N/A,FALSE,"Tabl. FB350";#N/A,#N/A,FALSE,"Tabl. FB400";#N/A,#N/A,FALSE,"Tabl. FB500";#N/A,#N/A,FALSE,"Tabl. FS090"}</definedName>
    <definedName name="THNEN" localSheetId="9" hidden="1">{#N/A,#N/A,FALSE,"Tabl. FB300";#N/A,#N/A,FALSE,"Tabl. FB350";#N/A,#N/A,FALSE,"Tabl. FB400";#N/A,#N/A,FALSE,"Tabl. FB500";#N/A,#N/A,FALSE,"Tabl. FS090"}</definedName>
    <definedName name="THNEN" localSheetId="23" hidden="1">{#N/A,#N/A,FALSE,"Tabl. FB300";#N/A,#N/A,FALSE,"Tabl. FB350";#N/A,#N/A,FALSE,"Tabl. FB400";#N/A,#N/A,FALSE,"Tabl. FB500";#N/A,#N/A,FALSE,"Tabl. FS090"}</definedName>
    <definedName name="THNEN" localSheetId="12" hidden="1">{#N/A,#N/A,FALSE,"Tabl. FB300";#N/A,#N/A,FALSE,"Tabl. FB350";#N/A,#N/A,FALSE,"Tabl. FB400";#N/A,#N/A,FALSE,"Tabl. FB500";#N/A,#N/A,FALSE,"Tabl. FS090"}</definedName>
    <definedName name="THNEN" localSheetId="13" hidden="1">{#N/A,#N/A,FALSE,"Tabl. FB300";#N/A,#N/A,FALSE,"Tabl. FB350";#N/A,#N/A,FALSE,"Tabl. FB400";#N/A,#N/A,FALSE,"Tabl. FB500";#N/A,#N/A,FALSE,"Tabl. FS090"}</definedName>
    <definedName name="THNEN" localSheetId="14" hidden="1">{#N/A,#N/A,FALSE,"Tabl. FB300";#N/A,#N/A,FALSE,"Tabl. FB350";#N/A,#N/A,FALSE,"Tabl. FB400";#N/A,#N/A,FALSE,"Tabl. FB500";#N/A,#N/A,FALSE,"Tabl. FS090"}</definedName>
    <definedName name="THNEN" localSheetId="15" hidden="1">{#N/A,#N/A,FALSE,"Tabl. FB300";#N/A,#N/A,FALSE,"Tabl. FB350";#N/A,#N/A,FALSE,"Tabl. FB400";#N/A,#N/A,FALSE,"Tabl. FB500";#N/A,#N/A,FALSE,"Tabl. FS090"}</definedName>
    <definedName name="THNEN" localSheetId="3" hidden="1">{#N/A,#N/A,FALSE,"Tabl. FB300";#N/A,#N/A,FALSE,"Tabl. FB350";#N/A,#N/A,FALSE,"Tabl. FB400";#N/A,#N/A,FALSE,"Tabl. FB500";#N/A,#N/A,FALSE,"Tabl. FS090"}</definedName>
    <definedName name="THNEN" localSheetId="4" hidden="1">{#N/A,#N/A,FALSE,"Tabl. FB300";#N/A,#N/A,FALSE,"Tabl. FB350";#N/A,#N/A,FALSE,"Tabl. FB400";#N/A,#N/A,FALSE,"Tabl. FB500";#N/A,#N/A,FALSE,"Tabl. FS090"}</definedName>
    <definedName name="THNEN" localSheetId="5" hidden="1">{#N/A,#N/A,FALSE,"Tabl. FB300";#N/A,#N/A,FALSE,"Tabl. FB350";#N/A,#N/A,FALSE,"Tabl. FB400";#N/A,#N/A,FALSE,"Tabl. FB500";#N/A,#N/A,FALSE,"Tabl. FS090"}</definedName>
    <definedName name="THNEN" localSheetId="6" hidden="1">{#N/A,#N/A,FALSE,"Tabl. FB300";#N/A,#N/A,FALSE,"Tabl. FB350";#N/A,#N/A,FALSE,"Tabl. FB400";#N/A,#N/A,FALSE,"Tabl. FB500";#N/A,#N/A,FALSE,"Tabl. FS090"}</definedName>
    <definedName name="THNEN" hidden="1">{#N/A,#N/A,FALSE,"Tabl. FB300";#N/A,#N/A,FALSE,"Tabl. FB350";#N/A,#N/A,FALSE,"Tabl. FB400";#N/A,#N/A,FALSE,"Tabl. FB500";#N/A,#N/A,FALSE,"Tabl. FS090"}</definedName>
    <definedName name="thrtrhd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thrtrhdf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thshgttt" hidden="1">{#N/A,#N/A,FALSE,"A";#N/A,#N/A,FALSE,"B-TOT";#N/A,#N/A,FALSE,"Declaration1";#N/A,#N/A,FALSE,"Spravka1";#N/A,#N/A,FALSE,"A (2)";#N/A,#N/A,FALSE,"B-TOT (2)";#N/A,#N/A,FALSE,"Declaration1 (2)";#N/A,#N/A,FALSE,"Spravka1 (2)"}</definedName>
    <definedName name="thsthfft" localSheetId="20" hidden="1">{#N/A,#N/A,FALSE,"A";#N/A,#N/A,FALSE,"B"}</definedName>
    <definedName name="thsthfft" localSheetId="21" hidden="1">{#N/A,#N/A,FALSE,"A";#N/A,#N/A,FALSE,"B"}</definedName>
    <definedName name="thsthfft" localSheetId="22" hidden="1">{#N/A,#N/A,FALSE,"A";#N/A,#N/A,FALSE,"B"}</definedName>
    <definedName name="thsthfft" localSheetId="16" hidden="1">{#N/A,#N/A,FALSE,"A";#N/A,#N/A,FALSE,"B"}</definedName>
    <definedName name="thsthfft" localSheetId="17" hidden="1">{#N/A,#N/A,FALSE,"A";#N/A,#N/A,FALSE,"B"}</definedName>
    <definedName name="thsthfft" localSheetId="19" hidden="1">{#N/A,#N/A,FALSE,"A";#N/A,#N/A,FALSE,"B"}</definedName>
    <definedName name="thsthfft" localSheetId="18" hidden="1">{#N/A,#N/A,FALSE,"A";#N/A,#N/A,FALSE,"B"}</definedName>
    <definedName name="thsthfft" localSheetId="7" hidden="1">{#N/A,#N/A,FALSE,"A";#N/A,#N/A,FALSE,"B"}</definedName>
    <definedName name="thsthfft" localSheetId="8" hidden="1">{#N/A,#N/A,FALSE,"A";#N/A,#N/A,FALSE,"B"}</definedName>
    <definedName name="thsthfft" localSheetId="10" hidden="1">{#N/A,#N/A,FALSE,"A";#N/A,#N/A,FALSE,"B"}</definedName>
    <definedName name="thsthfft" localSheetId="9" hidden="1">{#N/A,#N/A,FALSE,"A";#N/A,#N/A,FALSE,"B"}</definedName>
    <definedName name="thsthfft" localSheetId="23" hidden="1">{#N/A,#N/A,FALSE,"A";#N/A,#N/A,FALSE,"B"}</definedName>
    <definedName name="thsthfft" localSheetId="12" hidden="1">{#N/A,#N/A,FALSE,"A";#N/A,#N/A,FALSE,"B"}</definedName>
    <definedName name="thsthfft" localSheetId="13" hidden="1">{#N/A,#N/A,FALSE,"A";#N/A,#N/A,FALSE,"B"}</definedName>
    <definedName name="thsthfft" localSheetId="14" hidden="1">{#N/A,#N/A,FALSE,"A";#N/A,#N/A,FALSE,"B"}</definedName>
    <definedName name="thsthfft" localSheetId="15" hidden="1">{#N/A,#N/A,FALSE,"A";#N/A,#N/A,FALSE,"B"}</definedName>
    <definedName name="thsthfft" localSheetId="3" hidden="1">{#N/A,#N/A,FALSE,"A";#N/A,#N/A,FALSE,"B"}</definedName>
    <definedName name="thsthfft" localSheetId="4" hidden="1">{#N/A,#N/A,FALSE,"A";#N/A,#N/A,FALSE,"B"}</definedName>
    <definedName name="thsthfft" localSheetId="5" hidden="1">{#N/A,#N/A,FALSE,"A";#N/A,#N/A,FALSE,"B"}</definedName>
    <definedName name="thsthfft" localSheetId="6" hidden="1">{#N/A,#N/A,FALSE,"A";#N/A,#N/A,FALSE,"B"}</definedName>
    <definedName name="thsthfft" hidden="1">{#N/A,#N/A,FALSE,"A";#N/A,#N/A,FALSE,"B"}</definedName>
    <definedName name="thsth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thsthg" hidden="1">{#N/A,#N/A,FALSE,"A";#N/A,#N/A,FALSE,"B-TOT";#N/A,#N/A,FALSE,"Declaration1";#N/A,#N/A,FALSE,"Spravka1";#N/A,#N/A,FALSE,"A (2)";#N/A,#N/A,FALSE,"B-TOT (2)";#N/A,#N/A,FALSE,"Declaration1 (2)";#N/A,#N/A,FALSE,"Spravka1 (2)"}</definedName>
    <definedName name="thtgff" localSheetId="20" hidden="1">{#N/A,#N/A,FALSE,"A";#N/A,#N/A,FALSE,"B"}</definedName>
    <definedName name="thtgff" localSheetId="21" hidden="1">{#N/A,#N/A,FALSE,"A";#N/A,#N/A,FALSE,"B"}</definedName>
    <definedName name="thtgff" localSheetId="22" hidden="1">{#N/A,#N/A,FALSE,"A";#N/A,#N/A,FALSE,"B"}</definedName>
    <definedName name="thtgff" localSheetId="16" hidden="1">{#N/A,#N/A,FALSE,"A";#N/A,#N/A,FALSE,"B"}</definedName>
    <definedName name="thtgff" localSheetId="17" hidden="1">{#N/A,#N/A,FALSE,"A";#N/A,#N/A,FALSE,"B"}</definedName>
    <definedName name="thtgff" localSheetId="19" hidden="1">{#N/A,#N/A,FALSE,"A";#N/A,#N/A,FALSE,"B"}</definedName>
    <definedName name="thtgff" localSheetId="18" hidden="1">{#N/A,#N/A,FALSE,"A";#N/A,#N/A,FALSE,"B"}</definedName>
    <definedName name="thtgff" localSheetId="7" hidden="1">{#N/A,#N/A,FALSE,"A";#N/A,#N/A,FALSE,"B"}</definedName>
    <definedName name="thtgff" localSheetId="8" hidden="1">{#N/A,#N/A,FALSE,"A";#N/A,#N/A,FALSE,"B"}</definedName>
    <definedName name="thtgff" localSheetId="10" hidden="1">{#N/A,#N/A,FALSE,"A";#N/A,#N/A,FALSE,"B"}</definedName>
    <definedName name="thtgff" localSheetId="9" hidden="1">{#N/A,#N/A,FALSE,"A";#N/A,#N/A,FALSE,"B"}</definedName>
    <definedName name="thtgff" localSheetId="23" hidden="1">{#N/A,#N/A,FALSE,"A";#N/A,#N/A,FALSE,"B"}</definedName>
    <definedName name="thtgff" localSheetId="12" hidden="1">{#N/A,#N/A,FALSE,"A";#N/A,#N/A,FALSE,"B"}</definedName>
    <definedName name="thtgff" localSheetId="13" hidden="1">{#N/A,#N/A,FALSE,"A";#N/A,#N/A,FALSE,"B"}</definedName>
    <definedName name="thtgff" localSheetId="14" hidden="1">{#N/A,#N/A,FALSE,"A";#N/A,#N/A,FALSE,"B"}</definedName>
    <definedName name="thtgff" localSheetId="15" hidden="1">{#N/A,#N/A,FALSE,"A";#N/A,#N/A,FALSE,"B"}</definedName>
    <definedName name="thtgff" localSheetId="3" hidden="1">{#N/A,#N/A,FALSE,"A";#N/A,#N/A,FALSE,"B"}</definedName>
    <definedName name="thtgff" localSheetId="4" hidden="1">{#N/A,#N/A,FALSE,"A";#N/A,#N/A,FALSE,"B"}</definedName>
    <definedName name="thtgff" localSheetId="5" hidden="1">{#N/A,#N/A,FALSE,"A";#N/A,#N/A,FALSE,"B"}</definedName>
    <definedName name="thtgff" localSheetId="6" hidden="1">{#N/A,#N/A,FALSE,"A";#N/A,#N/A,FALSE,"B"}</definedName>
    <definedName name="thtgff" hidden="1">{#N/A,#N/A,FALSE,"A";#N/A,#N/A,FALSE,"B"}</definedName>
    <definedName name="tjty" localSheetId="20" hidden="1">{#N/A,#N/A,FALSE,"A";#N/A,#N/A,FALSE,"B"}</definedName>
    <definedName name="tjty" localSheetId="21" hidden="1">{#N/A,#N/A,FALSE,"A";#N/A,#N/A,FALSE,"B"}</definedName>
    <definedName name="tjty" localSheetId="22" hidden="1">{#N/A,#N/A,FALSE,"A";#N/A,#N/A,FALSE,"B"}</definedName>
    <definedName name="tjty" localSheetId="16" hidden="1">{#N/A,#N/A,FALSE,"A";#N/A,#N/A,FALSE,"B"}</definedName>
    <definedName name="tjty" localSheetId="17" hidden="1">{#N/A,#N/A,FALSE,"A";#N/A,#N/A,FALSE,"B"}</definedName>
    <definedName name="tjty" localSheetId="19" hidden="1">{#N/A,#N/A,FALSE,"A";#N/A,#N/A,FALSE,"B"}</definedName>
    <definedName name="tjty" localSheetId="18" hidden="1">{#N/A,#N/A,FALSE,"A";#N/A,#N/A,FALSE,"B"}</definedName>
    <definedName name="tjty" localSheetId="7" hidden="1">{#N/A,#N/A,FALSE,"A";#N/A,#N/A,FALSE,"B"}</definedName>
    <definedName name="tjty" localSheetId="8" hidden="1">{#N/A,#N/A,FALSE,"A";#N/A,#N/A,FALSE,"B"}</definedName>
    <definedName name="tjty" localSheetId="10" hidden="1">{#N/A,#N/A,FALSE,"A";#N/A,#N/A,FALSE,"B"}</definedName>
    <definedName name="tjty" localSheetId="9" hidden="1">{#N/A,#N/A,FALSE,"A";#N/A,#N/A,FALSE,"B"}</definedName>
    <definedName name="tjty" localSheetId="23" hidden="1">{#N/A,#N/A,FALSE,"A";#N/A,#N/A,FALSE,"B"}</definedName>
    <definedName name="tjty" localSheetId="12" hidden="1">{#N/A,#N/A,FALSE,"A";#N/A,#N/A,FALSE,"B"}</definedName>
    <definedName name="tjty" localSheetId="13" hidden="1">{#N/A,#N/A,FALSE,"A";#N/A,#N/A,FALSE,"B"}</definedName>
    <definedName name="tjty" localSheetId="14" hidden="1">{#N/A,#N/A,FALSE,"A";#N/A,#N/A,FALSE,"B"}</definedName>
    <definedName name="tjty" localSheetId="15" hidden="1">{#N/A,#N/A,FALSE,"A";#N/A,#N/A,FALSE,"B"}</definedName>
    <definedName name="tjty" localSheetId="3" hidden="1">{#N/A,#N/A,FALSE,"A";#N/A,#N/A,FALSE,"B"}</definedName>
    <definedName name="tjty" localSheetId="4" hidden="1">{#N/A,#N/A,FALSE,"A";#N/A,#N/A,FALSE,"B"}</definedName>
    <definedName name="tjty" localSheetId="5" hidden="1">{#N/A,#N/A,FALSE,"A";#N/A,#N/A,FALSE,"B"}</definedName>
    <definedName name="tjty" localSheetId="6" hidden="1">{#N/A,#N/A,FALSE,"A";#N/A,#N/A,FALSE,"B"}</definedName>
    <definedName name="tjty" hidden="1">{#N/A,#N/A,FALSE,"A";#N/A,#N/A,FALSE,"B"}</definedName>
    <definedName name="tkxsbs" localSheetId="20" hidden="1">{#N/A,#N/A,FALSE,"A";#N/A,#N/A,FALSE,"B"}</definedName>
    <definedName name="tkxsbs" localSheetId="21" hidden="1">{#N/A,#N/A,FALSE,"A";#N/A,#N/A,FALSE,"B"}</definedName>
    <definedName name="tkxsbs" localSheetId="22" hidden="1">{#N/A,#N/A,FALSE,"A";#N/A,#N/A,FALSE,"B"}</definedName>
    <definedName name="tkxsbs" localSheetId="16" hidden="1">{#N/A,#N/A,FALSE,"A";#N/A,#N/A,FALSE,"B"}</definedName>
    <definedName name="tkxsbs" localSheetId="17" hidden="1">{#N/A,#N/A,FALSE,"A";#N/A,#N/A,FALSE,"B"}</definedName>
    <definedName name="tkxsbs" localSheetId="19" hidden="1">{#N/A,#N/A,FALSE,"A";#N/A,#N/A,FALSE,"B"}</definedName>
    <definedName name="tkxsbs" localSheetId="18" hidden="1">{#N/A,#N/A,FALSE,"A";#N/A,#N/A,FALSE,"B"}</definedName>
    <definedName name="tkxsbs" localSheetId="7" hidden="1">{#N/A,#N/A,FALSE,"A";#N/A,#N/A,FALSE,"B"}</definedName>
    <definedName name="tkxsbs" localSheetId="8" hidden="1">{#N/A,#N/A,FALSE,"A";#N/A,#N/A,FALSE,"B"}</definedName>
    <definedName name="tkxsbs" localSheetId="10" hidden="1">{#N/A,#N/A,FALSE,"A";#N/A,#N/A,FALSE,"B"}</definedName>
    <definedName name="tkxsbs" localSheetId="9" hidden="1">{#N/A,#N/A,FALSE,"A";#N/A,#N/A,FALSE,"B"}</definedName>
    <definedName name="tkxsbs" localSheetId="23" hidden="1">{#N/A,#N/A,FALSE,"A";#N/A,#N/A,FALSE,"B"}</definedName>
    <definedName name="tkxsbs" localSheetId="12" hidden="1">{#N/A,#N/A,FALSE,"A";#N/A,#N/A,FALSE,"B"}</definedName>
    <definedName name="tkxsbs" localSheetId="13" hidden="1">{#N/A,#N/A,FALSE,"A";#N/A,#N/A,FALSE,"B"}</definedName>
    <definedName name="tkxsbs" localSheetId="14" hidden="1">{#N/A,#N/A,FALSE,"A";#N/A,#N/A,FALSE,"B"}</definedName>
    <definedName name="tkxsbs" localSheetId="15" hidden="1">{#N/A,#N/A,FALSE,"A";#N/A,#N/A,FALSE,"B"}</definedName>
    <definedName name="tkxsbs" localSheetId="3" hidden="1">{#N/A,#N/A,FALSE,"A";#N/A,#N/A,FALSE,"B"}</definedName>
    <definedName name="tkxsbs" localSheetId="4" hidden="1">{#N/A,#N/A,FALSE,"A";#N/A,#N/A,FALSE,"B"}</definedName>
    <definedName name="tkxsbs" localSheetId="5" hidden="1">{#N/A,#N/A,FALSE,"A";#N/A,#N/A,FALSE,"B"}</definedName>
    <definedName name="tkxsbs" localSheetId="6" hidden="1">{#N/A,#N/A,FALSE,"A";#N/A,#N/A,FALSE,"B"}</definedName>
    <definedName name="tkxsbs" hidden="1">{#N/A,#N/A,FALSE,"A";#N/A,#N/A,FALSE,"B"}</definedName>
    <definedName name="TotPage1" localSheetId="22">#REF!</definedName>
    <definedName name="TotPage2" localSheetId="22">#REF!</definedName>
    <definedName name="TRANS" localSheetId="22">'[9]Escalated Budget'!#REF!</definedName>
    <definedName name="tre" localSheetId="20" hidden="1">{#N/A,#N/A,FALSE,"A";#N/A,#N/A,FALSE,"B"}</definedName>
    <definedName name="tre" localSheetId="21" hidden="1">{#N/A,#N/A,FALSE,"A";#N/A,#N/A,FALSE,"B"}</definedName>
    <definedName name="tre" localSheetId="22" hidden="1">{#N/A,#N/A,FALSE,"A";#N/A,#N/A,FALSE,"B"}</definedName>
    <definedName name="tre" localSheetId="16" hidden="1">{#N/A,#N/A,FALSE,"A";#N/A,#N/A,FALSE,"B"}</definedName>
    <definedName name="tre" localSheetId="17" hidden="1">{#N/A,#N/A,FALSE,"A";#N/A,#N/A,FALSE,"B"}</definedName>
    <definedName name="tre" localSheetId="19" hidden="1">{#N/A,#N/A,FALSE,"A";#N/A,#N/A,FALSE,"B"}</definedName>
    <definedName name="tre" localSheetId="18" hidden="1">{#N/A,#N/A,FALSE,"A";#N/A,#N/A,FALSE,"B"}</definedName>
    <definedName name="tre" localSheetId="7" hidden="1">{#N/A,#N/A,FALSE,"A";#N/A,#N/A,FALSE,"B"}</definedName>
    <definedName name="tre" localSheetId="8" hidden="1">{#N/A,#N/A,FALSE,"A";#N/A,#N/A,FALSE,"B"}</definedName>
    <definedName name="tre" localSheetId="10" hidden="1">{#N/A,#N/A,FALSE,"A";#N/A,#N/A,FALSE,"B"}</definedName>
    <definedName name="tre" localSheetId="9" hidden="1">{#N/A,#N/A,FALSE,"A";#N/A,#N/A,FALSE,"B"}</definedName>
    <definedName name="tre" localSheetId="23" hidden="1">{#N/A,#N/A,FALSE,"A";#N/A,#N/A,FALSE,"B"}</definedName>
    <definedName name="tre" localSheetId="12" hidden="1">{#N/A,#N/A,FALSE,"A";#N/A,#N/A,FALSE,"B"}</definedName>
    <definedName name="tre" localSheetId="13" hidden="1">{#N/A,#N/A,FALSE,"A";#N/A,#N/A,FALSE,"B"}</definedName>
    <definedName name="tre" localSheetId="14" hidden="1">{#N/A,#N/A,FALSE,"A";#N/A,#N/A,FALSE,"B"}</definedName>
    <definedName name="tre" localSheetId="15" hidden="1">{#N/A,#N/A,FALSE,"A";#N/A,#N/A,FALSE,"B"}</definedName>
    <definedName name="tre" localSheetId="3" hidden="1">{#N/A,#N/A,FALSE,"A";#N/A,#N/A,FALSE,"B"}</definedName>
    <definedName name="tre" localSheetId="4" hidden="1">{#N/A,#N/A,FALSE,"A";#N/A,#N/A,FALSE,"B"}</definedName>
    <definedName name="tre" localSheetId="5" hidden="1">{#N/A,#N/A,FALSE,"A";#N/A,#N/A,FALSE,"B"}</definedName>
    <definedName name="tre" localSheetId="6" hidden="1">{#N/A,#N/A,FALSE,"A";#N/A,#N/A,FALSE,"B"}</definedName>
    <definedName name="tre" hidden="1">{#N/A,#N/A,FALSE,"A";#N/A,#N/A,FALSE,"B"}</definedName>
    <definedName name="trhwtrsg" localSheetId="20" hidden="1">{#N/A,#N/A,FALSE,"A";#N/A,#N/A,FALSE,"B"}</definedName>
    <definedName name="trhwtrsg" localSheetId="21" hidden="1">{#N/A,#N/A,FALSE,"A";#N/A,#N/A,FALSE,"B"}</definedName>
    <definedName name="trhwtrsg" localSheetId="22" hidden="1">{#N/A,#N/A,FALSE,"A";#N/A,#N/A,FALSE,"B"}</definedName>
    <definedName name="trhwtrsg" localSheetId="16" hidden="1">{#N/A,#N/A,FALSE,"A";#N/A,#N/A,FALSE,"B"}</definedName>
    <definedName name="trhwtrsg" localSheetId="17" hidden="1">{#N/A,#N/A,FALSE,"A";#N/A,#N/A,FALSE,"B"}</definedName>
    <definedName name="trhwtrsg" localSheetId="19" hidden="1">{#N/A,#N/A,FALSE,"A";#N/A,#N/A,FALSE,"B"}</definedName>
    <definedName name="trhwtrsg" localSheetId="18" hidden="1">{#N/A,#N/A,FALSE,"A";#N/A,#N/A,FALSE,"B"}</definedName>
    <definedName name="trhwtrsg" localSheetId="7" hidden="1">{#N/A,#N/A,FALSE,"A";#N/A,#N/A,FALSE,"B"}</definedName>
    <definedName name="trhwtrsg" localSheetId="8" hidden="1">{#N/A,#N/A,FALSE,"A";#N/A,#N/A,FALSE,"B"}</definedName>
    <definedName name="trhwtrsg" localSheetId="10" hidden="1">{#N/A,#N/A,FALSE,"A";#N/A,#N/A,FALSE,"B"}</definedName>
    <definedName name="trhwtrsg" localSheetId="9" hidden="1">{#N/A,#N/A,FALSE,"A";#N/A,#N/A,FALSE,"B"}</definedName>
    <definedName name="trhwtrsg" localSheetId="23" hidden="1">{#N/A,#N/A,FALSE,"A";#N/A,#N/A,FALSE,"B"}</definedName>
    <definedName name="trhwtrsg" localSheetId="12" hidden="1">{#N/A,#N/A,FALSE,"A";#N/A,#N/A,FALSE,"B"}</definedName>
    <definedName name="trhwtrsg" localSheetId="13" hidden="1">{#N/A,#N/A,FALSE,"A";#N/A,#N/A,FALSE,"B"}</definedName>
    <definedName name="trhwtrsg" localSheetId="14" hidden="1">{#N/A,#N/A,FALSE,"A";#N/A,#N/A,FALSE,"B"}</definedName>
    <definedName name="trhwtrsg" localSheetId="15" hidden="1">{#N/A,#N/A,FALSE,"A";#N/A,#N/A,FALSE,"B"}</definedName>
    <definedName name="trhwtrsg" localSheetId="3" hidden="1">{#N/A,#N/A,FALSE,"A";#N/A,#N/A,FALSE,"B"}</definedName>
    <definedName name="trhwtrsg" localSheetId="4" hidden="1">{#N/A,#N/A,FALSE,"A";#N/A,#N/A,FALSE,"B"}</definedName>
    <definedName name="trhwtrsg" localSheetId="5" hidden="1">{#N/A,#N/A,FALSE,"A";#N/A,#N/A,FALSE,"B"}</definedName>
    <definedName name="trhwtrsg" localSheetId="6" hidden="1">{#N/A,#N/A,FALSE,"A";#N/A,#N/A,FALSE,"B"}</definedName>
    <definedName name="trhwtrsg" hidden="1">{#N/A,#N/A,FALSE,"A";#N/A,#N/A,FALSE,"B"}</definedName>
    <definedName name="trthn" localSheetId="20" hidden="1">{#N/A,#N/A,FALSE,"A";#N/A,#N/A,FALSE,"B"}</definedName>
    <definedName name="trthn" localSheetId="21" hidden="1">{#N/A,#N/A,FALSE,"A";#N/A,#N/A,FALSE,"B"}</definedName>
    <definedName name="trthn" localSheetId="22" hidden="1">{#N/A,#N/A,FALSE,"A";#N/A,#N/A,FALSE,"B"}</definedName>
    <definedName name="trthn" localSheetId="16" hidden="1">{#N/A,#N/A,FALSE,"A";#N/A,#N/A,FALSE,"B"}</definedName>
    <definedName name="trthn" localSheetId="17" hidden="1">{#N/A,#N/A,FALSE,"A";#N/A,#N/A,FALSE,"B"}</definedName>
    <definedName name="trthn" localSheetId="19" hidden="1">{#N/A,#N/A,FALSE,"A";#N/A,#N/A,FALSE,"B"}</definedName>
    <definedName name="trthn" localSheetId="18" hidden="1">{#N/A,#N/A,FALSE,"A";#N/A,#N/A,FALSE,"B"}</definedName>
    <definedName name="trthn" localSheetId="7" hidden="1">{#N/A,#N/A,FALSE,"A";#N/A,#N/A,FALSE,"B"}</definedName>
    <definedName name="trthn" localSheetId="8" hidden="1">{#N/A,#N/A,FALSE,"A";#N/A,#N/A,FALSE,"B"}</definedName>
    <definedName name="trthn" localSheetId="10" hidden="1">{#N/A,#N/A,FALSE,"A";#N/A,#N/A,FALSE,"B"}</definedName>
    <definedName name="trthn" localSheetId="9" hidden="1">{#N/A,#N/A,FALSE,"A";#N/A,#N/A,FALSE,"B"}</definedName>
    <definedName name="trthn" localSheetId="23" hidden="1">{#N/A,#N/A,FALSE,"A";#N/A,#N/A,FALSE,"B"}</definedName>
    <definedName name="trthn" localSheetId="12" hidden="1">{#N/A,#N/A,FALSE,"A";#N/A,#N/A,FALSE,"B"}</definedName>
    <definedName name="trthn" localSheetId="13" hidden="1">{#N/A,#N/A,FALSE,"A";#N/A,#N/A,FALSE,"B"}</definedName>
    <definedName name="trthn" localSheetId="14" hidden="1">{#N/A,#N/A,FALSE,"A";#N/A,#N/A,FALSE,"B"}</definedName>
    <definedName name="trthn" localSheetId="15" hidden="1">{#N/A,#N/A,FALSE,"A";#N/A,#N/A,FALSE,"B"}</definedName>
    <definedName name="trthn" localSheetId="3" hidden="1">{#N/A,#N/A,FALSE,"A";#N/A,#N/A,FALSE,"B"}</definedName>
    <definedName name="trthn" localSheetId="4" hidden="1">{#N/A,#N/A,FALSE,"A";#N/A,#N/A,FALSE,"B"}</definedName>
    <definedName name="trthn" localSheetId="5" hidden="1">{#N/A,#N/A,FALSE,"A";#N/A,#N/A,FALSE,"B"}</definedName>
    <definedName name="trthn" localSheetId="6" hidden="1">{#N/A,#N/A,FALSE,"A";#N/A,#N/A,FALSE,"B"}</definedName>
    <definedName name="trthn" hidden="1">{#N/A,#N/A,FALSE,"A";#N/A,#N/A,FALSE,"B"}</definedName>
    <definedName name="tryu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ryu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shtsgb" localSheetId="20" hidden="1">{#N/A,#N/A,FALSE,"A";#N/A,#N/A,FALSE,"B"}</definedName>
    <definedName name="tshtsgb" localSheetId="21" hidden="1">{#N/A,#N/A,FALSE,"A";#N/A,#N/A,FALSE,"B"}</definedName>
    <definedName name="tshtsgb" localSheetId="22" hidden="1">{#N/A,#N/A,FALSE,"A";#N/A,#N/A,FALSE,"B"}</definedName>
    <definedName name="tshtsgb" localSheetId="16" hidden="1">{#N/A,#N/A,FALSE,"A";#N/A,#N/A,FALSE,"B"}</definedName>
    <definedName name="tshtsgb" localSheetId="17" hidden="1">{#N/A,#N/A,FALSE,"A";#N/A,#N/A,FALSE,"B"}</definedName>
    <definedName name="tshtsgb" localSheetId="19" hidden="1">{#N/A,#N/A,FALSE,"A";#N/A,#N/A,FALSE,"B"}</definedName>
    <definedName name="tshtsgb" localSheetId="18" hidden="1">{#N/A,#N/A,FALSE,"A";#N/A,#N/A,FALSE,"B"}</definedName>
    <definedName name="tshtsgb" localSheetId="7" hidden="1">{#N/A,#N/A,FALSE,"A";#N/A,#N/A,FALSE,"B"}</definedName>
    <definedName name="tshtsgb" localSheetId="8" hidden="1">{#N/A,#N/A,FALSE,"A";#N/A,#N/A,FALSE,"B"}</definedName>
    <definedName name="tshtsgb" localSheetId="10" hidden="1">{#N/A,#N/A,FALSE,"A";#N/A,#N/A,FALSE,"B"}</definedName>
    <definedName name="tshtsgb" localSheetId="9" hidden="1">{#N/A,#N/A,FALSE,"A";#N/A,#N/A,FALSE,"B"}</definedName>
    <definedName name="tshtsgb" localSheetId="23" hidden="1">{#N/A,#N/A,FALSE,"A";#N/A,#N/A,FALSE,"B"}</definedName>
    <definedName name="tshtsgb" localSheetId="12" hidden="1">{#N/A,#N/A,FALSE,"A";#N/A,#N/A,FALSE,"B"}</definedName>
    <definedName name="tshtsgb" localSheetId="13" hidden="1">{#N/A,#N/A,FALSE,"A";#N/A,#N/A,FALSE,"B"}</definedName>
    <definedName name="tshtsgb" localSheetId="14" hidden="1">{#N/A,#N/A,FALSE,"A";#N/A,#N/A,FALSE,"B"}</definedName>
    <definedName name="tshtsgb" localSheetId="15" hidden="1">{#N/A,#N/A,FALSE,"A";#N/A,#N/A,FALSE,"B"}</definedName>
    <definedName name="tshtsgb" localSheetId="3" hidden="1">{#N/A,#N/A,FALSE,"A";#N/A,#N/A,FALSE,"B"}</definedName>
    <definedName name="tshtsgb" localSheetId="4" hidden="1">{#N/A,#N/A,FALSE,"A";#N/A,#N/A,FALSE,"B"}</definedName>
    <definedName name="tshtsgb" localSheetId="5" hidden="1">{#N/A,#N/A,FALSE,"A";#N/A,#N/A,FALSE,"B"}</definedName>
    <definedName name="tshtsgb" localSheetId="6" hidden="1">{#N/A,#N/A,FALSE,"A";#N/A,#N/A,FALSE,"B"}</definedName>
    <definedName name="tshtsgb" hidden="1">{#N/A,#N/A,FALSE,"A";#N/A,#N/A,FALSE,"B"}</definedName>
    <definedName name="TT" localSheetId="20" hidden="1">{#N/A,#N/A,FALSE,"Tabl. FB300";#N/A,#N/A,FALSE,"Tabl. FB350";#N/A,#N/A,FALSE,"Tabl. FB400";#N/A,#N/A,FALSE,"Tabl. FB500";#N/A,#N/A,FALSE,"Tabl. FS090"}</definedName>
    <definedName name="TT" localSheetId="21" hidden="1">{#N/A,#N/A,FALSE,"Tabl. FB300";#N/A,#N/A,FALSE,"Tabl. FB350";#N/A,#N/A,FALSE,"Tabl. FB400";#N/A,#N/A,FALSE,"Tabl. FB500";#N/A,#N/A,FALSE,"Tabl. FS090"}</definedName>
    <definedName name="TT" localSheetId="22" hidden="1">{#N/A,#N/A,FALSE,"Tabl. FB300";#N/A,#N/A,FALSE,"Tabl. FB350";#N/A,#N/A,FALSE,"Tabl. FB400";#N/A,#N/A,FALSE,"Tabl. FB500";#N/A,#N/A,FALSE,"Tabl. FS090"}</definedName>
    <definedName name="TT" localSheetId="16" hidden="1">{#N/A,#N/A,FALSE,"Tabl. FB300";#N/A,#N/A,FALSE,"Tabl. FB350";#N/A,#N/A,FALSE,"Tabl. FB400";#N/A,#N/A,FALSE,"Tabl. FB500";#N/A,#N/A,FALSE,"Tabl. FS090"}</definedName>
    <definedName name="TT" localSheetId="17" hidden="1">{#N/A,#N/A,FALSE,"Tabl. FB300";#N/A,#N/A,FALSE,"Tabl. FB350";#N/A,#N/A,FALSE,"Tabl. FB400";#N/A,#N/A,FALSE,"Tabl. FB500";#N/A,#N/A,FALSE,"Tabl. FS090"}</definedName>
    <definedName name="TT" localSheetId="19" hidden="1">{#N/A,#N/A,FALSE,"Tabl. FB300";#N/A,#N/A,FALSE,"Tabl. FB350";#N/A,#N/A,FALSE,"Tabl. FB400";#N/A,#N/A,FALSE,"Tabl. FB500";#N/A,#N/A,FALSE,"Tabl. FS090"}</definedName>
    <definedName name="TT" localSheetId="18" hidden="1">{#N/A,#N/A,FALSE,"Tabl. FB300";#N/A,#N/A,FALSE,"Tabl. FB350";#N/A,#N/A,FALSE,"Tabl. FB400";#N/A,#N/A,FALSE,"Tabl. FB500";#N/A,#N/A,FALSE,"Tabl. FS090"}</definedName>
    <definedName name="TT" localSheetId="7" hidden="1">{#N/A,#N/A,FALSE,"Tabl. FB300";#N/A,#N/A,FALSE,"Tabl. FB350";#N/A,#N/A,FALSE,"Tabl. FB400";#N/A,#N/A,FALSE,"Tabl. FB500";#N/A,#N/A,FALSE,"Tabl. FS090"}</definedName>
    <definedName name="TT" localSheetId="8" hidden="1">{#N/A,#N/A,FALSE,"Tabl. FB300";#N/A,#N/A,FALSE,"Tabl. FB350";#N/A,#N/A,FALSE,"Tabl. FB400";#N/A,#N/A,FALSE,"Tabl. FB500";#N/A,#N/A,FALSE,"Tabl. FS090"}</definedName>
    <definedName name="TT" localSheetId="10" hidden="1">{#N/A,#N/A,FALSE,"Tabl. FB300";#N/A,#N/A,FALSE,"Tabl. FB350";#N/A,#N/A,FALSE,"Tabl. FB400";#N/A,#N/A,FALSE,"Tabl. FB500";#N/A,#N/A,FALSE,"Tabl. FS090"}</definedName>
    <definedName name="TT" localSheetId="9" hidden="1">{#N/A,#N/A,FALSE,"Tabl. FB300";#N/A,#N/A,FALSE,"Tabl. FB350";#N/A,#N/A,FALSE,"Tabl. FB400";#N/A,#N/A,FALSE,"Tabl. FB500";#N/A,#N/A,FALSE,"Tabl. FS090"}</definedName>
    <definedName name="TT" localSheetId="23" hidden="1">{#N/A,#N/A,FALSE,"Tabl. FB300";#N/A,#N/A,FALSE,"Tabl. FB350";#N/A,#N/A,FALSE,"Tabl. FB400";#N/A,#N/A,FALSE,"Tabl. FB500";#N/A,#N/A,FALSE,"Tabl. FS090"}</definedName>
    <definedName name="TT" localSheetId="12" hidden="1">{#N/A,#N/A,FALSE,"Tabl. FB300";#N/A,#N/A,FALSE,"Tabl. FB350";#N/A,#N/A,FALSE,"Tabl. FB400";#N/A,#N/A,FALSE,"Tabl. FB500";#N/A,#N/A,FALSE,"Tabl. FS090"}</definedName>
    <definedName name="TT" localSheetId="13" hidden="1">{#N/A,#N/A,FALSE,"Tabl. FB300";#N/A,#N/A,FALSE,"Tabl. FB350";#N/A,#N/A,FALSE,"Tabl. FB400";#N/A,#N/A,FALSE,"Tabl. FB500";#N/A,#N/A,FALSE,"Tabl. FS090"}</definedName>
    <definedName name="TT" localSheetId="14" hidden="1">{#N/A,#N/A,FALSE,"Tabl. FB300";#N/A,#N/A,FALSE,"Tabl. FB350";#N/A,#N/A,FALSE,"Tabl. FB400";#N/A,#N/A,FALSE,"Tabl. FB500";#N/A,#N/A,FALSE,"Tabl. FS090"}</definedName>
    <definedName name="TT" localSheetId="15" hidden="1">{#N/A,#N/A,FALSE,"Tabl. FB300";#N/A,#N/A,FALSE,"Tabl. FB350";#N/A,#N/A,FALSE,"Tabl. FB400";#N/A,#N/A,FALSE,"Tabl. FB500";#N/A,#N/A,FALSE,"Tabl. FS090"}</definedName>
    <definedName name="TT" localSheetId="3" hidden="1">{#N/A,#N/A,FALSE,"Tabl. FB300";#N/A,#N/A,FALSE,"Tabl. FB350";#N/A,#N/A,FALSE,"Tabl. FB400";#N/A,#N/A,FALSE,"Tabl. FB500";#N/A,#N/A,FALSE,"Tabl. FS090"}</definedName>
    <definedName name="TT" localSheetId="4" hidden="1">{#N/A,#N/A,FALSE,"Tabl. FB300";#N/A,#N/A,FALSE,"Tabl. FB350";#N/A,#N/A,FALSE,"Tabl. FB400";#N/A,#N/A,FALSE,"Tabl. FB500";#N/A,#N/A,FALSE,"Tabl. FS090"}</definedName>
    <definedName name="TT" localSheetId="5" hidden="1">{#N/A,#N/A,FALSE,"Tabl. FB300";#N/A,#N/A,FALSE,"Tabl. FB350";#N/A,#N/A,FALSE,"Tabl. FB400";#N/A,#N/A,FALSE,"Tabl. FB500";#N/A,#N/A,FALSE,"Tabl. FS090"}</definedName>
    <definedName name="TT" localSheetId="6" hidden="1">{#N/A,#N/A,FALSE,"Tabl. FB300";#N/A,#N/A,FALSE,"Tabl. FB350";#N/A,#N/A,FALSE,"Tabl. FB400";#N/A,#N/A,FALSE,"Tabl. FB500";#N/A,#N/A,FALSE,"Tabl. FS090"}</definedName>
    <definedName name="TT" hidden="1">{#N/A,#N/A,FALSE,"Tabl. FB300";#N/A,#N/A,FALSE,"Tabl. FB350";#N/A,#N/A,FALSE,"Tabl. FB400";#N/A,#N/A,FALSE,"Tabl. FB500";#N/A,#N/A,FALSE,"Tabl. FS090"}</definedName>
    <definedName name="TTT" hidden="1">{#N/A,#N/A,FALSE,"передел"}</definedName>
    <definedName name="twhwrth" localSheetId="20" hidden="1">{#N/A,#N/A,FALSE,"A";#N/A,#N/A,FALSE,"B"}</definedName>
    <definedName name="twhwrth" localSheetId="21" hidden="1">{#N/A,#N/A,FALSE,"A";#N/A,#N/A,FALSE,"B"}</definedName>
    <definedName name="twhwrth" localSheetId="22" hidden="1">{#N/A,#N/A,FALSE,"A";#N/A,#N/A,FALSE,"B"}</definedName>
    <definedName name="twhwrth" localSheetId="16" hidden="1">{#N/A,#N/A,FALSE,"A";#N/A,#N/A,FALSE,"B"}</definedName>
    <definedName name="twhwrth" localSheetId="17" hidden="1">{#N/A,#N/A,FALSE,"A";#N/A,#N/A,FALSE,"B"}</definedName>
    <definedName name="twhwrth" localSheetId="19" hidden="1">{#N/A,#N/A,FALSE,"A";#N/A,#N/A,FALSE,"B"}</definedName>
    <definedName name="twhwrth" localSheetId="18" hidden="1">{#N/A,#N/A,FALSE,"A";#N/A,#N/A,FALSE,"B"}</definedName>
    <definedName name="twhwrth" localSheetId="7" hidden="1">{#N/A,#N/A,FALSE,"A";#N/A,#N/A,FALSE,"B"}</definedName>
    <definedName name="twhwrth" localSheetId="8" hidden="1">{#N/A,#N/A,FALSE,"A";#N/A,#N/A,FALSE,"B"}</definedName>
    <definedName name="twhwrth" localSheetId="10" hidden="1">{#N/A,#N/A,FALSE,"A";#N/A,#N/A,FALSE,"B"}</definedName>
    <definedName name="twhwrth" localSheetId="9" hidden="1">{#N/A,#N/A,FALSE,"A";#N/A,#N/A,FALSE,"B"}</definedName>
    <definedName name="twhwrth" localSheetId="23" hidden="1">{#N/A,#N/A,FALSE,"A";#N/A,#N/A,FALSE,"B"}</definedName>
    <definedName name="twhwrth" localSheetId="12" hidden="1">{#N/A,#N/A,FALSE,"A";#N/A,#N/A,FALSE,"B"}</definedName>
    <definedName name="twhwrth" localSheetId="13" hidden="1">{#N/A,#N/A,FALSE,"A";#N/A,#N/A,FALSE,"B"}</definedName>
    <definedName name="twhwrth" localSheetId="14" hidden="1">{#N/A,#N/A,FALSE,"A";#N/A,#N/A,FALSE,"B"}</definedName>
    <definedName name="twhwrth" localSheetId="15" hidden="1">{#N/A,#N/A,FALSE,"A";#N/A,#N/A,FALSE,"B"}</definedName>
    <definedName name="twhwrth" localSheetId="3" hidden="1">{#N/A,#N/A,FALSE,"A";#N/A,#N/A,FALSE,"B"}</definedName>
    <definedName name="twhwrth" localSheetId="4" hidden="1">{#N/A,#N/A,FALSE,"A";#N/A,#N/A,FALSE,"B"}</definedName>
    <definedName name="twhwrth" localSheetId="5" hidden="1">{#N/A,#N/A,FALSE,"A";#N/A,#N/A,FALSE,"B"}</definedName>
    <definedName name="twhwrth" localSheetId="6" hidden="1">{#N/A,#N/A,FALSE,"A";#N/A,#N/A,FALSE,"B"}</definedName>
    <definedName name="twhwrth" hidden="1">{#N/A,#N/A,FALSE,"A";#N/A,#N/A,FALSE,"B"}</definedName>
    <definedName name="ty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hytbg" localSheetId="20" hidden="1">{#N/A,#N/A,FALSE,"A";#N/A,#N/A,FALSE,"B"}</definedName>
    <definedName name="tyhytbg" localSheetId="21" hidden="1">{#N/A,#N/A,FALSE,"A";#N/A,#N/A,FALSE,"B"}</definedName>
    <definedName name="tyhytbg" localSheetId="22" hidden="1">{#N/A,#N/A,FALSE,"A";#N/A,#N/A,FALSE,"B"}</definedName>
    <definedName name="tyhytbg" localSheetId="16" hidden="1">{#N/A,#N/A,FALSE,"A";#N/A,#N/A,FALSE,"B"}</definedName>
    <definedName name="tyhytbg" localSheetId="17" hidden="1">{#N/A,#N/A,FALSE,"A";#N/A,#N/A,FALSE,"B"}</definedName>
    <definedName name="tyhytbg" localSheetId="19" hidden="1">{#N/A,#N/A,FALSE,"A";#N/A,#N/A,FALSE,"B"}</definedName>
    <definedName name="tyhytbg" localSheetId="18" hidden="1">{#N/A,#N/A,FALSE,"A";#N/A,#N/A,FALSE,"B"}</definedName>
    <definedName name="tyhytbg" localSheetId="7" hidden="1">{#N/A,#N/A,FALSE,"A";#N/A,#N/A,FALSE,"B"}</definedName>
    <definedName name="tyhytbg" localSheetId="8" hidden="1">{#N/A,#N/A,FALSE,"A";#N/A,#N/A,FALSE,"B"}</definedName>
    <definedName name="tyhytbg" localSheetId="10" hidden="1">{#N/A,#N/A,FALSE,"A";#N/A,#N/A,FALSE,"B"}</definedName>
    <definedName name="tyhytbg" localSheetId="9" hidden="1">{#N/A,#N/A,FALSE,"A";#N/A,#N/A,FALSE,"B"}</definedName>
    <definedName name="tyhytbg" localSheetId="23" hidden="1">{#N/A,#N/A,FALSE,"A";#N/A,#N/A,FALSE,"B"}</definedName>
    <definedName name="tyhytbg" localSheetId="12" hidden="1">{#N/A,#N/A,FALSE,"A";#N/A,#N/A,FALSE,"B"}</definedName>
    <definedName name="tyhytbg" localSheetId="13" hidden="1">{#N/A,#N/A,FALSE,"A";#N/A,#N/A,FALSE,"B"}</definedName>
    <definedName name="tyhytbg" localSheetId="14" hidden="1">{#N/A,#N/A,FALSE,"A";#N/A,#N/A,FALSE,"B"}</definedName>
    <definedName name="tyhytbg" localSheetId="15" hidden="1">{#N/A,#N/A,FALSE,"A";#N/A,#N/A,FALSE,"B"}</definedName>
    <definedName name="tyhytbg" localSheetId="3" hidden="1">{#N/A,#N/A,FALSE,"A";#N/A,#N/A,FALSE,"B"}</definedName>
    <definedName name="tyhytbg" localSheetId="4" hidden="1">{#N/A,#N/A,FALSE,"A";#N/A,#N/A,FALSE,"B"}</definedName>
    <definedName name="tyhytbg" localSheetId="5" hidden="1">{#N/A,#N/A,FALSE,"A";#N/A,#N/A,FALSE,"B"}</definedName>
    <definedName name="tyhytbg" localSheetId="6" hidden="1">{#N/A,#N/A,FALSE,"A";#N/A,#N/A,FALSE,"B"}</definedName>
    <definedName name="tyhytbg" hidden="1">{#N/A,#N/A,FALSE,"A";#N/A,#N/A,FALSE,"B"}</definedName>
    <definedName name="tytee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tytee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tytee" hidden="1">{#N/A,#N/A,FALSE,"A";#N/A,#N/A,FALSE,"B-TOT";#N/A,#N/A,FALSE,"Declaration1";#N/A,#N/A,FALSE,"Spravka1";#N/A,#N/A,FALSE,"A (2)";#N/A,#N/A,FALSE,"B-TOT (2)";#N/A,#N/A,FALSE,"Declaration1 (2)";#N/A,#N/A,FALSE,"Spravka1 (2)"}</definedName>
    <definedName name="tyu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tyu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gfkjchjc" localSheetId="20" hidden="1">{#N/A,#N/A,FALSE,"A";#N/A,#N/A,FALSE,"B"}</definedName>
    <definedName name="ugfkjchjc" localSheetId="21" hidden="1">{#N/A,#N/A,FALSE,"A";#N/A,#N/A,FALSE,"B"}</definedName>
    <definedName name="ugfkjchjc" localSheetId="22" hidden="1">{#N/A,#N/A,FALSE,"A";#N/A,#N/A,FALSE,"B"}</definedName>
    <definedName name="ugfkjchjc" localSheetId="16" hidden="1">{#N/A,#N/A,FALSE,"A";#N/A,#N/A,FALSE,"B"}</definedName>
    <definedName name="ugfkjchjc" localSheetId="17" hidden="1">{#N/A,#N/A,FALSE,"A";#N/A,#N/A,FALSE,"B"}</definedName>
    <definedName name="ugfkjchjc" localSheetId="19" hidden="1">{#N/A,#N/A,FALSE,"A";#N/A,#N/A,FALSE,"B"}</definedName>
    <definedName name="ugfkjchjc" localSheetId="18" hidden="1">{#N/A,#N/A,FALSE,"A";#N/A,#N/A,FALSE,"B"}</definedName>
    <definedName name="ugfkjchjc" localSheetId="7" hidden="1">{#N/A,#N/A,FALSE,"A";#N/A,#N/A,FALSE,"B"}</definedName>
    <definedName name="ugfkjchjc" localSheetId="8" hidden="1">{#N/A,#N/A,FALSE,"A";#N/A,#N/A,FALSE,"B"}</definedName>
    <definedName name="ugfkjchjc" localSheetId="10" hidden="1">{#N/A,#N/A,FALSE,"A";#N/A,#N/A,FALSE,"B"}</definedName>
    <definedName name="ugfkjchjc" localSheetId="9" hidden="1">{#N/A,#N/A,FALSE,"A";#N/A,#N/A,FALSE,"B"}</definedName>
    <definedName name="ugfkjchjc" localSheetId="23" hidden="1">{#N/A,#N/A,FALSE,"A";#N/A,#N/A,FALSE,"B"}</definedName>
    <definedName name="ugfkjchjc" localSheetId="12" hidden="1">{#N/A,#N/A,FALSE,"A";#N/A,#N/A,FALSE,"B"}</definedName>
    <definedName name="ugfkjchjc" localSheetId="13" hidden="1">{#N/A,#N/A,FALSE,"A";#N/A,#N/A,FALSE,"B"}</definedName>
    <definedName name="ugfkjchjc" localSheetId="14" hidden="1">{#N/A,#N/A,FALSE,"A";#N/A,#N/A,FALSE,"B"}</definedName>
    <definedName name="ugfkjchjc" localSheetId="15" hidden="1">{#N/A,#N/A,FALSE,"A";#N/A,#N/A,FALSE,"B"}</definedName>
    <definedName name="ugfkjchjc" localSheetId="3" hidden="1">{#N/A,#N/A,FALSE,"A";#N/A,#N/A,FALSE,"B"}</definedName>
    <definedName name="ugfkjchjc" localSheetId="4" hidden="1">{#N/A,#N/A,FALSE,"A";#N/A,#N/A,FALSE,"B"}</definedName>
    <definedName name="ugfkjchjc" localSheetId="5" hidden="1">{#N/A,#N/A,FALSE,"A";#N/A,#N/A,FALSE,"B"}</definedName>
    <definedName name="ugfkjchjc" localSheetId="6" hidden="1">{#N/A,#N/A,FALSE,"A";#N/A,#N/A,FALSE,"B"}</definedName>
    <definedName name="ugfkjchjc" hidden="1">{#N/A,#N/A,FALSE,"A";#N/A,#N/A,FALSE,"B"}</definedName>
    <definedName name="ugh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ugh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ughf" hidden="1">{#N/A,#N/A,FALSE,"A";#N/A,#N/A,FALSE,"B-TOT";#N/A,#N/A,FALSE,"Declaration1";#N/A,#N/A,FALSE,"Spravka1";#N/A,#N/A,FALSE,"A (2)";#N/A,#N/A,FALSE,"B-TOT (2)";#N/A,#N/A,FALSE,"Declaration1 (2)";#N/A,#N/A,FALSE,"Spravka1 (2)"}</definedName>
    <definedName name="UHJ" localSheetId="20" hidden="1">{#N/A,#N/A,FALSE,"Tabl. FB300";#N/A,#N/A,FALSE,"Tabl. FB350";#N/A,#N/A,FALSE,"Tabl. FB400";#N/A,#N/A,FALSE,"Tabl. FB500";#N/A,#N/A,FALSE,"Tabl. FS090"}</definedName>
    <definedName name="UHJ" localSheetId="21" hidden="1">{#N/A,#N/A,FALSE,"Tabl. FB300";#N/A,#N/A,FALSE,"Tabl. FB350";#N/A,#N/A,FALSE,"Tabl. FB400";#N/A,#N/A,FALSE,"Tabl. FB500";#N/A,#N/A,FALSE,"Tabl. FS090"}</definedName>
    <definedName name="UHJ" localSheetId="22" hidden="1">{#N/A,#N/A,FALSE,"Tabl. FB300";#N/A,#N/A,FALSE,"Tabl. FB350";#N/A,#N/A,FALSE,"Tabl. FB400";#N/A,#N/A,FALSE,"Tabl. FB500";#N/A,#N/A,FALSE,"Tabl. FS090"}</definedName>
    <definedName name="UHJ" localSheetId="16" hidden="1">{#N/A,#N/A,FALSE,"Tabl. FB300";#N/A,#N/A,FALSE,"Tabl. FB350";#N/A,#N/A,FALSE,"Tabl. FB400";#N/A,#N/A,FALSE,"Tabl. FB500";#N/A,#N/A,FALSE,"Tabl. FS090"}</definedName>
    <definedName name="UHJ" localSheetId="17" hidden="1">{#N/A,#N/A,FALSE,"Tabl. FB300";#N/A,#N/A,FALSE,"Tabl. FB350";#N/A,#N/A,FALSE,"Tabl. FB400";#N/A,#N/A,FALSE,"Tabl. FB500";#N/A,#N/A,FALSE,"Tabl. FS090"}</definedName>
    <definedName name="UHJ" localSheetId="19" hidden="1">{#N/A,#N/A,FALSE,"Tabl. FB300";#N/A,#N/A,FALSE,"Tabl. FB350";#N/A,#N/A,FALSE,"Tabl. FB400";#N/A,#N/A,FALSE,"Tabl. FB500";#N/A,#N/A,FALSE,"Tabl. FS090"}</definedName>
    <definedName name="UHJ" localSheetId="18" hidden="1">{#N/A,#N/A,FALSE,"Tabl. FB300";#N/A,#N/A,FALSE,"Tabl. FB350";#N/A,#N/A,FALSE,"Tabl. FB400";#N/A,#N/A,FALSE,"Tabl. FB500";#N/A,#N/A,FALSE,"Tabl. FS090"}</definedName>
    <definedName name="UHJ" localSheetId="7" hidden="1">{#N/A,#N/A,FALSE,"Tabl. FB300";#N/A,#N/A,FALSE,"Tabl. FB350";#N/A,#N/A,FALSE,"Tabl. FB400";#N/A,#N/A,FALSE,"Tabl. FB500";#N/A,#N/A,FALSE,"Tabl. FS090"}</definedName>
    <definedName name="UHJ" localSheetId="8" hidden="1">{#N/A,#N/A,FALSE,"Tabl. FB300";#N/A,#N/A,FALSE,"Tabl. FB350";#N/A,#N/A,FALSE,"Tabl. FB400";#N/A,#N/A,FALSE,"Tabl. FB500";#N/A,#N/A,FALSE,"Tabl. FS090"}</definedName>
    <definedName name="UHJ" localSheetId="10" hidden="1">{#N/A,#N/A,FALSE,"Tabl. FB300";#N/A,#N/A,FALSE,"Tabl. FB350";#N/A,#N/A,FALSE,"Tabl. FB400";#N/A,#N/A,FALSE,"Tabl. FB500";#N/A,#N/A,FALSE,"Tabl. FS090"}</definedName>
    <definedName name="UHJ" localSheetId="9" hidden="1">{#N/A,#N/A,FALSE,"Tabl. FB300";#N/A,#N/A,FALSE,"Tabl. FB350";#N/A,#N/A,FALSE,"Tabl. FB400";#N/A,#N/A,FALSE,"Tabl. FB500";#N/A,#N/A,FALSE,"Tabl. FS090"}</definedName>
    <definedName name="UHJ" localSheetId="23" hidden="1">{#N/A,#N/A,FALSE,"Tabl. FB300";#N/A,#N/A,FALSE,"Tabl. FB350";#N/A,#N/A,FALSE,"Tabl. FB400";#N/A,#N/A,FALSE,"Tabl. FB500";#N/A,#N/A,FALSE,"Tabl. FS090"}</definedName>
    <definedName name="UHJ" localSheetId="12" hidden="1">{#N/A,#N/A,FALSE,"Tabl. FB300";#N/A,#N/A,FALSE,"Tabl. FB350";#N/A,#N/A,FALSE,"Tabl. FB400";#N/A,#N/A,FALSE,"Tabl. FB500";#N/A,#N/A,FALSE,"Tabl. FS090"}</definedName>
    <definedName name="UHJ" localSheetId="13" hidden="1">{#N/A,#N/A,FALSE,"Tabl. FB300";#N/A,#N/A,FALSE,"Tabl. FB350";#N/A,#N/A,FALSE,"Tabl. FB400";#N/A,#N/A,FALSE,"Tabl. FB500";#N/A,#N/A,FALSE,"Tabl. FS090"}</definedName>
    <definedName name="UHJ" localSheetId="14" hidden="1">{#N/A,#N/A,FALSE,"Tabl. FB300";#N/A,#N/A,FALSE,"Tabl. FB350";#N/A,#N/A,FALSE,"Tabl. FB400";#N/A,#N/A,FALSE,"Tabl. FB500";#N/A,#N/A,FALSE,"Tabl. FS090"}</definedName>
    <definedName name="UHJ" localSheetId="15" hidden="1">{#N/A,#N/A,FALSE,"Tabl. FB300";#N/A,#N/A,FALSE,"Tabl. FB350";#N/A,#N/A,FALSE,"Tabl. FB400";#N/A,#N/A,FALSE,"Tabl. FB500";#N/A,#N/A,FALSE,"Tabl. FS090"}</definedName>
    <definedName name="UHJ" localSheetId="3" hidden="1">{#N/A,#N/A,FALSE,"Tabl. FB300";#N/A,#N/A,FALSE,"Tabl. FB350";#N/A,#N/A,FALSE,"Tabl. FB400";#N/A,#N/A,FALSE,"Tabl. FB500";#N/A,#N/A,FALSE,"Tabl. FS090"}</definedName>
    <definedName name="UHJ" localSheetId="4" hidden="1">{#N/A,#N/A,FALSE,"Tabl. FB300";#N/A,#N/A,FALSE,"Tabl. FB350";#N/A,#N/A,FALSE,"Tabl. FB400";#N/A,#N/A,FALSE,"Tabl. FB500";#N/A,#N/A,FALSE,"Tabl. FS090"}</definedName>
    <definedName name="UHJ" localSheetId="5" hidden="1">{#N/A,#N/A,FALSE,"Tabl. FB300";#N/A,#N/A,FALSE,"Tabl. FB350";#N/A,#N/A,FALSE,"Tabl. FB400";#N/A,#N/A,FALSE,"Tabl. FB500";#N/A,#N/A,FALSE,"Tabl. FS090"}</definedName>
    <definedName name="UHJ" localSheetId="6" hidden="1">{#N/A,#N/A,FALSE,"Tabl. FB300";#N/A,#N/A,FALSE,"Tabl. FB350";#N/A,#N/A,FALSE,"Tabl. FB400";#N/A,#N/A,FALSE,"Tabl. FB500";#N/A,#N/A,FALSE,"Tabl. FS090"}</definedName>
    <definedName name="UHJ" hidden="1">{#N/A,#N/A,FALSE,"Tabl. FB300";#N/A,#N/A,FALSE,"Tabl. FB350";#N/A,#N/A,FALSE,"Tabl. FB400";#N/A,#N/A,FALSE,"Tabl. FB500";#N/A,#N/A,FALSE,"Tabl. FS090"}</definedName>
    <definedName name="ui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uihgnhg" localSheetId="20" hidden="1">{#N/A,#N/A,FALSE,"A";#N/A,#N/A,FALSE,"B"}</definedName>
    <definedName name="uihgnhg" localSheetId="21" hidden="1">{#N/A,#N/A,FALSE,"A";#N/A,#N/A,FALSE,"B"}</definedName>
    <definedName name="uihgnhg" localSheetId="22" hidden="1">{#N/A,#N/A,FALSE,"A";#N/A,#N/A,FALSE,"B"}</definedName>
    <definedName name="uihgnhg" localSheetId="16" hidden="1">{#N/A,#N/A,FALSE,"A";#N/A,#N/A,FALSE,"B"}</definedName>
    <definedName name="uihgnhg" localSheetId="17" hidden="1">{#N/A,#N/A,FALSE,"A";#N/A,#N/A,FALSE,"B"}</definedName>
    <definedName name="uihgnhg" localSheetId="19" hidden="1">{#N/A,#N/A,FALSE,"A";#N/A,#N/A,FALSE,"B"}</definedName>
    <definedName name="uihgnhg" localSheetId="18" hidden="1">{#N/A,#N/A,FALSE,"A";#N/A,#N/A,FALSE,"B"}</definedName>
    <definedName name="uihgnhg" localSheetId="7" hidden="1">{#N/A,#N/A,FALSE,"A";#N/A,#N/A,FALSE,"B"}</definedName>
    <definedName name="uihgnhg" localSheetId="8" hidden="1">{#N/A,#N/A,FALSE,"A";#N/A,#N/A,FALSE,"B"}</definedName>
    <definedName name="uihgnhg" localSheetId="10" hidden="1">{#N/A,#N/A,FALSE,"A";#N/A,#N/A,FALSE,"B"}</definedName>
    <definedName name="uihgnhg" localSheetId="9" hidden="1">{#N/A,#N/A,FALSE,"A";#N/A,#N/A,FALSE,"B"}</definedName>
    <definedName name="uihgnhg" localSheetId="23" hidden="1">{#N/A,#N/A,FALSE,"A";#N/A,#N/A,FALSE,"B"}</definedName>
    <definedName name="uihgnhg" localSheetId="12" hidden="1">{#N/A,#N/A,FALSE,"A";#N/A,#N/A,FALSE,"B"}</definedName>
    <definedName name="uihgnhg" localSheetId="13" hidden="1">{#N/A,#N/A,FALSE,"A";#N/A,#N/A,FALSE,"B"}</definedName>
    <definedName name="uihgnhg" localSheetId="14" hidden="1">{#N/A,#N/A,FALSE,"A";#N/A,#N/A,FALSE,"B"}</definedName>
    <definedName name="uihgnhg" localSheetId="15" hidden="1">{#N/A,#N/A,FALSE,"A";#N/A,#N/A,FALSE,"B"}</definedName>
    <definedName name="uihgnhg" localSheetId="3" hidden="1">{#N/A,#N/A,FALSE,"A";#N/A,#N/A,FALSE,"B"}</definedName>
    <definedName name="uihgnhg" localSheetId="4" hidden="1">{#N/A,#N/A,FALSE,"A";#N/A,#N/A,FALSE,"B"}</definedName>
    <definedName name="uihgnhg" localSheetId="5" hidden="1">{#N/A,#N/A,FALSE,"A";#N/A,#N/A,FALSE,"B"}</definedName>
    <definedName name="uihgnhg" localSheetId="6" hidden="1">{#N/A,#N/A,FALSE,"A";#N/A,#N/A,FALSE,"B"}</definedName>
    <definedName name="uihgnhg" hidden="1">{#N/A,#N/A,FALSE,"A";#N/A,#N/A,FALSE,"B"}</definedName>
    <definedName name="uj" localSheetId="20" hidden="1">{#N/A,#N/A,FALSE,"A";#N/A,#N/A,FALSE,"B"}</definedName>
    <definedName name="uj" localSheetId="21" hidden="1">{#N/A,#N/A,FALSE,"A";#N/A,#N/A,FALSE,"B"}</definedName>
    <definedName name="uj" localSheetId="22" hidden="1">{#N/A,#N/A,FALSE,"A";#N/A,#N/A,FALSE,"B"}</definedName>
    <definedName name="uj" localSheetId="16" hidden="1">{#N/A,#N/A,FALSE,"A";#N/A,#N/A,FALSE,"B"}</definedName>
    <definedName name="uj" localSheetId="17" hidden="1">{#N/A,#N/A,FALSE,"A";#N/A,#N/A,FALSE,"B"}</definedName>
    <definedName name="uj" localSheetId="19" hidden="1">{#N/A,#N/A,FALSE,"A";#N/A,#N/A,FALSE,"B"}</definedName>
    <definedName name="uj" localSheetId="18" hidden="1">{#N/A,#N/A,FALSE,"A";#N/A,#N/A,FALSE,"B"}</definedName>
    <definedName name="uj" localSheetId="7" hidden="1">{#N/A,#N/A,FALSE,"A";#N/A,#N/A,FALSE,"B"}</definedName>
    <definedName name="uj" localSheetId="8" hidden="1">{#N/A,#N/A,FALSE,"A";#N/A,#N/A,FALSE,"B"}</definedName>
    <definedName name="uj" localSheetId="10" hidden="1">{#N/A,#N/A,FALSE,"A";#N/A,#N/A,FALSE,"B"}</definedName>
    <definedName name="uj" localSheetId="9" hidden="1">{#N/A,#N/A,FALSE,"A";#N/A,#N/A,FALSE,"B"}</definedName>
    <definedName name="uj" localSheetId="23" hidden="1">{#N/A,#N/A,FALSE,"A";#N/A,#N/A,FALSE,"B"}</definedName>
    <definedName name="uj" localSheetId="12" hidden="1">{#N/A,#N/A,FALSE,"A";#N/A,#N/A,FALSE,"B"}</definedName>
    <definedName name="uj" localSheetId="13" hidden="1">{#N/A,#N/A,FALSE,"A";#N/A,#N/A,FALSE,"B"}</definedName>
    <definedName name="uj" localSheetId="14" hidden="1">{#N/A,#N/A,FALSE,"A";#N/A,#N/A,FALSE,"B"}</definedName>
    <definedName name="uj" localSheetId="15" hidden="1">{#N/A,#N/A,FALSE,"A";#N/A,#N/A,FALSE,"B"}</definedName>
    <definedName name="uj" localSheetId="3" hidden="1">{#N/A,#N/A,FALSE,"A";#N/A,#N/A,FALSE,"B"}</definedName>
    <definedName name="uj" localSheetId="4" hidden="1">{#N/A,#N/A,FALSE,"A";#N/A,#N/A,FALSE,"B"}</definedName>
    <definedName name="uj" localSheetId="5" hidden="1">{#N/A,#N/A,FALSE,"A";#N/A,#N/A,FALSE,"B"}</definedName>
    <definedName name="uj" localSheetId="6" hidden="1">{#N/A,#N/A,FALSE,"A";#N/A,#N/A,FALSE,"B"}</definedName>
    <definedName name="uj" hidden="1">{#N/A,#N/A,FALSE,"A";#N/A,#N/A,FALSE,"B"}</definedName>
    <definedName name="ukfhdd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ukfhdd" hidden="1">{#N/A,#N/A,FALSE,"A";#N/A,#N/A,FALSE,"B-TOT";#N/A,#N/A,FALSE,"Declaration1";#N/A,#N/A,FALSE,"Spravka1";#N/A,#N/A,FALSE,"A (2)";#N/A,#N/A,FALSE,"B-TOT (2)";#N/A,#N/A,FALSE,"Declaration1 (2)";#N/A,#N/A,FALSE,"Spravka1 (2)"}</definedName>
    <definedName name="ukjhgghc" localSheetId="20" hidden="1">{#N/A,#N/A,FALSE,"A";#N/A,#N/A,FALSE,"B"}</definedName>
    <definedName name="ukjhgghc" localSheetId="21" hidden="1">{#N/A,#N/A,FALSE,"A";#N/A,#N/A,FALSE,"B"}</definedName>
    <definedName name="ukjhgghc" localSheetId="22" hidden="1">{#N/A,#N/A,FALSE,"A";#N/A,#N/A,FALSE,"B"}</definedName>
    <definedName name="ukjhgghc" localSheetId="16" hidden="1">{#N/A,#N/A,FALSE,"A";#N/A,#N/A,FALSE,"B"}</definedName>
    <definedName name="ukjhgghc" localSheetId="17" hidden="1">{#N/A,#N/A,FALSE,"A";#N/A,#N/A,FALSE,"B"}</definedName>
    <definedName name="ukjhgghc" localSheetId="19" hidden="1">{#N/A,#N/A,FALSE,"A";#N/A,#N/A,FALSE,"B"}</definedName>
    <definedName name="ukjhgghc" localSheetId="18" hidden="1">{#N/A,#N/A,FALSE,"A";#N/A,#N/A,FALSE,"B"}</definedName>
    <definedName name="ukjhgghc" localSheetId="7" hidden="1">{#N/A,#N/A,FALSE,"A";#N/A,#N/A,FALSE,"B"}</definedName>
    <definedName name="ukjhgghc" localSheetId="8" hidden="1">{#N/A,#N/A,FALSE,"A";#N/A,#N/A,FALSE,"B"}</definedName>
    <definedName name="ukjhgghc" localSheetId="10" hidden="1">{#N/A,#N/A,FALSE,"A";#N/A,#N/A,FALSE,"B"}</definedName>
    <definedName name="ukjhgghc" localSheetId="9" hidden="1">{#N/A,#N/A,FALSE,"A";#N/A,#N/A,FALSE,"B"}</definedName>
    <definedName name="ukjhgghc" localSheetId="23" hidden="1">{#N/A,#N/A,FALSE,"A";#N/A,#N/A,FALSE,"B"}</definedName>
    <definedName name="ukjhgghc" localSheetId="12" hidden="1">{#N/A,#N/A,FALSE,"A";#N/A,#N/A,FALSE,"B"}</definedName>
    <definedName name="ukjhgghc" localSheetId="13" hidden="1">{#N/A,#N/A,FALSE,"A";#N/A,#N/A,FALSE,"B"}</definedName>
    <definedName name="ukjhgghc" localSheetId="14" hidden="1">{#N/A,#N/A,FALSE,"A";#N/A,#N/A,FALSE,"B"}</definedName>
    <definedName name="ukjhgghc" localSheetId="15" hidden="1">{#N/A,#N/A,FALSE,"A";#N/A,#N/A,FALSE,"B"}</definedName>
    <definedName name="ukjhgghc" localSheetId="3" hidden="1">{#N/A,#N/A,FALSE,"A";#N/A,#N/A,FALSE,"B"}</definedName>
    <definedName name="ukjhgghc" localSheetId="4" hidden="1">{#N/A,#N/A,FALSE,"A";#N/A,#N/A,FALSE,"B"}</definedName>
    <definedName name="ukjhgghc" localSheetId="5" hidden="1">{#N/A,#N/A,FALSE,"A";#N/A,#N/A,FALSE,"B"}</definedName>
    <definedName name="ukjhgghc" localSheetId="6" hidden="1">{#N/A,#N/A,FALSE,"A";#N/A,#N/A,FALSE,"B"}</definedName>
    <definedName name="ukjhgghc" hidden="1">{#N/A,#N/A,FALSE,"A";#N/A,#N/A,FALSE,"B"}</definedName>
    <definedName name="USD_ZAR" localSheetId="22">#REF!</definedName>
    <definedName name="usisksdkhk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sisksdkhk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utg" localSheetId="20" hidden="1">{#N/A,#N/A,FALSE,"Tabl. H1";#N/A,#N/A,FALSE,"Tabl. H2"}</definedName>
    <definedName name="utg" localSheetId="21" hidden="1">{#N/A,#N/A,FALSE,"Tabl. H1";#N/A,#N/A,FALSE,"Tabl. H2"}</definedName>
    <definedName name="utg" localSheetId="22" hidden="1">{#N/A,#N/A,FALSE,"Tabl. H1";#N/A,#N/A,FALSE,"Tabl. H2"}</definedName>
    <definedName name="utg" localSheetId="16" hidden="1">{#N/A,#N/A,FALSE,"Tabl. H1";#N/A,#N/A,FALSE,"Tabl. H2"}</definedName>
    <definedName name="utg" localSheetId="17" hidden="1">{#N/A,#N/A,FALSE,"Tabl. H1";#N/A,#N/A,FALSE,"Tabl. H2"}</definedName>
    <definedName name="utg" localSheetId="19" hidden="1">{#N/A,#N/A,FALSE,"Tabl. H1";#N/A,#N/A,FALSE,"Tabl. H2"}</definedName>
    <definedName name="utg" localSheetId="18" hidden="1">{#N/A,#N/A,FALSE,"Tabl. H1";#N/A,#N/A,FALSE,"Tabl. H2"}</definedName>
    <definedName name="utg" localSheetId="7" hidden="1">{#N/A,#N/A,FALSE,"Tabl. H1";#N/A,#N/A,FALSE,"Tabl. H2"}</definedName>
    <definedName name="utg" localSheetId="8" hidden="1">{#N/A,#N/A,FALSE,"Tabl. H1";#N/A,#N/A,FALSE,"Tabl. H2"}</definedName>
    <definedName name="utg" localSheetId="10" hidden="1">{#N/A,#N/A,FALSE,"Tabl. H1";#N/A,#N/A,FALSE,"Tabl. H2"}</definedName>
    <definedName name="utg" localSheetId="9" hidden="1">{#N/A,#N/A,FALSE,"Tabl. H1";#N/A,#N/A,FALSE,"Tabl. H2"}</definedName>
    <definedName name="utg" localSheetId="23" hidden="1">{#N/A,#N/A,FALSE,"Tabl. H1";#N/A,#N/A,FALSE,"Tabl. H2"}</definedName>
    <definedName name="utg" localSheetId="12" hidden="1">{#N/A,#N/A,FALSE,"Tabl. H1";#N/A,#N/A,FALSE,"Tabl. H2"}</definedName>
    <definedName name="utg" localSheetId="13" hidden="1">{#N/A,#N/A,FALSE,"Tabl. H1";#N/A,#N/A,FALSE,"Tabl. H2"}</definedName>
    <definedName name="utg" localSheetId="14" hidden="1">{#N/A,#N/A,FALSE,"Tabl. H1";#N/A,#N/A,FALSE,"Tabl. H2"}</definedName>
    <definedName name="utg" localSheetId="15" hidden="1">{#N/A,#N/A,FALSE,"Tabl. H1";#N/A,#N/A,FALSE,"Tabl. H2"}</definedName>
    <definedName name="utg" localSheetId="3" hidden="1">{#N/A,#N/A,FALSE,"Tabl. H1";#N/A,#N/A,FALSE,"Tabl. H2"}</definedName>
    <definedName name="utg" localSheetId="4" hidden="1">{#N/A,#N/A,FALSE,"Tabl. H1";#N/A,#N/A,FALSE,"Tabl. H2"}</definedName>
    <definedName name="utg" localSheetId="5" hidden="1">{#N/A,#N/A,FALSE,"Tabl. H1";#N/A,#N/A,FALSE,"Tabl. H2"}</definedName>
    <definedName name="utg" localSheetId="6" hidden="1">{#N/A,#N/A,FALSE,"Tabl. H1";#N/A,#N/A,FALSE,"Tabl. H2"}</definedName>
    <definedName name="utg" hidden="1">{#N/A,#N/A,FALSE,"Tabl. H1";#N/A,#N/A,FALSE,"Tabl. H2"}</definedName>
    <definedName name="UUJNN?JNJ" localSheetId="20" hidden="1">{#N/A,#N/A,FALSE,"Tabl. G1";#N/A,#N/A,FALSE,"Tabl. G2"}</definedName>
    <definedName name="UUJNN?JNJ" localSheetId="21" hidden="1">{#N/A,#N/A,FALSE,"Tabl. G1";#N/A,#N/A,FALSE,"Tabl. G2"}</definedName>
    <definedName name="UUJNN?JNJ" localSheetId="22" hidden="1">{#N/A,#N/A,FALSE,"Tabl. G1";#N/A,#N/A,FALSE,"Tabl. G2"}</definedName>
    <definedName name="UUJNN?JNJ" localSheetId="16" hidden="1">{#N/A,#N/A,FALSE,"Tabl. G1";#N/A,#N/A,FALSE,"Tabl. G2"}</definedName>
    <definedName name="UUJNN?JNJ" localSheetId="17" hidden="1">{#N/A,#N/A,FALSE,"Tabl. G1";#N/A,#N/A,FALSE,"Tabl. G2"}</definedName>
    <definedName name="UUJNN?JNJ" localSheetId="19" hidden="1">{#N/A,#N/A,FALSE,"Tabl. G1";#N/A,#N/A,FALSE,"Tabl. G2"}</definedName>
    <definedName name="UUJNN?JNJ" localSheetId="18" hidden="1">{#N/A,#N/A,FALSE,"Tabl. G1";#N/A,#N/A,FALSE,"Tabl. G2"}</definedName>
    <definedName name="UUJNN?JNJ" localSheetId="7" hidden="1">{#N/A,#N/A,FALSE,"Tabl. G1";#N/A,#N/A,FALSE,"Tabl. G2"}</definedName>
    <definedName name="UUJNN?JNJ" localSheetId="8" hidden="1">{#N/A,#N/A,FALSE,"Tabl. G1";#N/A,#N/A,FALSE,"Tabl. G2"}</definedName>
    <definedName name="UUJNN?JNJ" localSheetId="10" hidden="1">{#N/A,#N/A,FALSE,"Tabl. G1";#N/A,#N/A,FALSE,"Tabl. G2"}</definedName>
    <definedName name="UUJNN?JNJ" localSheetId="9" hidden="1">{#N/A,#N/A,FALSE,"Tabl. G1";#N/A,#N/A,FALSE,"Tabl. G2"}</definedName>
    <definedName name="UUJNN?JNJ" localSheetId="23" hidden="1">{#N/A,#N/A,FALSE,"Tabl. G1";#N/A,#N/A,FALSE,"Tabl. G2"}</definedName>
    <definedName name="UUJNN?JNJ" localSheetId="12" hidden="1">{#N/A,#N/A,FALSE,"Tabl. G1";#N/A,#N/A,FALSE,"Tabl. G2"}</definedName>
    <definedName name="UUJNN?JNJ" localSheetId="13" hidden="1">{#N/A,#N/A,FALSE,"Tabl. G1";#N/A,#N/A,FALSE,"Tabl. G2"}</definedName>
    <definedName name="UUJNN?JNJ" localSheetId="14" hidden="1">{#N/A,#N/A,FALSE,"Tabl. G1";#N/A,#N/A,FALSE,"Tabl. G2"}</definedName>
    <definedName name="UUJNN?JNJ" localSheetId="15" hidden="1">{#N/A,#N/A,FALSE,"Tabl. G1";#N/A,#N/A,FALSE,"Tabl. G2"}</definedName>
    <definedName name="UUJNN?JNJ" localSheetId="3" hidden="1">{#N/A,#N/A,FALSE,"Tabl. G1";#N/A,#N/A,FALSE,"Tabl. G2"}</definedName>
    <definedName name="UUJNN?JNJ" localSheetId="4" hidden="1">{#N/A,#N/A,FALSE,"Tabl. G1";#N/A,#N/A,FALSE,"Tabl. G2"}</definedName>
    <definedName name="UUJNN?JNJ" localSheetId="5" hidden="1">{#N/A,#N/A,FALSE,"Tabl. G1";#N/A,#N/A,FALSE,"Tabl. G2"}</definedName>
    <definedName name="UUJNN?JNJ" localSheetId="6" hidden="1">{#N/A,#N/A,FALSE,"Tabl. G1";#N/A,#N/A,FALSE,"Tabl. G2"}</definedName>
    <definedName name="UUJNN?JNJ" hidden="1">{#N/A,#N/A,FALSE,"Tabl. G1";#N/A,#N/A,FALSE,"Tabl. G2"}</definedName>
    <definedName name="UUYYYYYYYY" localSheetId="20" hidden="1">{#N/A,#N/A,FALSE,"Tabl. A1";#N/A,#N/A,FALSE,"Tabl. A1 b";#N/A,#N/A,FALSE,"Tabl. A2";#N/A,#N/A,FALSE,"Tabl. A2-1";#N/A,#N/A,FALSE,"Tabl. A2-2"}</definedName>
    <definedName name="UUYYYYYYYY" localSheetId="21" hidden="1">{#N/A,#N/A,FALSE,"Tabl. A1";#N/A,#N/A,FALSE,"Tabl. A1 b";#N/A,#N/A,FALSE,"Tabl. A2";#N/A,#N/A,FALSE,"Tabl. A2-1";#N/A,#N/A,FALSE,"Tabl. A2-2"}</definedName>
    <definedName name="UUYYYYYYYY" localSheetId="22" hidden="1">{#N/A,#N/A,FALSE,"Tabl. A1";#N/A,#N/A,FALSE,"Tabl. A1 b";#N/A,#N/A,FALSE,"Tabl. A2";#N/A,#N/A,FALSE,"Tabl. A2-1";#N/A,#N/A,FALSE,"Tabl. A2-2"}</definedName>
    <definedName name="UUYYYYYYYY" localSheetId="16" hidden="1">{#N/A,#N/A,FALSE,"Tabl. A1";#N/A,#N/A,FALSE,"Tabl. A1 b";#N/A,#N/A,FALSE,"Tabl. A2";#N/A,#N/A,FALSE,"Tabl. A2-1";#N/A,#N/A,FALSE,"Tabl. A2-2"}</definedName>
    <definedName name="UUYYYYYYYY" localSheetId="17" hidden="1">{#N/A,#N/A,FALSE,"Tabl. A1";#N/A,#N/A,FALSE,"Tabl. A1 b";#N/A,#N/A,FALSE,"Tabl. A2";#N/A,#N/A,FALSE,"Tabl. A2-1";#N/A,#N/A,FALSE,"Tabl. A2-2"}</definedName>
    <definedName name="UUYYYYYYYY" localSheetId="19" hidden="1">{#N/A,#N/A,FALSE,"Tabl. A1";#N/A,#N/A,FALSE,"Tabl. A1 b";#N/A,#N/A,FALSE,"Tabl. A2";#N/A,#N/A,FALSE,"Tabl. A2-1";#N/A,#N/A,FALSE,"Tabl. A2-2"}</definedName>
    <definedName name="UUYYYYYYYY" localSheetId="18" hidden="1">{#N/A,#N/A,FALSE,"Tabl. A1";#N/A,#N/A,FALSE,"Tabl. A1 b";#N/A,#N/A,FALSE,"Tabl. A2";#N/A,#N/A,FALSE,"Tabl. A2-1";#N/A,#N/A,FALSE,"Tabl. A2-2"}</definedName>
    <definedName name="UUYYYYYYYY" localSheetId="7" hidden="1">{#N/A,#N/A,FALSE,"Tabl. A1";#N/A,#N/A,FALSE,"Tabl. A1 b";#N/A,#N/A,FALSE,"Tabl. A2";#N/A,#N/A,FALSE,"Tabl. A2-1";#N/A,#N/A,FALSE,"Tabl. A2-2"}</definedName>
    <definedName name="UUYYYYYYYY" localSheetId="8" hidden="1">{#N/A,#N/A,FALSE,"Tabl. A1";#N/A,#N/A,FALSE,"Tabl. A1 b";#N/A,#N/A,FALSE,"Tabl. A2";#N/A,#N/A,FALSE,"Tabl. A2-1";#N/A,#N/A,FALSE,"Tabl. A2-2"}</definedName>
    <definedName name="UUYYYYYYYY" localSheetId="10" hidden="1">{#N/A,#N/A,FALSE,"Tabl. A1";#N/A,#N/A,FALSE,"Tabl. A1 b";#N/A,#N/A,FALSE,"Tabl. A2";#N/A,#N/A,FALSE,"Tabl. A2-1";#N/A,#N/A,FALSE,"Tabl. A2-2"}</definedName>
    <definedName name="UUYYYYYYYY" localSheetId="9" hidden="1">{#N/A,#N/A,FALSE,"Tabl. A1";#N/A,#N/A,FALSE,"Tabl. A1 b";#N/A,#N/A,FALSE,"Tabl. A2";#N/A,#N/A,FALSE,"Tabl. A2-1";#N/A,#N/A,FALSE,"Tabl. A2-2"}</definedName>
    <definedName name="UUYYYYYYYY" localSheetId="23" hidden="1">{#N/A,#N/A,FALSE,"Tabl. A1";#N/A,#N/A,FALSE,"Tabl. A1 b";#N/A,#N/A,FALSE,"Tabl. A2";#N/A,#N/A,FALSE,"Tabl. A2-1";#N/A,#N/A,FALSE,"Tabl. A2-2"}</definedName>
    <definedName name="UUYYYYYYYY" localSheetId="12" hidden="1">{#N/A,#N/A,FALSE,"Tabl. A1";#N/A,#N/A,FALSE,"Tabl. A1 b";#N/A,#N/A,FALSE,"Tabl. A2";#N/A,#N/A,FALSE,"Tabl. A2-1";#N/A,#N/A,FALSE,"Tabl. A2-2"}</definedName>
    <definedName name="UUYYYYYYYY" localSheetId="13" hidden="1">{#N/A,#N/A,FALSE,"Tabl. A1";#N/A,#N/A,FALSE,"Tabl. A1 b";#N/A,#N/A,FALSE,"Tabl. A2";#N/A,#N/A,FALSE,"Tabl. A2-1";#N/A,#N/A,FALSE,"Tabl. A2-2"}</definedName>
    <definedName name="UUYYYYYYYY" localSheetId="14" hidden="1">{#N/A,#N/A,FALSE,"Tabl. A1";#N/A,#N/A,FALSE,"Tabl. A1 b";#N/A,#N/A,FALSE,"Tabl. A2";#N/A,#N/A,FALSE,"Tabl. A2-1";#N/A,#N/A,FALSE,"Tabl. A2-2"}</definedName>
    <definedName name="UUYYYYYYYY" localSheetId="15" hidden="1">{#N/A,#N/A,FALSE,"Tabl. A1";#N/A,#N/A,FALSE,"Tabl. A1 b";#N/A,#N/A,FALSE,"Tabl. A2";#N/A,#N/A,FALSE,"Tabl. A2-1";#N/A,#N/A,FALSE,"Tabl. A2-2"}</definedName>
    <definedName name="UUYYYYYYYY" localSheetId="3" hidden="1">{#N/A,#N/A,FALSE,"Tabl. A1";#N/A,#N/A,FALSE,"Tabl. A1 b";#N/A,#N/A,FALSE,"Tabl. A2";#N/A,#N/A,FALSE,"Tabl. A2-1";#N/A,#N/A,FALSE,"Tabl. A2-2"}</definedName>
    <definedName name="UUYYYYYYYY" localSheetId="4" hidden="1">{#N/A,#N/A,FALSE,"Tabl. A1";#N/A,#N/A,FALSE,"Tabl. A1 b";#N/A,#N/A,FALSE,"Tabl. A2";#N/A,#N/A,FALSE,"Tabl. A2-1";#N/A,#N/A,FALSE,"Tabl. A2-2"}</definedName>
    <definedName name="UUYYYYYYYY" localSheetId="5" hidden="1">{#N/A,#N/A,FALSE,"Tabl. A1";#N/A,#N/A,FALSE,"Tabl. A1 b";#N/A,#N/A,FALSE,"Tabl. A2";#N/A,#N/A,FALSE,"Tabl. A2-1";#N/A,#N/A,FALSE,"Tabl. A2-2"}</definedName>
    <definedName name="UUYYYYYYYY" localSheetId="6" hidden="1">{#N/A,#N/A,FALSE,"Tabl. A1";#N/A,#N/A,FALSE,"Tabl. A1 b";#N/A,#N/A,FALSE,"Tabl. A2";#N/A,#N/A,FALSE,"Tabl. A2-1";#N/A,#N/A,FALSE,"Tabl. A2-2"}</definedName>
    <definedName name="UUYYYYYYYY" hidden="1">{#N/A,#N/A,FALSE,"Tabl. A1";#N/A,#N/A,FALSE,"Tabl. A1 b";#N/A,#N/A,FALSE,"Tabl. A2";#N/A,#N/A,FALSE,"Tabl. A2-1";#N/A,#N/A,FALSE,"Tabl. A2-2"}</definedName>
    <definedName name="UYB" localSheetId="20" hidden="1">{#N/A,#N/A,FALSE,"Tabl. A1";#N/A,#N/A,FALSE,"Tabl. A1 b";#N/A,#N/A,FALSE,"Tabl. A2";#N/A,#N/A,FALSE,"Tabl. A2-1";#N/A,#N/A,FALSE,"Tabl. A2-2"}</definedName>
    <definedName name="UYB" localSheetId="21" hidden="1">{#N/A,#N/A,FALSE,"Tabl. A1";#N/A,#N/A,FALSE,"Tabl. A1 b";#N/A,#N/A,FALSE,"Tabl. A2";#N/A,#N/A,FALSE,"Tabl. A2-1";#N/A,#N/A,FALSE,"Tabl. A2-2"}</definedName>
    <definedName name="UYB" localSheetId="22" hidden="1">{#N/A,#N/A,FALSE,"Tabl. A1";#N/A,#N/A,FALSE,"Tabl. A1 b";#N/A,#N/A,FALSE,"Tabl. A2";#N/A,#N/A,FALSE,"Tabl. A2-1";#N/A,#N/A,FALSE,"Tabl. A2-2"}</definedName>
    <definedName name="UYB" localSheetId="16" hidden="1">{#N/A,#N/A,FALSE,"Tabl. A1";#N/A,#N/A,FALSE,"Tabl. A1 b";#N/A,#N/A,FALSE,"Tabl. A2";#N/A,#N/A,FALSE,"Tabl. A2-1";#N/A,#N/A,FALSE,"Tabl. A2-2"}</definedName>
    <definedName name="UYB" localSheetId="17" hidden="1">{#N/A,#N/A,FALSE,"Tabl. A1";#N/A,#N/A,FALSE,"Tabl. A1 b";#N/A,#N/A,FALSE,"Tabl. A2";#N/A,#N/A,FALSE,"Tabl. A2-1";#N/A,#N/A,FALSE,"Tabl. A2-2"}</definedName>
    <definedName name="UYB" localSheetId="19" hidden="1">{#N/A,#N/A,FALSE,"Tabl. A1";#N/A,#N/A,FALSE,"Tabl. A1 b";#N/A,#N/A,FALSE,"Tabl. A2";#N/A,#N/A,FALSE,"Tabl. A2-1";#N/A,#N/A,FALSE,"Tabl. A2-2"}</definedName>
    <definedName name="UYB" localSheetId="18" hidden="1">{#N/A,#N/A,FALSE,"Tabl. A1";#N/A,#N/A,FALSE,"Tabl. A1 b";#N/A,#N/A,FALSE,"Tabl. A2";#N/A,#N/A,FALSE,"Tabl. A2-1";#N/A,#N/A,FALSE,"Tabl. A2-2"}</definedName>
    <definedName name="UYB" localSheetId="7" hidden="1">{#N/A,#N/A,FALSE,"Tabl. A1";#N/A,#N/A,FALSE,"Tabl. A1 b";#N/A,#N/A,FALSE,"Tabl. A2";#N/A,#N/A,FALSE,"Tabl. A2-1";#N/A,#N/A,FALSE,"Tabl. A2-2"}</definedName>
    <definedName name="UYB" localSheetId="8" hidden="1">{#N/A,#N/A,FALSE,"Tabl. A1";#N/A,#N/A,FALSE,"Tabl. A1 b";#N/A,#N/A,FALSE,"Tabl. A2";#N/A,#N/A,FALSE,"Tabl. A2-1";#N/A,#N/A,FALSE,"Tabl. A2-2"}</definedName>
    <definedName name="UYB" localSheetId="10" hidden="1">{#N/A,#N/A,FALSE,"Tabl. A1";#N/A,#N/A,FALSE,"Tabl. A1 b";#N/A,#N/A,FALSE,"Tabl. A2";#N/A,#N/A,FALSE,"Tabl. A2-1";#N/A,#N/A,FALSE,"Tabl. A2-2"}</definedName>
    <definedName name="UYB" localSheetId="9" hidden="1">{#N/A,#N/A,FALSE,"Tabl. A1";#N/A,#N/A,FALSE,"Tabl. A1 b";#N/A,#N/A,FALSE,"Tabl. A2";#N/A,#N/A,FALSE,"Tabl. A2-1";#N/A,#N/A,FALSE,"Tabl. A2-2"}</definedName>
    <definedName name="UYB" localSheetId="23" hidden="1">{#N/A,#N/A,FALSE,"Tabl. A1";#N/A,#N/A,FALSE,"Tabl. A1 b";#N/A,#N/A,FALSE,"Tabl. A2";#N/A,#N/A,FALSE,"Tabl. A2-1";#N/A,#N/A,FALSE,"Tabl. A2-2"}</definedName>
    <definedName name="UYB" localSheetId="12" hidden="1">{#N/A,#N/A,FALSE,"Tabl. A1";#N/A,#N/A,FALSE,"Tabl. A1 b";#N/A,#N/A,FALSE,"Tabl. A2";#N/A,#N/A,FALSE,"Tabl. A2-1";#N/A,#N/A,FALSE,"Tabl. A2-2"}</definedName>
    <definedName name="UYB" localSheetId="13" hidden="1">{#N/A,#N/A,FALSE,"Tabl. A1";#N/A,#N/A,FALSE,"Tabl. A1 b";#N/A,#N/A,FALSE,"Tabl. A2";#N/A,#N/A,FALSE,"Tabl. A2-1";#N/A,#N/A,FALSE,"Tabl. A2-2"}</definedName>
    <definedName name="UYB" localSheetId="14" hidden="1">{#N/A,#N/A,FALSE,"Tabl. A1";#N/A,#N/A,FALSE,"Tabl. A1 b";#N/A,#N/A,FALSE,"Tabl. A2";#N/A,#N/A,FALSE,"Tabl. A2-1";#N/A,#N/A,FALSE,"Tabl. A2-2"}</definedName>
    <definedName name="UYB" localSheetId="15" hidden="1">{#N/A,#N/A,FALSE,"Tabl. A1";#N/A,#N/A,FALSE,"Tabl. A1 b";#N/A,#N/A,FALSE,"Tabl. A2";#N/A,#N/A,FALSE,"Tabl. A2-1";#N/A,#N/A,FALSE,"Tabl. A2-2"}</definedName>
    <definedName name="UYB" localSheetId="3" hidden="1">{#N/A,#N/A,FALSE,"Tabl. A1";#N/A,#N/A,FALSE,"Tabl. A1 b";#N/A,#N/A,FALSE,"Tabl. A2";#N/A,#N/A,FALSE,"Tabl. A2-1";#N/A,#N/A,FALSE,"Tabl. A2-2"}</definedName>
    <definedName name="UYB" localSheetId="4" hidden="1">{#N/A,#N/A,FALSE,"Tabl. A1";#N/A,#N/A,FALSE,"Tabl. A1 b";#N/A,#N/A,FALSE,"Tabl. A2";#N/A,#N/A,FALSE,"Tabl. A2-1";#N/A,#N/A,FALSE,"Tabl. A2-2"}</definedName>
    <definedName name="UYB" localSheetId="5" hidden="1">{#N/A,#N/A,FALSE,"Tabl. A1";#N/A,#N/A,FALSE,"Tabl. A1 b";#N/A,#N/A,FALSE,"Tabl. A2";#N/A,#N/A,FALSE,"Tabl. A2-1";#N/A,#N/A,FALSE,"Tabl. A2-2"}</definedName>
    <definedName name="UYB" localSheetId="6" hidden="1">{#N/A,#N/A,FALSE,"Tabl. A1";#N/A,#N/A,FALSE,"Tabl. A1 b";#N/A,#N/A,FALSE,"Tabl. A2";#N/A,#N/A,FALSE,"Tabl. A2-1";#N/A,#N/A,FALSE,"Tabl. A2-2"}</definedName>
    <definedName name="UYB" hidden="1">{#N/A,#N/A,FALSE,"Tabl. A1";#N/A,#N/A,FALSE,"Tabl. A1 b";#N/A,#N/A,FALSE,"Tabl. A2";#N/A,#N/A,FALSE,"Tabl. A2-1";#N/A,#N/A,FALSE,"Tabl. A2-2"}</definedName>
    <definedName name="uyyj" localSheetId="20" hidden="1">{#N/A,#N/A,FALSE,"A";#N/A,#N/A,FALSE,"B"}</definedName>
    <definedName name="uyyj" localSheetId="21" hidden="1">{#N/A,#N/A,FALSE,"A";#N/A,#N/A,FALSE,"B"}</definedName>
    <definedName name="uyyj" localSheetId="22" hidden="1">{#N/A,#N/A,FALSE,"A";#N/A,#N/A,FALSE,"B"}</definedName>
    <definedName name="uyyj" localSheetId="16" hidden="1">{#N/A,#N/A,FALSE,"A";#N/A,#N/A,FALSE,"B"}</definedName>
    <definedName name="uyyj" localSheetId="17" hidden="1">{#N/A,#N/A,FALSE,"A";#N/A,#N/A,FALSE,"B"}</definedName>
    <definedName name="uyyj" localSheetId="19" hidden="1">{#N/A,#N/A,FALSE,"A";#N/A,#N/A,FALSE,"B"}</definedName>
    <definedName name="uyyj" localSheetId="18" hidden="1">{#N/A,#N/A,FALSE,"A";#N/A,#N/A,FALSE,"B"}</definedName>
    <definedName name="uyyj" localSheetId="7" hidden="1">{#N/A,#N/A,FALSE,"A";#N/A,#N/A,FALSE,"B"}</definedName>
    <definedName name="uyyj" localSheetId="8" hidden="1">{#N/A,#N/A,FALSE,"A";#N/A,#N/A,FALSE,"B"}</definedName>
    <definedName name="uyyj" localSheetId="10" hidden="1">{#N/A,#N/A,FALSE,"A";#N/A,#N/A,FALSE,"B"}</definedName>
    <definedName name="uyyj" localSheetId="9" hidden="1">{#N/A,#N/A,FALSE,"A";#N/A,#N/A,FALSE,"B"}</definedName>
    <definedName name="uyyj" localSheetId="23" hidden="1">{#N/A,#N/A,FALSE,"A";#N/A,#N/A,FALSE,"B"}</definedName>
    <definedName name="uyyj" localSheetId="12" hidden="1">{#N/A,#N/A,FALSE,"A";#N/A,#N/A,FALSE,"B"}</definedName>
    <definedName name="uyyj" localSheetId="13" hidden="1">{#N/A,#N/A,FALSE,"A";#N/A,#N/A,FALSE,"B"}</definedName>
    <definedName name="uyyj" localSheetId="14" hidden="1">{#N/A,#N/A,FALSE,"A";#N/A,#N/A,FALSE,"B"}</definedName>
    <definedName name="uyyj" localSheetId="15" hidden="1">{#N/A,#N/A,FALSE,"A";#N/A,#N/A,FALSE,"B"}</definedName>
    <definedName name="uyyj" localSheetId="3" hidden="1">{#N/A,#N/A,FALSE,"A";#N/A,#N/A,FALSE,"B"}</definedName>
    <definedName name="uyyj" localSheetId="4" hidden="1">{#N/A,#N/A,FALSE,"A";#N/A,#N/A,FALSE,"B"}</definedName>
    <definedName name="uyyj" localSheetId="5" hidden="1">{#N/A,#N/A,FALSE,"A";#N/A,#N/A,FALSE,"B"}</definedName>
    <definedName name="uyyj" localSheetId="6" hidden="1">{#N/A,#N/A,FALSE,"A";#N/A,#N/A,FALSE,"B"}</definedName>
    <definedName name="uyyj" hidden="1">{#N/A,#N/A,FALSE,"A";#N/A,#N/A,FALSE,"B"}</definedName>
    <definedName name="V" localSheetId="20" hidden="1">{#N/A,#N/A,FALSE,"Aging Summary";#N/A,#N/A,FALSE,"Ratio Analysis";#N/A,#N/A,FALSE,"Test 120 Day Accts";#N/A,#N/A,FALSE,"Tickmarks"}</definedName>
    <definedName name="V" localSheetId="21" hidden="1">{#N/A,#N/A,FALSE,"Aging Summary";#N/A,#N/A,FALSE,"Ratio Analysis";#N/A,#N/A,FALSE,"Test 120 Day Accts";#N/A,#N/A,FALSE,"Tickmarks"}</definedName>
    <definedName name="V" localSheetId="22" hidden="1">{#N/A,#N/A,FALSE,"Aging Summary";#N/A,#N/A,FALSE,"Ratio Analysis";#N/A,#N/A,FALSE,"Test 120 Day Accts";#N/A,#N/A,FALSE,"Tickmarks"}</definedName>
    <definedName name="V" localSheetId="16" hidden="1">{#N/A,#N/A,FALSE,"Aging Summary";#N/A,#N/A,FALSE,"Ratio Analysis";#N/A,#N/A,FALSE,"Test 120 Day Accts";#N/A,#N/A,FALSE,"Tickmarks"}</definedName>
    <definedName name="V" localSheetId="17" hidden="1">{#N/A,#N/A,FALSE,"Aging Summary";#N/A,#N/A,FALSE,"Ratio Analysis";#N/A,#N/A,FALSE,"Test 120 Day Accts";#N/A,#N/A,FALSE,"Tickmarks"}</definedName>
    <definedName name="V" localSheetId="19" hidden="1">{#N/A,#N/A,FALSE,"Aging Summary";#N/A,#N/A,FALSE,"Ratio Analysis";#N/A,#N/A,FALSE,"Test 120 Day Accts";#N/A,#N/A,FALSE,"Tickmarks"}</definedName>
    <definedName name="V" localSheetId="18" hidden="1">{#N/A,#N/A,FALSE,"Aging Summary";#N/A,#N/A,FALSE,"Ratio Analysis";#N/A,#N/A,FALSE,"Test 120 Day Accts";#N/A,#N/A,FALSE,"Tickmarks"}</definedName>
    <definedName name="V" localSheetId="7" hidden="1">{#N/A,#N/A,FALSE,"Aging Summary";#N/A,#N/A,FALSE,"Ratio Analysis";#N/A,#N/A,FALSE,"Test 120 Day Accts";#N/A,#N/A,FALSE,"Tickmarks"}</definedName>
    <definedName name="V" localSheetId="8" hidden="1">{#N/A,#N/A,FALSE,"Aging Summary";#N/A,#N/A,FALSE,"Ratio Analysis";#N/A,#N/A,FALSE,"Test 120 Day Accts";#N/A,#N/A,FALSE,"Tickmarks"}</definedName>
    <definedName name="V" localSheetId="10" hidden="1">{#N/A,#N/A,FALSE,"Aging Summary";#N/A,#N/A,FALSE,"Ratio Analysis";#N/A,#N/A,FALSE,"Test 120 Day Accts";#N/A,#N/A,FALSE,"Tickmarks"}</definedName>
    <definedName name="V" localSheetId="9" hidden="1">{#N/A,#N/A,FALSE,"Aging Summary";#N/A,#N/A,FALSE,"Ratio Analysis";#N/A,#N/A,FALSE,"Test 120 Day Accts";#N/A,#N/A,FALSE,"Tickmarks"}</definedName>
    <definedName name="V" localSheetId="23" hidden="1">{#N/A,#N/A,FALSE,"Aging Summary";#N/A,#N/A,FALSE,"Ratio Analysis";#N/A,#N/A,FALSE,"Test 120 Day Accts";#N/A,#N/A,FALSE,"Tickmarks"}</definedName>
    <definedName name="V" localSheetId="12" hidden="1">{#N/A,#N/A,FALSE,"Aging Summary";#N/A,#N/A,FALSE,"Ratio Analysis";#N/A,#N/A,FALSE,"Test 120 Day Accts";#N/A,#N/A,FALSE,"Tickmarks"}</definedName>
    <definedName name="V" localSheetId="13" hidden="1">{#N/A,#N/A,FALSE,"Aging Summary";#N/A,#N/A,FALSE,"Ratio Analysis";#N/A,#N/A,FALSE,"Test 120 Day Accts";#N/A,#N/A,FALSE,"Tickmarks"}</definedName>
    <definedName name="V" localSheetId="14" hidden="1">{#N/A,#N/A,FALSE,"Aging Summary";#N/A,#N/A,FALSE,"Ratio Analysis";#N/A,#N/A,FALSE,"Test 120 Day Accts";#N/A,#N/A,FALSE,"Tickmarks"}</definedName>
    <definedName name="V" localSheetId="15" hidden="1">{#N/A,#N/A,FALSE,"Aging Summary";#N/A,#N/A,FALSE,"Ratio Analysis";#N/A,#N/A,FALSE,"Test 120 Day Accts";#N/A,#N/A,FALSE,"Tickmarks"}</definedName>
    <definedName name="V" localSheetId="3" hidden="1">{#N/A,#N/A,FALSE,"Aging Summary";#N/A,#N/A,FALSE,"Ratio Analysis";#N/A,#N/A,FALSE,"Test 120 Day Accts";#N/A,#N/A,FALSE,"Tickmarks"}</definedName>
    <definedName name="V" localSheetId="4" hidden="1">{#N/A,#N/A,FALSE,"Aging Summary";#N/A,#N/A,FALSE,"Ratio Analysis";#N/A,#N/A,FALSE,"Test 120 Day Accts";#N/A,#N/A,FALSE,"Tickmarks"}</definedName>
    <definedName name="V" localSheetId="5" hidden="1">{#N/A,#N/A,FALSE,"Aging Summary";#N/A,#N/A,FALSE,"Ratio Analysis";#N/A,#N/A,FALSE,"Test 120 Day Accts";#N/A,#N/A,FALSE,"Tickmarks"}</definedName>
    <definedName name="V" localSheetId="6" hidden="1">{#N/A,#N/A,FALSE,"Aging Summary";#N/A,#N/A,FALSE,"Ratio Analysis";#N/A,#N/A,FALSE,"Test 120 Day Accts";#N/A,#N/A,FALSE,"Tickmarks"}</definedName>
    <definedName name="V" hidden="1">{#N/A,#N/A,FALSE,"Aging Summary";#N/A,#N/A,FALSE,"Ratio Analysis";#N/A,#N/A,FALSE,"Test 120 Day Accts";#N/A,#N/A,FALSE,"Tickmarks"}</definedName>
    <definedName name="Values_Entered" localSheetId="22">IF([0]!Loan_Amount*[0]!Interest_Rate*[0]!Loan_Years*[0]!Loan_Start&gt;0,1,0)</definedName>
    <definedName name="Values_Entered" localSheetId="19">IF('Погр. тип 1 А1_ПКВ'!Loan_Amount*'Погр. тип 1 А1_ПКВ'!Interest_Rate*'Погр. тип 1 А1_ПКВ'!Loan_Years*'Погр. тип 1 А1_ПКВ'!Loan_Start&gt;0,1,0)</definedName>
    <definedName name="Values_Entered" localSheetId="8">IF('Погр. тип 1_ВК '!Loan_Amount*'Погр. тип 1_ВК '!Interest_Rate*'Погр. тип 1_ВК '!Loan_Years*'Погр. тип 1_ВК '!Loan_Start&gt;0,1,0)</definedName>
    <definedName name="Values_Entered" localSheetId="10">IF('Погр. тип 1_ПКВ'!Loan_Amount*'Погр. тип 1_ПКВ'!Interest_Rate*'Погр. тип 1_ПКВ'!Loan_Years*'Погр. тип 1_ПКВ'!Loan_Start&gt;0,1,0)</definedName>
    <definedName name="Values_Entered" localSheetId="9">IF('Погр. тип 1_рыхл'!Loan_Amount*'Погр. тип 1_рыхл'!Interest_Rate*'Погр. тип 1_рыхл'!Loan_Years*'Погр. тип 1_рыхл'!Loan_Start&gt;0,1,0)</definedName>
    <definedName name="Values_Entered" localSheetId="15">IF(Э4А1!Loan_Amount*Э4А1!Interest_Rate*Э4А1!Loan_Years*Э4А1!Loan_Start&gt;0,1,0)</definedName>
    <definedName name="Values_Entered" localSheetId="6">IF('Экс 4 (1250)'!Loan_Amount*'Экс 4 (1250)'!Interest_Rate*'Экс 4 (1250)'!Loan_Years*'Экс 4 (1250)'!Loan_Start&gt;0,1,0)</definedName>
    <definedName name="Values_Entered">IF([0]!Loan_Amount*[0]!Interest_Rate*[0]!Loan_Years*[0]!Loan_Start&gt;0,1,0)</definedName>
    <definedName name="vbrtr" localSheetId="20" hidden="1">{#N/A,#N/A,FALSE,"A";#N/A,#N/A,FALSE,"B"}</definedName>
    <definedName name="vbrtr" localSheetId="21" hidden="1">{#N/A,#N/A,FALSE,"A";#N/A,#N/A,FALSE,"B"}</definedName>
    <definedName name="vbrtr" localSheetId="22" hidden="1">{#N/A,#N/A,FALSE,"A";#N/A,#N/A,FALSE,"B"}</definedName>
    <definedName name="vbrtr" localSheetId="16" hidden="1">{#N/A,#N/A,FALSE,"A";#N/A,#N/A,FALSE,"B"}</definedName>
    <definedName name="vbrtr" localSheetId="17" hidden="1">{#N/A,#N/A,FALSE,"A";#N/A,#N/A,FALSE,"B"}</definedName>
    <definedName name="vbrtr" localSheetId="19" hidden="1">{#N/A,#N/A,FALSE,"A";#N/A,#N/A,FALSE,"B"}</definedName>
    <definedName name="vbrtr" localSheetId="18" hidden="1">{#N/A,#N/A,FALSE,"A";#N/A,#N/A,FALSE,"B"}</definedName>
    <definedName name="vbrtr" localSheetId="7" hidden="1">{#N/A,#N/A,FALSE,"A";#N/A,#N/A,FALSE,"B"}</definedName>
    <definedName name="vbrtr" localSheetId="8" hidden="1">{#N/A,#N/A,FALSE,"A";#N/A,#N/A,FALSE,"B"}</definedName>
    <definedName name="vbrtr" localSheetId="10" hidden="1">{#N/A,#N/A,FALSE,"A";#N/A,#N/A,FALSE,"B"}</definedName>
    <definedName name="vbrtr" localSheetId="9" hidden="1">{#N/A,#N/A,FALSE,"A";#N/A,#N/A,FALSE,"B"}</definedName>
    <definedName name="vbrtr" localSheetId="23" hidden="1">{#N/A,#N/A,FALSE,"A";#N/A,#N/A,FALSE,"B"}</definedName>
    <definedName name="vbrtr" localSheetId="12" hidden="1">{#N/A,#N/A,FALSE,"A";#N/A,#N/A,FALSE,"B"}</definedName>
    <definedName name="vbrtr" localSheetId="13" hidden="1">{#N/A,#N/A,FALSE,"A";#N/A,#N/A,FALSE,"B"}</definedName>
    <definedName name="vbrtr" localSheetId="14" hidden="1">{#N/A,#N/A,FALSE,"A";#N/A,#N/A,FALSE,"B"}</definedName>
    <definedName name="vbrtr" localSheetId="15" hidden="1">{#N/A,#N/A,FALSE,"A";#N/A,#N/A,FALSE,"B"}</definedName>
    <definedName name="vbrtr" localSheetId="3" hidden="1">{#N/A,#N/A,FALSE,"A";#N/A,#N/A,FALSE,"B"}</definedName>
    <definedName name="vbrtr" localSheetId="4" hidden="1">{#N/A,#N/A,FALSE,"A";#N/A,#N/A,FALSE,"B"}</definedName>
    <definedName name="vbrtr" localSheetId="5" hidden="1">{#N/A,#N/A,FALSE,"A";#N/A,#N/A,FALSE,"B"}</definedName>
    <definedName name="vbrtr" localSheetId="6" hidden="1">{#N/A,#N/A,FALSE,"A";#N/A,#N/A,FALSE,"B"}</definedName>
    <definedName name="vbrtr" hidden="1">{#N/A,#N/A,FALSE,"A";#N/A,#N/A,FALSE,"B"}</definedName>
    <definedName name="vcbx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vcbx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vcbx" hidden="1">{#N/A,#N/A,FALSE,"A";#N/A,#N/A,FALSE,"B-TOT";#N/A,#N/A,FALSE,"Declaration1";#N/A,#N/A,FALSE,"Spravka1";#N/A,#N/A,FALSE,"A (2)";#N/A,#N/A,FALSE,"B-TOT (2)";#N/A,#N/A,FALSE,"Declaration1 (2)";#N/A,#N/A,FALSE,"Spravka1 (2)"}</definedName>
    <definedName name="vcxbgcht" localSheetId="20" hidden="1">{#N/A,#N/A,FALSE,"A";#N/A,#N/A,FALSE,"B"}</definedName>
    <definedName name="vcxbgcht" localSheetId="21" hidden="1">{#N/A,#N/A,FALSE,"A";#N/A,#N/A,FALSE,"B"}</definedName>
    <definedName name="vcxbgcht" localSheetId="22" hidden="1">{#N/A,#N/A,FALSE,"A";#N/A,#N/A,FALSE,"B"}</definedName>
    <definedName name="vcxbgcht" localSheetId="16" hidden="1">{#N/A,#N/A,FALSE,"A";#N/A,#N/A,FALSE,"B"}</definedName>
    <definedName name="vcxbgcht" localSheetId="17" hidden="1">{#N/A,#N/A,FALSE,"A";#N/A,#N/A,FALSE,"B"}</definedName>
    <definedName name="vcxbgcht" localSheetId="19" hidden="1">{#N/A,#N/A,FALSE,"A";#N/A,#N/A,FALSE,"B"}</definedName>
    <definedName name="vcxbgcht" localSheetId="18" hidden="1">{#N/A,#N/A,FALSE,"A";#N/A,#N/A,FALSE,"B"}</definedName>
    <definedName name="vcxbgcht" localSheetId="7" hidden="1">{#N/A,#N/A,FALSE,"A";#N/A,#N/A,FALSE,"B"}</definedName>
    <definedName name="vcxbgcht" localSheetId="8" hidden="1">{#N/A,#N/A,FALSE,"A";#N/A,#N/A,FALSE,"B"}</definedName>
    <definedName name="vcxbgcht" localSheetId="10" hidden="1">{#N/A,#N/A,FALSE,"A";#N/A,#N/A,FALSE,"B"}</definedName>
    <definedName name="vcxbgcht" localSheetId="9" hidden="1">{#N/A,#N/A,FALSE,"A";#N/A,#N/A,FALSE,"B"}</definedName>
    <definedName name="vcxbgcht" localSheetId="23" hidden="1">{#N/A,#N/A,FALSE,"A";#N/A,#N/A,FALSE,"B"}</definedName>
    <definedName name="vcxbgcht" localSheetId="12" hidden="1">{#N/A,#N/A,FALSE,"A";#N/A,#N/A,FALSE,"B"}</definedName>
    <definedName name="vcxbgcht" localSheetId="13" hidden="1">{#N/A,#N/A,FALSE,"A";#N/A,#N/A,FALSE,"B"}</definedName>
    <definedName name="vcxbgcht" localSheetId="14" hidden="1">{#N/A,#N/A,FALSE,"A";#N/A,#N/A,FALSE,"B"}</definedName>
    <definedName name="vcxbgcht" localSheetId="15" hidden="1">{#N/A,#N/A,FALSE,"A";#N/A,#N/A,FALSE,"B"}</definedName>
    <definedName name="vcxbgcht" localSheetId="3" hidden="1">{#N/A,#N/A,FALSE,"A";#N/A,#N/A,FALSE,"B"}</definedName>
    <definedName name="vcxbgcht" localSheetId="4" hidden="1">{#N/A,#N/A,FALSE,"A";#N/A,#N/A,FALSE,"B"}</definedName>
    <definedName name="vcxbgcht" localSheetId="5" hidden="1">{#N/A,#N/A,FALSE,"A";#N/A,#N/A,FALSE,"B"}</definedName>
    <definedName name="vcxbgcht" localSheetId="6" hidden="1">{#N/A,#N/A,FALSE,"A";#N/A,#N/A,FALSE,"B"}</definedName>
    <definedName name="vcxbgcht" hidden="1">{#N/A,#N/A,FALSE,"A";#N/A,#N/A,FALSE,"B"}</definedName>
    <definedName name="vdv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vdv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vdv" hidden="1">{#N/A,#N/A,FALSE,"A";#N/A,#N/A,FALSE,"B-TOT";#N/A,#N/A,FALSE,"Declaration1";#N/A,#N/A,FALSE,"Spravka1";#N/A,#N/A,FALSE,"A (2)";#N/A,#N/A,FALSE,"B-TOT (2)";#N/A,#N/A,FALSE,"Declaration1 (2)";#N/A,#N/A,FALSE,"Spravka1 (2)"}</definedName>
    <definedName name="vergvx" localSheetId="20" hidden="1">{#N/A,#N/A,FALSE,"A";#N/A,#N/A,FALSE,"B"}</definedName>
    <definedName name="vergvx" localSheetId="21" hidden="1">{#N/A,#N/A,FALSE,"A";#N/A,#N/A,FALSE,"B"}</definedName>
    <definedName name="vergvx" localSheetId="22" hidden="1">{#N/A,#N/A,FALSE,"A";#N/A,#N/A,FALSE,"B"}</definedName>
    <definedName name="vergvx" localSheetId="16" hidden="1">{#N/A,#N/A,FALSE,"A";#N/A,#N/A,FALSE,"B"}</definedName>
    <definedName name="vergvx" localSheetId="17" hidden="1">{#N/A,#N/A,FALSE,"A";#N/A,#N/A,FALSE,"B"}</definedName>
    <definedName name="vergvx" localSheetId="19" hidden="1">{#N/A,#N/A,FALSE,"A";#N/A,#N/A,FALSE,"B"}</definedName>
    <definedName name="vergvx" localSheetId="18" hidden="1">{#N/A,#N/A,FALSE,"A";#N/A,#N/A,FALSE,"B"}</definedName>
    <definedName name="vergvx" localSheetId="7" hidden="1">{#N/A,#N/A,FALSE,"A";#N/A,#N/A,FALSE,"B"}</definedName>
    <definedName name="vergvx" localSheetId="8" hidden="1">{#N/A,#N/A,FALSE,"A";#N/A,#N/A,FALSE,"B"}</definedName>
    <definedName name="vergvx" localSheetId="10" hidden="1">{#N/A,#N/A,FALSE,"A";#N/A,#N/A,FALSE,"B"}</definedName>
    <definedName name="vergvx" localSheetId="9" hidden="1">{#N/A,#N/A,FALSE,"A";#N/A,#N/A,FALSE,"B"}</definedName>
    <definedName name="vergvx" localSheetId="23" hidden="1">{#N/A,#N/A,FALSE,"A";#N/A,#N/A,FALSE,"B"}</definedName>
    <definedName name="vergvx" localSheetId="12" hidden="1">{#N/A,#N/A,FALSE,"A";#N/A,#N/A,FALSE,"B"}</definedName>
    <definedName name="vergvx" localSheetId="13" hidden="1">{#N/A,#N/A,FALSE,"A";#N/A,#N/A,FALSE,"B"}</definedName>
    <definedName name="vergvx" localSheetId="14" hidden="1">{#N/A,#N/A,FALSE,"A";#N/A,#N/A,FALSE,"B"}</definedName>
    <definedName name="vergvx" localSheetId="15" hidden="1">{#N/A,#N/A,FALSE,"A";#N/A,#N/A,FALSE,"B"}</definedName>
    <definedName name="vergvx" localSheetId="3" hidden="1">{#N/A,#N/A,FALSE,"A";#N/A,#N/A,FALSE,"B"}</definedName>
    <definedName name="vergvx" localSheetId="4" hidden="1">{#N/A,#N/A,FALSE,"A";#N/A,#N/A,FALSE,"B"}</definedName>
    <definedName name="vergvx" localSheetId="5" hidden="1">{#N/A,#N/A,FALSE,"A";#N/A,#N/A,FALSE,"B"}</definedName>
    <definedName name="vergvx" localSheetId="6" hidden="1">{#N/A,#N/A,FALSE,"A";#N/A,#N/A,FALSE,"B"}</definedName>
    <definedName name="vergvx" hidden="1">{#N/A,#N/A,FALSE,"A";#N/A,#N/A,FALSE,"B"}</definedName>
    <definedName name="vgjhgj" localSheetId="20" hidden="1">{#N/A,#N/A,FALSE,"A";#N/A,#N/A,FALSE,"B"}</definedName>
    <definedName name="vgjhgj" localSheetId="21" hidden="1">{#N/A,#N/A,FALSE,"A";#N/A,#N/A,FALSE,"B"}</definedName>
    <definedName name="vgjhgj" localSheetId="22" hidden="1">{#N/A,#N/A,FALSE,"A";#N/A,#N/A,FALSE,"B"}</definedName>
    <definedName name="vgjhgj" localSheetId="16" hidden="1">{#N/A,#N/A,FALSE,"A";#N/A,#N/A,FALSE,"B"}</definedName>
    <definedName name="vgjhgj" localSheetId="17" hidden="1">{#N/A,#N/A,FALSE,"A";#N/A,#N/A,FALSE,"B"}</definedName>
    <definedName name="vgjhgj" localSheetId="19" hidden="1">{#N/A,#N/A,FALSE,"A";#N/A,#N/A,FALSE,"B"}</definedName>
    <definedName name="vgjhgj" localSheetId="18" hidden="1">{#N/A,#N/A,FALSE,"A";#N/A,#N/A,FALSE,"B"}</definedName>
    <definedName name="vgjhgj" localSheetId="7" hidden="1">{#N/A,#N/A,FALSE,"A";#N/A,#N/A,FALSE,"B"}</definedName>
    <definedName name="vgjhgj" localSheetId="8" hidden="1">{#N/A,#N/A,FALSE,"A";#N/A,#N/A,FALSE,"B"}</definedName>
    <definedName name="vgjhgj" localSheetId="10" hidden="1">{#N/A,#N/A,FALSE,"A";#N/A,#N/A,FALSE,"B"}</definedName>
    <definedName name="vgjhgj" localSheetId="9" hidden="1">{#N/A,#N/A,FALSE,"A";#N/A,#N/A,FALSE,"B"}</definedName>
    <definedName name="vgjhgj" localSheetId="23" hidden="1">{#N/A,#N/A,FALSE,"A";#N/A,#N/A,FALSE,"B"}</definedName>
    <definedName name="vgjhgj" localSheetId="12" hidden="1">{#N/A,#N/A,FALSE,"A";#N/A,#N/A,FALSE,"B"}</definedName>
    <definedName name="vgjhgj" localSheetId="13" hidden="1">{#N/A,#N/A,FALSE,"A";#N/A,#N/A,FALSE,"B"}</definedName>
    <definedName name="vgjhgj" localSheetId="14" hidden="1">{#N/A,#N/A,FALSE,"A";#N/A,#N/A,FALSE,"B"}</definedName>
    <definedName name="vgjhgj" localSheetId="15" hidden="1">{#N/A,#N/A,FALSE,"A";#N/A,#N/A,FALSE,"B"}</definedName>
    <definedName name="vgjhgj" localSheetId="3" hidden="1">{#N/A,#N/A,FALSE,"A";#N/A,#N/A,FALSE,"B"}</definedName>
    <definedName name="vgjhgj" localSheetId="4" hidden="1">{#N/A,#N/A,FALSE,"A";#N/A,#N/A,FALSE,"B"}</definedName>
    <definedName name="vgjhgj" localSheetId="5" hidden="1">{#N/A,#N/A,FALSE,"A";#N/A,#N/A,FALSE,"B"}</definedName>
    <definedName name="vgjhgj" localSheetId="6" hidden="1">{#N/A,#N/A,FALSE,"A";#N/A,#N/A,FALSE,"B"}</definedName>
    <definedName name="vgjhgj" hidden="1">{#N/A,#N/A,FALSE,"A";#N/A,#N/A,FALSE,"B"}</definedName>
    <definedName name="Viscosity" localSheetId="22">'[8]Esc Rates'!#REF!</definedName>
    <definedName name="vrv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vrv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vrvr" hidden="1">{#N/A,#N/A,FALSE,"A";#N/A,#N/A,FALSE,"B-TOT";#N/A,#N/A,FALSE,"Declaration1";#N/A,#N/A,FALSE,"Spravka1";#N/A,#N/A,FALSE,"A (2)";#N/A,#N/A,FALSE,"B-TOT (2)";#N/A,#N/A,FALSE,"Declaration1 (2)";#N/A,#N/A,FALSE,"Spravka1 (2)"}</definedName>
    <definedName name="vwx" localSheetId="20" hidden="1">{#N/A,#N/A,FALSE,"Tabl. FB300";#N/A,#N/A,FALSE,"Tabl. FB350";#N/A,#N/A,FALSE,"Tabl. FB400";#N/A,#N/A,FALSE,"Tabl. FB500";#N/A,#N/A,FALSE,"Tabl. FS090"}</definedName>
    <definedName name="vwx" localSheetId="21" hidden="1">{#N/A,#N/A,FALSE,"Tabl. FB300";#N/A,#N/A,FALSE,"Tabl. FB350";#N/A,#N/A,FALSE,"Tabl. FB400";#N/A,#N/A,FALSE,"Tabl. FB500";#N/A,#N/A,FALSE,"Tabl. FS090"}</definedName>
    <definedName name="vwx" localSheetId="22" hidden="1">{#N/A,#N/A,FALSE,"Tabl. FB300";#N/A,#N/A,FALSE,"Tabl. FB350";#N/A,#N/A,FALSE,"Tabl. FB400";#N/A,#N/A,FALSE,"Tabl. FB500";#N/A,#N/A,FALSE,"Tabl. FS090"}</definedName>
    <definedName name="vwx" localSheetId="16" hidden="1">{#N/A,#N/A,FALSE,"Tabl. FB300";#N/A,#N/A,FALSE,"Tabl. FB350";#N/A,#N/A,FALSE,"Tabl. FB400";#N/A,#N/A,FALSE,"Tabl. FB500";#N/A,#N/A,FALSE,"Tabl. FS090"}</definedName>
    <definedName name="vwx" localSheetId="17" hidden="1">{#N/A,#N/A,FALSE,"Tabl. FB300";#N/A,#N/A,FALSE,"Tabl. FB350";#N/A,#N/A,FALSE,"Tabl. FB400";#N/A,#N/A,FALSE,"Tabl. FB500";#N/A,#N/A,FALSE,"Tabl. FS090"}</definedName>
    <definedName name="vwx" localSheetId="19" hidden="1">{#N/A,#N/A,FALSE,"Tabl. FB300";#N/A,#N/A,FALSE,"Tabl. FB350";#N/A,#N/A,FALSE,"Tabl. FB400";#N/A,#N/A,FALSE,"Tabl. FB500";#N/A,#N/A,FALSE,"Tabl. FS090"}</definedName>
    <definedName name="vwx" localSheetId="18" hidden="1">{#N/A,#N/A,FALSE,"Tabl. FB300";#N/A,#N/A,FALSE,"Tabl. FB350";#N/A,#N/A,FALSE,"Tabl. FB400";#N/A,#N/A,FALSE,"Tabl. FB500";#N/A,#N/A,FALSE,"Tabl. FS090"}</definedName>
    <definedName name="vwx" localSheetId="7" hidden="1">{#N/A,#N/A,FALSE,"Tabl. FB300";#N/A,#N/A,FALSE,"Tabl. FB350";#N/A,#N/A,FALSE,"Tabl. FB400";#N/A,#N/A,FALSE,"Tabl. FB500";#N/A,#N/A,FALSE,"Tabl. FS090"}</definedName>
    <definedName name="vwx" localSheetId="8" hidden="1">{#N/A,#N/A,FALSE,"Tabl. FB300";#N/A,#N/A,FALSE,"Tabl. FB350";#N/A,#N/A,FALSE,"Tabl. FB400";#N/A,#N/A,FALSE,"Tabl. FB500";#N/A,#N/A,FALSE,"Tabl. FS090"}</definedName>
    <definedName name="vwx" localSheetId="10" hidden="1">{#N/A,#N/A,FALSE,"Tabl. FB300";#N/A,#N/A,FALSE,"Tabl. FB350";#N/A,#N/A,FALSE,"Tabl. FB400";#N/A,#N/A,FALSE,"Tabl. FB500";#N/A,#N/A,FALSE,"Tabl. FS090"}</definedName>
    <definedName name="vwx" localSheetId="9" hidden="1">{#N/A,#N/A,FALSE,"Tabl. FB300";#N/A,#N/A,FALSE,"Tabl. FB350";#N/A,#N/A,FALSE,"Tabl. FB400";#N/A,#N/A,FALSE,"Tabl. FB500";#N/A,#N/A,FALSE,"Tabl. FS090"}</definedName>
    <definedName name="vwx" localSheetId="23" hidden="1">{#N/A,#N/A,FALSE,"Tabl. FB300";#N/A,#N/A,FALSE,"Tabl. FB350";#N/A,#N/A,FALSE,"Tabl. FB400";#N/A,#N/A,FALSE,"Tabl. FB500";#N/A,#N/A,FALSE,"Tabl. FS090"}</definedName>
    <definedName name="vwx" localSheetId="12" hidden="1">{#N/A,#N/A,FALSE,"Tabl. FB300";#N/A,#N/A,FALSE,"Tabl. FB350";#N/A,#N/A,FALSE,"Tabl. FB400";#N/A,#N/A,FALSE,"Tabl. FB500";#N/A,#N/A,FALSE,"Tabl. FS090"}</definedName>
    <definedName name="vwx" localSheetId="13" hidden="1">{#N/A,#N/A,FALSE,"Tabl. FB300";#N/A,#N/A,FALSE,"Tabl. FB350";#N/A,#N/A,FALSE,"Tabl. FB400";#N/A,#N/A,FALSE,"Tabl. FB500";#N/A,#N/A,FALSE,"Tabl. FS090"}</definedName>
    <definedName name="vwx" localSheetId="14" hidden="1">{#N/A,#N/A,FALSE,"Tabl. FB300";#N/A,#N/A,FALSE,"Tabl. FB350";#N/A,#N/A,FALSE,"Tabl. FB400";#N/A,#N/A,FALSE,"Tabl. FB500";#N/A,#N/A,FALSE,"Tabl. FS090"}</definedName>
    <definedName name="vwx" localSheetId="15" hidden="1">{#N/A,#N/A,FALSE,"Tabl. FB300";#N/A,#N/A,FALSE,"Tabl. FB350";#N/A,#N/A,FALSE,"Tabl. FB400";#N/A,#N/A,FALSE,"Tabl. FB500";#N/A,#N/A,FALSE,"Tabl. FS090"}</definedName>
    <definedName name="vwx" localSheetId="3" hidden="1">{#N/A,#N/A,FALSE,"Tabl. FB300";#N/A,#N/A,FALSE,"Tabl. FB350";#N/A,#N/A,FALSE,"Tabl. FB400";#N/A,#N/A,FALSE,"Tabl. FB500";#N/A,#N/A,FALSE,"Tabl. FS090"}</definedName>
    <definedName name="vwx" localSheetId="4" hidden="1">{#N/A,#N/A,FALSE,"Tabl. FB300";#N/A,#N/A,FALSE,"Tabl. FB350";#N/A,#N/A,FALSE,"Tabl. FB400";#N/A,#N/A,FALSE,"Tabl. FB500";#N/A,#N/A,FALSE,"Tabl. FS090"}</definedName>
    <definedName name="vwx" localSheetId="5" hidden="1">{#N/A,#N/A,FALSE,"Tabl. FB300";#N/A,#N/A,FALSE,"Tabl. FB350";#N/A,#N/A,FALSE,"Tabl. FB400";#N/A,#N/A,FALSE,"Tabl. FB500";#N/A,#N/A,FALSE,"Tabl. FS090"}</definedName>
    <definedName name="vwx" localSheetId="6" hidden="1">{#N/A,#N/A,FALSE,"Tabl. FB300";#N/A,#N/A,FALSE,"Tabl. FB350";#N/A,#N/A,FALSE,"Tabl. FB400";#N/A,#N/A,FALSE,"Tabl. FB500";#N/A,#N/A,FALSE,"Tabl. FS090"}</definedName>
    <definedName name="vwx" hidden="1">{#N/A,#N/A,FALSE,"Tabl. FB300";#N/A,#N/A,FALSE,"Tabl. FB350";#N/A,#N/A,FALSE,"Tabl. FB400";#N/A,#N/A,FALSE,"Tabl. FB500";#N/A,#N/A,FALSE,"Tabl. FS090"}</definedName>
    <definedName name="w" localSheetId="21" hidden="1">#REF!</definedName>
    <definedName name="w" localSheetId="22" hidden="1">#REF!</definedName>
    <definedName name="w" localSheetId="24" hidden="1">#REF!</definedName>
    <definedName name="w" localSheetId="16" hidden="1">#REF!</definedName>
    <definedName name="w" localSheetId="19" hidden="1">#REF!</definedName>
    <definedName name="w" localSheetId="18" hidden="1">#REF!</definedName>
    <definedName name="w" localSheetId="8" hidden="1">#REF!</definedName>
    <definedName name="w" localSheetId="10" hidden="1">#REF!</definedName>
    <definedName name="w" localSheetId="9" hidden="1">#REF!</definedName>
    <definedName name="w" localSheetId="23" hidden="1">#REF!</definedName>
    <definedName name="w" localSheetId="2" hidden="1">#REF!</definedName>
    <definedName name="w" localSheetId="13" hidden="1">#REF!</definedName>
    <definedName name="w" localSheetId="15" hidden="1">#REF!</definedName>
    <definedName name="w" localSheetId="6" hidden="1">#REF!</definedName>
    <definedName name="w" localSheetId="11" hidden="1">#REF!</definedName>
    <definedName name="w" hidden="1">#REF!</definedName>
    <definedName name="w_2" localSheetId="22">[7]Проект2002!#REF!</definedName>
    <definedName name="w_3" localSheetId="22">[7]Проект2002!#REF!</definedName>
    <definedName name="wdewd" localSheetId="20" hidden="1">{#N/A,#N/A,FALSE,"A";#N/A,#N/A,FALSE,"B"}</definedName>
    <definedName name="wdewd" localSheetId="21" hidden="1">{#N/A,#N/A,FALSE,"A";#N/A,#N/A,FALSE,"B"}</definedName>
    <definedName name="wdewd" localSheetId="22" hidden="1">{#N/A,#N/A,FALSE,"A";#N/A,#N/A,FALSE,"B"}</definedName>
    <definedName name="wdewd" localSheetId="16" hidden="1">{#N/A,#N/A,FALSE,"A";#N/A,#N/A,FALSE,"B"}</definedName>
    <definedName name="wdewd" localSheetId="17" hidden="1">{#N/A,#N/A,FALSE,"A";#N/A,#N/A,FALSE,"B"}</definedName>
    <definedName name="wdewd" localSheetId="19" hidden="1">{#N/A,#N/A,FALSE,"A";#N/A,#N/A,FALSE,"B"}</definedName>
    <definedName name="wdewd" localSheetId="18" hidden="1">{#N/A,#N/A,FALSE,"A";#N/A,#N/A,FALSE,"B"}</definedName>
    <definedName name="wdewd" localSheetId="7" hidden="1">{#N/A,#N/A,FALSE,"A";#N/A,#N/A,FALSE,"B"}</definedName>
    <definedName name="wdewd" localSheetId="8" hidden="1">{#N/A,#N/A,FALSE,"A";#N/A,#N/A,FALSE,"B"}</definedName>
    <definedName name="wdewd" localSheetId="10" hidden="1">{#N/A,#N/A,FALSE,"A";#N/A,#N/A,FALSE,"B"}</definedName>
    <definedName name="wdewd" localSheetId="9" hidden="1">{#N/A,#N/A,FALSE,"A";#N/A,#N/A,FALSE,"B"}</definedName>
    <definedName name="wdewd" localSheetId="23" hidden="1">{#N/A,#N/A,FALSE,"A";#N/A,#N/A,FALSE,"B"}</definedName>
    <definedName name="wdewd" localSheetId="12" hidden="1">{#N/A,#N/A,FALSE,"A";#N/A,#N/A,FALSE,"B"}</definedName>
    <definedName name="wdewd" localSheetId="13" hidden="1">{#N/A,#N/A,FALSE,"A";#N/A,#N/A,FALSE,"B"}</definedName>
    <definedName name="wdewd" localSheetId="14" hidden="1">{#N/A,#N/A,FALSE,"A";#N/A,#N/A,FALSE,"B"}</definedName>
    <definedName name="wdewd" localSheetId="15" hidden="1">{#N/A,#N/A,FALSE,"A";#N/A,#N/A,FALSE,"B"}</definedName>
    <definedName name="wdewd" localSheetId="3" hidden="1">{#N/A,#N/A,FALSE,"A";#N/A,#N/A,FALSE,"B"}</definedName>
    <definedName name="wdewd" localSheetId="4" hidden="1">{#N/A,#N/A,FALSE,"A";#N/A,#N/A,FALSE,"B"}</definedName>
    <definedName name="wdewd" localSheetId="5" hidden="1">{#N/A,#N/A,FALSE,"A";#N/A,#N/A,FALSE,"B"}</definedName>
    <definedName name="wdewd" localSheetId="6" hidden="1">{#N/A,#N/A,FALSE,"A";#N/A,#N/A,FALSE,"B"}</definedName>
    <definedName name="wdewd" hidden="1">{#N/A,#N/A,FALSE,"A";#N/A,#N/A,FALSE,"B"}</definedName>
    <definedName name="we" localSheetId="20" hidden="1">{#N/A,#N/A,FALSE,"A";#N/A,#N/A,FALSE,"B"}</definedName>
    <definedName name="we" localSheetId="21" hidden="1">{#N/A,#N/A,FALSE,"A";#N/A,#N/A,FALSE,"B"}</definedName>
    <definedName name="we" localSheetId="22" hidden="1">{#N/A,#N/A,FALSE,"A";#N/A,#N/A,FALSE,"B"}</definedName>
    <definedName name="we" localSheetId="16" hidden="1">{#N/A,#N/A,FALSE,"A";#N/A,#N/A,FALSE,"B"}</definedName>
    <definedName name="we" localSheetId="17" hidden="1">{#N/A,#N/A,FALSE,"A";#N/A,#N/A,FALSE,"B"}</definedName>
    <definedName name="we" localSheetId="19" hidden="1">{#N/A,#N/A,FALSE,"A";#N/A,#N/A,FALSE,"B"}</definedName>
    <definedName name="we" localSheetId="18" hidden="1">{#N/A,#N/A,FALSE,"A";#N/A,#N/A,FALSE,"B"}</definedName>
    <definedName name="we" localSheetId="7" hidden="1">{#N/A,#N/A,FALSE,"A";#N/A,#N/A,FALSE,"B"}</definedName>
    <definedName name="we" localSheetId="8" hidden="1">{#N/A,#N/A,FALSE,"A";#N/A,#N/A,FALSE,"B"}</definedName>
    <definedName name="we" localSheetId="10" hidden="1">{#N/A,#N/A,FALSE,"A";#N/A,#N/A,FALSE,"B"}</definedName>
    <definedName name="we" localSheetId="9" hidden="1">{#N/A,#N/A,FALSE,"A";#N/A,#N/A,FALSE,"B"}</definedName>
    <definedName name="we" localSheetId="23" hidden="1">{#N/A,#N/A,FALSE,"A";#N/A,#N/A,FALSE,"B"}</definedName>
    <definedName name="we" localSheetId="12" hidden="1">{#N/A,#N/A,FALSE,"A";#N/A,#N/A,FALSE,"B"}</definedName>
    <definedName name="we" localSheetId="13" hidden="1">{#N/A,#N/A,FALSE,"A";#N/A,#N/A,FALSE,"B"}</definedName>
    <definedName name="we" localSheetId="14" hidden="1">{#N/A,#N/A,FALSE,"A";#N/A,#N/A,FALSE,"B"}</definedName>
    <definedName name="we" localSheetId="15" hidden="1">{#N/A,#N/A,FALSE,"A";#N/A,#N/A,FALSE,"B"}</definedName>
    <definedName name="we" localSheetId="3" hidden="1">{#N/A,#N/A,FALSE,"A";#N/A,#N/A,FALSE,"B"}</definedName>
    <definedName name="we" localSheetId="4" hidden="1">{#N/A,#N/A,FALSE,"A";#N/A,#N/A,FALSE,"B"}</definedName>
    <definedName name="we" localSheetId="5" hidden="1">{#N/A,#N/A,FALSE,"A";#N/A,#N/A,FALSE,"B"}</definedName>
    <definedName name="we" localSheetId="6" hidden="1">{#N/A,#N/A,FALSE,"A";#N/A,#N/A,FALSE,"B"}</definedName>
    <definedName name="we" hidden="1">{#N/A,#N/A,FALSE,"A";#N/A,#N/A,FALSE,"B"}</definedName>
    <definedName name="weded" localSheetId="20" hidden="1">{#N/A,#N/A,FALSE,"A";#N/A,#N/A,FALSE,"B"}</definedName>
    <definedName name="weded" localSheetId="21" hidden="1">{#N/A,#N/A,FALSE,"A";#N/A,#N/A,FALSE,"B"}</definedName>
    <definedName name="weded" localSheetId="22" hidden="1">{#N/A,#N/A,FALSE,"A";#N/A,#N/A,FALSE,"B"}</definedName>
    <definedName name="weded" localSheetId="16" hidden="1">{#N/A,#N/A,FALSE,"A";#N/A,#N/A,FALSE,"B"}</definedName>
    <definedName name="weded" localSheetId="17" hidden="1">{#N/A,#N/A,FALSE,"A";#N/A,#N/A,FALSE,"B"}</definedName>
    <definedName name="weded" localSheetId="19" hidden="1">{#N/A,#N/A,FALSE,"A";#N/A,#N/A,FALSE,"B"}</definedName>
    <definedName name="weded" localSheetId="18" hidden="1">{#N/A,#N/A,FALSE,"A";#N/A,#N/A,FALSE,"B"}</definedName>
    <definedName name="weded" localSheetId="7" hidden="1">{#N/A,#N/A,FALSE,"A";#N/A,#N/A,FALSE,"B"}</definedName>
    <definedName name="weded" localSheetId="8" hidden="1">{#N/A,#N/A,FALSE,"A";#N/A,#N/A,FALSE,"B"}</definedName>
    <definedName name="weded" localSheetId="10" hidden="1">{#N/A,#N/A,FALSE,"A";#N/A,#N/A,FALSE,"B"}</definedName>
    <definedName name="weded" localSheetId="9" hidden="1">{#N/A,#N/A,FALSE,"A";#N/A,#N/A,FALSE,"B"}</definedName>
    <definedName name="weded" localSheetId="23" hidden="1">{#N/A,#N/A,FALSE,"A";#N/A,#N/A,FALSE,"B"}</definedName>
    <definedName name="weded" localSheetId="12" hidden="1">{#N/A,#N/A,FALSE,"A";#N/A,#N/A,FALSE,"B"}</definedName>
    <definedName name="weded" localSheetId="13" hidden="1">{#N/A,#N/A,FALSE,"A";#N/A,#N/A,FALSE,"B"}</definedName>
    <definedName name="weded" localSheetId="14" hidden="1">{#N/A,#N/A,FALSE,"A";#N/A,#N/A,FALSE,"B"}</definedName>
    <definedName name="weded" localSheetId="15" hidden="1">{#N/A,#N/A,FALSE,"A";#N/A,#N/A,FALSE,"B"}</definedName>
    <definedName name="weded" localSheetId="3" hidden="1">{#N/A,#N/A,FALSE,"A";#N/A,#N/A,FALSE,"B"}</definedName>
    <definedName name="weded" localSheetId="4" hidden="1">{#N/A,#N/A,FALSE,"A";#N/A,#N/A,FALSE,"B"}</definedName>
    <definedName name="weded" localSheetId="5" hidden="1">{#N/A,#N/A,FALSE,"A";#N/A,#N/A,FALSE,"B"}</definedName>
    <definedName name="weded" localSheetId="6" hidden="1">{#N/A,#N/A,FALSE,"A";#N/A,#N/A,FALSE,"B"}</definedName>
    <definedName name="weded" hidden="1">{#N/A,#N/A,FALSE,"A";#N/A,#N/A,FALSE,"B"}</definedName>
    <definedName name="wedwe" localSheetId="20" hidden="1">{#N/A,#N/A,FALSE,"A";#N/A,#N/A,FALSE,"B"}</definedName>
    <definedName name="wedwe" localSheetId="21" hidden="1">{#N/A,#N/A,FALSE,"A";#N/A,#N/A,FALSE,"B"}</definedName>
    <definedName name="wedwe" localSheetId="22" hidden="1">{#N/A,#N/A,FALSE,"A";#N/A,#N/A,FALSE,"B"}</definedName>
    <definedName name="wedwe" localSheetId="16" hidden="1">{#N/A,#N/A,FALSE,"A";#N/A,#N/A,FALSE,"B"}</definedName>
    <definedName name="wedwe" localSheetId="17" hidden="1">{#N/A,#N/A,FALSE,"A";#N/A,#N/A,FALSE,"B"}</definedName>
    <definedName name="wedwe" localSheetId="19" hidden="1">{#N/A,#N/A,FALSE,"A";#N/A,#N/A,FALSE,"B"}</definedName>
    <definedName name="wedwe" localSheetId="18" hidden="1">{#N/A,#N/A,FALSE,"A";#N/A,#N/A,FALSE,"B"}</definedName>
    <definedName name="wedwe" localSheetId="7" hidden="1">{#N/A,#N/A,FALSE,"A";#N/A,#N/A,FALSE,"B"}</definedName>
    <definedName name="wedwe" localSheetId="8" hidden="1">{#N/A,#N/A,FALSE,"A";#N/A,#N/A,FALSE,"B"}</definedName>
    <definedName name="wedwe" localSheetId="10" hidden="1">{#N/A,#N/A,FALSE,"A";#N/A,#N/A,FALSE,"B"}</definedName>
    <definedName name="wedwe" localSheetId="9" hidden="1">{#N/A,#N/A,FALSE,"A";#N/A,#N/A,FALSE,"B"}</definedName>
    <definedName name="wedwe" localSheetId="23" hidden="1">{#N/A,#N/A,FALSE,"A";#N/A,#N/A,FALSE,"B"}</definedName>
    <definedName name="wedwe" localSheetId="12" hidden="1">{#N/A,#N/A,FALSE,"A";#N/A,#N/A,FALSE,"B"}</definedName>
    <definedName name="wedwe" localSheetId="13" hidden="1">{#N/A,#N/A,FALSE,"A";#N/A,#N/A,FALSE,"B"}</definedName>
    <definedName name="wedwe" localSheetId="14" hidden="1">{#N/A,#N/A,FALSE,"A";#N/A,#N/A,FALSE,"B"}</definedName>
    <definedName name="wedwe" localSheetId="15" hidden="1">{#N/A,#N/A,FALSE,"A";#N/A,#N/A,FALSE,"B"}</definedName>
    <definedName name="wedwe" localSheetId="3" hidden="1">{#N/A,#N/A,FALSE,"A";#N/A,#N/A,FALSE,"B"}</definedName>
    <definedName name="wedwe" localSheetId="4" hidden="1">{#N/A,#N/A,FALSE,"A";#N/A,#N/A,FALSE,"B"}</definedName>
    <definedName name="wedwe" localSheetId="5" hidden="1">{#N/A,#N/A,FALSE,"A";#N/A,#N/A,FALSE,"B"}</definedName>
    <definedName name="wedwe" localSheetId="6" hidden="1">{#N/A,#N/A,FALSE,"A";#N/A,#N/A,FALSE,"B"}</definedName>
    <definedName name="wedwe" hidden="1">{#N/A,#N/A,FALSE,"A";#N/A,#N/A,FALSE,"B"}</definedName>
    <definedName name="wef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ef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ef" hidden="1">{#N/A,#N/A,FALSE,"A";#N/A,#N/A,FALSE,"B-TOT";#N/A,#N/A,FALSE,"Declaration1";#N/A,#N/A,FALSE,"Spravka1";#N/A,#N/A,FALSE,"A (2)";#N/A,#N/A,FALSE,"B-TOT (2)";#N/A,#N/A,FALSE,"Declaration1 (2)";#N/A,#N/A,FALSE,"Spravka1 (2)"}</definedName>
    <definedName name="wefew" localSheetId="20" hidden="1">{#N/A,#N/A,FALSE,"A";#N/A,#N/A,FALSE,"B"}</definedName>
    <definedName name="wefew" localSheetId="21" hidden="1">{#N/A,#N/A,FALSE,"A";#N/A,#N/A,FALSE,"B"}</definedName>
    <definedName name="wefew" localSheetId="22" hidden="1">{#N/A,#N/A,FALSE,"A";#N/A,#N/A,FALSE,"B"}</definedName>
    <definedName name="wefew" localSheetId="16" hidden="1">{#N/A,#N/A,FALSE,"A";#N/A,#N/A,FALSE,"B"}</definedName>
    <definedName name="wefew" localSheetId="17" hidden="1">{#N/A,#N/A,FALSE,"A";#N/A,#N/A,FALSE,"B"}</definedName>
    <definedName name="wefew" localSheetId="19" hidden="1">{#N/A,#N/A,FALSE,"A";#N/A,#N/A,FALSE,"B"}</definedName>
    <definedName name="wefew" localSheetId="18" hidden="1">{#N/A,#N/A,FALSE,"A";#N/A,#N/A,FALSE,"B"}</definedName>
    <definedName name="wefew" localSheetId="7" hidden="1">{#N/A,#N/A,FALSE,"A";#N/A,#N/A,FALSE,"B"}</definedName>
    <definedName name="wefew" localSheetId="8" hidden="1">{#N/A,#N/A,FALSE,"A";#N/A,#N/A,FALSE,"B"}</definedName>
    <definedName name="wefew" localSheetId="10" hidden="1">{#N/A,#N/A,FALSE,"A";#N/A,#N/A,FALSE,"B"}</definedName>
    <definedName name="wefew" localSheetId="9" hidden="1">{#N/A,#N/A,FALSE,"A";#N/A,#N/A,FALSE,"B"}</definedName>
    <definedName name="wefew" localSheetId="23" hidden="1">{#N/A,#N/A,FALSE,"A";#N/A,#N/A,FALSE,"B"}</definedName>
    <definedName name="wefew" localSheetId="12" hidden="1">{#N/A,#N/A,FALSE,"A";#N/A,#N/A,FALSE,"B"}</definedName>
    <definedName name="wefew" localSheetId="13" hidden="1">{#N/A,#N/A,FALSE,"A";#N/A,#N/A,FALSE,"B"}</definedName>
    <definedName name="wefew" localSheetId="14" hidden="1">{#N/A,#N/A,FALSE,"A";#N/A,#N/A,FALSE,"B"}</definedName>
    <definedName name="wefew" localSheetId="15" hidden="1">{#N/A,#N/A,FALSE,"A";#N/A,#N/A,FALSE,"B"}</definedName>
    <definedName name="wefew" localSheetId="3" hidden="1">{#N/A,#N/A,FALSE,"A";#N/A,#N/A,FALSE,"B"}</definedName>
    <definedName name="wefew" localSheetId="4" hidden="1">{#N/A,#N/A,FALSE,"A";#N/A,#N/A,FALSE,"B"}</definedName>
    <definedName name="wefew" localSheetId="5" hidden="1">{#N/A,#N/A,FALSE,"A";#N/A,#N/A,FALSE,"B"}</definedName>
    <definedName name="wefew" localSheetId="6" hidden="1">{#N/A,#N/A,FALSE,"A";#N/A,#N/A,FALSE,"B"}</definedName>
    <definedName name="wefew" hidden="1">{#N/A,#N/A,FALSE,"A";#N/A,#N/A,FALSE,"B"}</definedName>
    <definedName name="wefewf" localSheetId="20" hidden="1">{#N/A,#N/A,FALSE,"A";#N/A,#N/A,FALSE,"B"}</definedName>
    <definedName name="wefewf" localSheetId="21" hidden="1">{#N/A,#N/A,FALSE,"A";#N/A,#N/A,FALSE,"B"}</definedName>
    <definedName name="wefewf" localSheetId="22" hidden="1">{#N/A,#N/A,FALSE,"A";#N/A,#N/A,FALSE,"B"}</definedName>
    <definedName name="wefewf" localSheetId="16" hidden="1">{#N/A,#N/A,FALSE,"A";#N/A,#N/A,FALSE,"B"}</definedName>
    <definedName name="wefewf" localSheetId="17" hidden="1">{#N/A,#N/A,FALSE,"A";#N/A,#N/A,FALSE,"B"}</definedName>
    <definedName name="wefewf" localSheetId="19" hidden="1">{#N/A,#N/A,FALSE,"A";#N/A,#N/A,FALSE,"B"}</definedName>
    <definedName name="wefewf" localSheetId="18" hidden="1">{#N/A,#N/A,FALSE,"A";#N/A,#N/A,FALSE,"B"}</definedName>
    <definedName name="wefewf" localSheetId="7" hidden="1">{#N/A,#N/A,FALSE,"A";#N/A,#N/A,FALSE,"B"}</definedName>
    <definedName name="wefewf" localSheetId="8" hidden="1">{#N/A,#N/A,FALSE,"A";#N/A,#N/A,FALSE,"B"}</definedName>
    <definedName name="wefewf" localSheetId="10" hidden="1">{#N/A,#N/A,FALSE,"A";#N/A,#N/A,FALSE,"B"}</definedName>
    <definedName name="wefewf" localSheetId="9" hidden="1">{#N/A,#N/A,FALSE,"A";#N/A,#N/A,FALSE,"B"}</definedName>
    <definedName name="wefewf" localSheetId="23" hidden="1">{#N/A,#N/A,FALSE,"A";#N/A,#N/A,FALSE,"B"}</definedName>
    <definedName name="wefewf" localSheetId="12" hidden="1">{#N/A,#N/A,FALSE,"A";#N/A,#N/A,FALSE,"B"}</definedName>
    <definedName name="wefewf" localSheetId="13" hidden="1">{#N/A,#N/A,FALSE,"A";#N/A,#N/A,FALSE,"B"}</definedName>
    <definedName name="wefewf" localSheetId="14" hidden="1">{#N/A,#N/A,FALSE,"A";#N/A,#N/A,FALSE,"B"}</definedName>
    <definedName name="wefewf" localSheetId="15" hidden="1">{#N/A,#N/A,FALSE,"A";#N/A,#N/A,FALSE,"B"}</definedName>
    <definedName name="wefewf" localSheetId="3" hidden="1">{#N/A,#N/A,FALSE,"A";#N/A,#N/A,FALSE,"B"}</definedName>
    <definedName name="wefewf" localSheetId="4" hidden="1">{#N/A,#N/A,FALSE,"A";#N/A,#N/A,FALSE,"B"}</definedName>
    <definedName name="wefewf" localSheetId="5" hidden="1">{#N/A,#N/A,FALSE,"A";#N/A,#N/A,FALSE,"B"}</definedName>
    <definedName name="wefewf" localSheetId="6" hidden="1">{#N/A,#N/A,FALSE,"A";#N/A,#N/A,FALSE,"B"}</definedName>
    <definedName name="wefewf" hidden="1">{#N/A,#N/A,FALSE,"A";#N/A,#N/A,FALSE,"B"}</definedName>
    <definedName name="wefref" localSheetId="20" hidden="1">{#N/A,#N/A,FALSE,"A";#N/A,#N/A,FALSE,"B"}</definedName>
    <definedName name="wefref" localSheetId="21" hidden="1">{#N/A,#N/A,FALSE,"A";#N/A,#N/A,FALSE,"B"}</definedName>
    <definedName name="wefref" localSheetId="22" hidden="1">{#N/A,#N/A,FALSE,"A";#N/A,#N/A,FALSE,"B"}</definedName>
    <definedName name="wefref" localSheetId="16" hidden="1">{#N/A,#N/A,FALSE,"A";#N/A,#N/A,FALSE,"B"}</definedName>
    <definedName name="wefref" localSheetId="17" hidden="1">{#N/A,#N/A,FALSE,"A";#N/A,#N/A,FALSE,"B"}</definedName>
    <definedName name="wefref" localSheetId="19" hidden="1">{#N/A,#N/A,FALSE,"A";#N/A,#N/A,FALSE,"B"}</definedName>
    <definedName name="wefref" localSheetId="18" hidden="1">{#N/A,#N/A,FALSE,"A";#N/A,#N/A,FALSE,"B"}</definedName>
    <definedName name="wefref" localSheetId="7" hidden="1">{#N/A,#N/A,FALSE,"A";#N/A,#N/A,FALSE,"B"}</definedName>
    <definedName name="wefref" localSheetId="8" hidden="1">{#N/A,#N/A,FALSE,"A";#N/A,#N/A,FALSE,"B"}</definedName>
    <definedName name="wefref" localSheetId="10" hidden="1">{#N/A,#N/A,FALSE,"A";#N/A,#N/A,FALSE,"B"}</definedName>
    <definedName name="wefref" localSheetId="9" hidden="1">{#N/A,#N/A,FALSE,"A";#N/A,#N/A,FALSE,"B"}</definedName>
    <definedName name="wefref" localSheetId="23" hidden="1">{#N/A,#N/A,FALSE,"A";#N/A,#N/A,FALSE,"B"}</definedName>
    <definedName name="wefref" localSheetId="12" hidden="1">{#N/A,#N/A,FALSE,"A";#N/A,#N/A,FALSE,"B"}</definedName>
    <definedName name="wefref" localSheetId="13" hidden="1">{#N/A,#N/A,FALSE,"A";#N/A,#N/A,FALSE,"B"}</definedName>
    <definedName name="wefref" localSheetId="14" hidden="1">{#N/A,#N/A,FALSE,"A";#N/A,#N/A,FALSE,"B"}</definedName>
    <definedName name="wefref" localSheetId="15" hidden="1">{#N/A,#N/A,FALSE,"A";#N/A,#N/A,FALSE,"B"}</definedName>
    <definedName name="wefref" localSheetId="3" hidden="1">{#N/A,#N/A,FALSE,"A";#N/A,#N/A,FALSE,"B"}</definedName>
    <definedName name="wefref" localSheetId="4" hidden="1">{#N/A,#N/A,FALSE,"A";#N/A,#N/A,FALSE,"B"}</definedName>
    <definedName name="wefref" localSheetId="5" hidden="1">{#N/A,#N/A,FALSE,"A";#N/A,#N/A,FALSE,"B"}</definedName>
    <definedName name="wefref" localSheetId="6" hidden="1">{#N/A,#N/A,FALSE,"A";#N/A,#N/A,FALSE,"B"}</definedName>
    <definedName name="wefref" hidden="1">{#N/A,#N/A,FALSE,"A";#N/A,#N/A,FALSE,"B"}</definedName>
    <definedName name="wefwef" localSheetId="20" hidden="1">{#N/A,#N/A,FALSE,"A";#N/A,#N/A,FALSE,"B"}</definedName>
    <definedName name="wefwef" localSheetId="21" hidden="1">{#N/A,#N/A,FALSE,"A";#N/A,#N/A,FALSE,"B"}</definedName>
    <definedName name="wefwef" localSheetId="22" hidden="1">{#N/A,#N/A,FALSE,"A";#N/A,#N/A,FALSE,"B"}</definedName>
    <definedName name="wefwef" localSheetId="16" hidden="1">{#N/A,#N/A,FALSE,"A";#N/A,#N/A,FALSE,"B"}</definedName>
    <definedName name="wefwef" localSheetId="17" hidden="1">{#N/A,#N/A,FALSE,"A";#N/A,#N/A,FALSE,"B"}</definedName>
    <definedName name="wefwef" localSheetId="19" hidden="1">{#N/A,#N/A,FALSE,"A";#N/A,#N/A,FALSE,"B"}</definedName>
    <definedName name="wefwef" localSheetId="18" hidden="1">{#N/A,#N/A,FALSE,"A";#N/A,#N/A,FALSE,"B"}</definedName>
    <definedName name="wefwef" localSheetId="7" hidden="1">{#N/A,#N/A,FALSE,"A";#N/A,#N/A,FALSE,"B"}</definedName>
    <definedName name="wefwef" localSheetId="8" hidden="1">{#N/A,#N/A,FALSE,"A";#N/A,#N/A,FALSE,"B"}</definedName>
    <definedName name="wefwef" localSheetId="10" hidden="1">{#N/A,#N/A,FALSE,"A";#N/A,#N/A,FALSE,"B"}</definedName>
    <definedName name="wefwef" localSheetId="9" hidden="1">{#N/A,#N/A,FALSE,"A";#N/A,#N/A,FALSE,"B"}</definedName>
    <definedName name="wefwef" localSheetId="23" hidden="1">{#N/A,#N/A,FALSE,"A";#N/A,#N/A,FALSE,"B"}</definedName>
    <definedName name="wefwef" localSheetId="12" hidden="1">{#N/A,#N/A,FALSE,"A";#N/A,#N/A,FALSE,"B"}</definedName>
    <definedName name="wefwef" localSheetId="13" hidden="1">{#N/A,#N/A,FALSE,"A";#N/A,#N/A,FALSE,"B"}</definedName>
    <definedName name="wefwef" localSheetId="14" hidden="1">{#N/A,#N/A,FALSE,"A";#N/A,#N/A,FALSE,"B"}</definedName>
    <definedName name="wefwef" localSheetId="15" hidden="1">{#N/A,#N/A,FALSE,"A";#N/A,#N/A,FALSE,"B"}</definedName>
    <definedName name="wefwef" localSheetId="3" hidden="1">{#N/A,#N/A,FALSE,"A";#N/A,#N/A,FALSE,"B"}</definedName>
    <definedName name="wefwef" localSheetId="4" hidden="1">{#N/A,#N/A,FALSE,"A";#N/A,#N/A,FALSE,"B"}</definedName>
    <definedName name="wefwef" localSheetId="5" hidden="1">{#N/A,#N/A,FALSE,"A";#N/A,#N/A,FALSE,"B"}</definedName>
    <definedName name="wefwef" localSheetId="6" hidden="1">{#N/A,#N/A,FALSE,"A";#N/A,#N/A,FALSE,"B"}</definedName>
    <definedName name="wefwef" hidden="1">{#N/A,#N/A,FALSE,"A";#N/A,#N/A,FALSE,"B"}</definedName>
    <definedName name="wegfds" localSheetId="20" hidden="1">{#N/A,#N/A,FALSE,"A";#N/A,#N/A,FALSE,"B"}</definedName>
    <definedName name="wegfds" localSheetId="21" hidden="1">{#N/A,#N/A,FALSE,"A";#N/A,#N/A,FALSE,"B"}</definedName>
    <definedName name="wegfds" localSheetId="22" hidden="1">{#N/A,#N/A,FALSE,"A";#N/A,#N/A,FALSE,"B"}</definedName>
    <definedName name="wegfds" localSheetId="16" hidden="1">{#N/A,#N/A,FALSE,"A";#N/A,#N/A,FALSE,"B"}</definedName>
    <definedName name="wegfds" localSheetId="17" hidden="1">{#N/A,#N/A,FALSE,"A";#N/A,#N/A,FALSE,"B"}</definedName>
    <definedName name="wegfds" localSheetId="19" hidden="1">{#N/A,#N/A,FALSE,"A";#N/A,#N/A,FALSE,"B"}</definedName>
    <definedName name="wegfds" localSheetId="18" hidden="1">{#N/A,#N/A,FALSE,"A";#N/A,#N/A,FALSE,"B"}</definedName>
    <definedName name="wegfds" localSheetId="7" hidden="1">{#N/A,#N/A,FALSE,"A";#N/A,#N/A,FALSE,"B"}</definedName>
    <definedName name="wegfds" localSheetId="8" hidden="1">{#N/A,#N/A,FALSE,"A";#N/A,#N/A,FALSE,"B"}</definedName>
    <definedName name="wegfds" localSheetId="10" hidden="1">{#N/A,#N/A,FALSE,"A";#N/A,#N/A,FALSE,"B"}</definedName>
    <definedName name="wegfds" localSheetId="9" hidden="1">{#N/A,#N/A,FALSE,"A";#N/A,#N/A,FALSE,"B"}</definedName>
    <definedName name="wegfds" localSheetId="23" hidden="1">{#N/A,#N/A,FALSE,"A";#N/A,#N/A,FALSE,"B"}</definedName>
    <definedName name="wegfds" localSheetId="12" hidden="1">{#N/A,#N/A,FALSE,"A";#N/A,#N/A,FALSE,"B"}</definedName>
    <definedName name="wegfds" localSheetId="13" hidden="1">{#N/A,#N/A,FALSE,"A";#N/A,#N/A,FALSE,"B"}</definedName>
    <definedName name="wegfds" localSheetId="14" hidden="1">{#N/A,#N/A,FALSE,"A";#N/A,#N/A,FALSE,"B"}</definedName>
    <definedName name="wegfds" localSheetId="15" hidden="1">{#N/A,#N/A,FALSE,"A";#N/A,#N/A,FALSE,"B"}</definedName>
    <definedName name="wegfds" localSheetId="3" hidden="1">{#N/A,#N/A,FALSE,"A";#N/A,#N/A,FALSE,"B"}</definedName>
    <definedName name="wegfds" localSheetId="4" hidden="1">{#N/A,#N/A,FALSE,"A";#N/A,#N/A,FALSE,"B"}</definedName>
    <definedName name="wegfds" localSheetId="5" hidden="1">{#N/A,#N/A,FALSE,"A";#N/A,#N/A,FALSE,"B"}</definedName>
    <definedName name="wegfds" localSheetId="6" hidden="1">{#N/A,#N/A,FALSE,"A";#N/A,#N/A,FALSE,"B"}</definedName>
    <definedName name="wegfds" hidden="1">{#N/A,#N/A,FALSE,"A";#N/A,#N/A,FALSE,"B"}</definedName>
    <definedName name="wegff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egffg" hidden="1">{#N/A,#N/A,FALSE,"A";#N/A,#N/A,FALSE,"B-TOT";#N/A,#N/A,FALSE,"Declaration1";#N/A,#N/A,FALSE,"Spravka1";#N/A,#N/A,FALSE,"A (2)";#N/A,#N/A,FALSE,"B-TOT (2)";#N/A,#N/A,FALSE,"Declaration1 (2)";#N/A,#N/A,FALSE,"Spravka1 (2)"}</definedName>
    <definedName name="wegs" localSheetId="20" hidden="1">{#N/A,#N/A,FALSE,"A";#N/A,#N/A,FALSE,"B"}</definedName>
    <definedName name="wegs" localSheetId="21" hidden="1">{#N/A,#N/A,FALSE,"A";#N/A,#N/A,FALSE,"B"}</definedName>
    <definedName name="wegs" localSheetId="22" hidden="1">{#N/A,#N/A,FALSE,"A";#N/A,#N/A,FALSE,"B"}</definedName>
    <definedName name="wegs" localSheetId="16" hidden="1">{#N/A,#N/A,FALSE,"A";#N/A,#N/A,FALSE,"B"}</definedName>
    <definedName name="wegs" localSheetId="17" hidden="1">{#N/A,#N/A,FALSE,"A";#N/A,#N/A,FALSE,"B"}</definedName>
    <definedName name="wegs" localSheetId="19" hidden="1">{#N/A,#N/A,FALSE,"A";#N/A,#N/A,FALSE,"B"}</definedName>
    <definedName name="wegs" localSheetId="18" hidden="1">{#N/A,#N/A,FALSE,"A";#N/A,#N/A,FALSE,"B"}</definedName>
    <definedName name="wegs" localSheetId="7" hidden="1">{#N/A,#N/A,FALSE,"A";#N/A,#N/A,FALSE,"B"}</definedName>
    <definedName name="wegs" localSheetId="8" hidden="1">{#N/A,#N/A,FALSE,"A";#N/A,#N/A,FALSE,"B"}</definedName>
    <definedName name="wegs" localSheetId="10" hidden="1">{#N/A,#N/A,FALSE,"A";#N/A,#N/A,FALSE,"B"}</definedName>
    <definedName name="wegs" localSheetId="9" hidden="1">{#N/A,#N/A,FALSE,"A";#N/A,#N/A,FALSE,"B"}</definedName>
    <definedName name="wegs" localSheetId="23" hidden="1">{#N/A,#N/A,FALSE,"A";#N/A,#N/A,FALSE,"B"}</definedName>
    <definedName name="wegs" localSheetId="12" hidden="1">{#N/A,#N/A,FALSE,"A";#N/A,#N/A,FALSE,"B"}</definedName>
    <definedName name="wegs" localSheetId="13" hidden="1">{#N/A,#N/A,FALSE,"A";#N/A,#N/A,FALSE,"B"}</definedName>
    <definedName name="wegs" localSheetId="14" hidden="1">{#N/A,#N/A,FALSE,"A";#N/A,#N/A,FALSE,"B"}</definedName>
    <definedName name="wegs" localSheetId="15" hidden="1">{#N/A,#N/A,FALSE,"A";#N/A,#N/A,FALSE,"B"}</definedName>
    <definedName name="wegs" localSheetId="3" hidden="1">{#N/A,#N/A,FALSE,"A";#N/A,#N/A,FALSE,"B"}</definedName>
    <definedName name="wegs" localSheetId="4" hidden="1">{#N/A,#N/A,FALSE,"A";#N/A,#N/A,FALSE,"B"}</definedName>
    <definedName name="wegs" localSheetId="5" hidden="1">{#N/A,#N/A,FALSE,"A";#N/A,#N/A,FALSE,"B"}</definedName>
    <definedName name="wegs" localSheetId="6" hidden="1">{#N/A,#N/A,FALSE,"A";#N/A,#N/A,FALSE,"B"}</definedName>
    <definedName name="wegs" hidden="1">{#N/A,#N/A,FALSE,"A";#N/A,#N/A,FALSE,"B"}</definedName>
    <definedName name="wer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gfd" localSheetId="20" hidden="1">{#N/A,#N/A,FALSE,"A";#N/A,#N/A,FALSE,"B"}</definedName>
    <definedName name="wergfd" localSheetId="21" hidden="1">{#N/A,#N/A,FALSE,"A";#N/A,#N/A,FALSE,"B"}</definedName>
    <definedName name="wergfd" localSheetId="22" hidden="1">{#N/A,#N/A,FALSE,"A";#N/A,#N/A,FALSE,"B"}</definedName>
    <definedName name="wergfd" localSheetId="16" hidden="1">{#N/A,#N/A,FALSE,"A";#N/A,#N/A,FALSE,"B"}</definedName>
    <definedName name="wergfd" localSheetId="17" hidden="1">{#N/A,#N/A,FALSE,"A";#N/A,#N/A,FALSE,"B"}</definedName>
    <definedName name="wergfd" localSheetId="19" hidden="1">{#N/A,#N/A,FALSE,"A";#N/A,#N/A,FALSE,"B"}</definedName>
    <definedName name="wergfd" localSheetId="18" hidden="1">{#N/A,#N/A,FALSE,"A";#N/A,#N/A,FALSE,"B"}</definedName>
    <definedName name="wergfd" localSheetId="7" hidden="1">{#N/A,#N/A,FALSE,"A";#N/A,#N/A,FALSE,"B"}</definedName>
    <definedName name="wergfd" localSheetId="8" hidden="1">{#N/A,#N/A,FALSE,"A";#N/A,#N/A,FALSE,"B"}</definedName>
    <definedName name="wergfd" localSheetId="10" hidden="1">{#N/A,#N/A,FALSE,"A";#N/A,#N/A,FALSE,"B"}</definedName>
    <definedName name="wergfd" localSheetId="9" hidden="1">{#N/A,#N/A,FALSE,"A";#N/A,#N/A,FALSE,"B"}</definedName>
    <definedName name="wergfd" localSheetId="23" hidden="1">{#N/A,#N/A,FALSE,"A";#N/A,#N/A,FALSE,"B"}</definedName>
    <definedName name="wergfd" localSheetId="12" hidden="1">{#N/A,#N/A,FALSE,"A";#N/A,#N/A,FALSE,"B"}</definedName>
    <definedName name="wergfd" localSheetId="13" hidden="1">{#N/A,#N/A,FALSE,"A";#N/A,#N/A,FALSE,"B"}</definedName>
    <definedName name="wergfd" localSheetId="14" hidden="1">{#N/A,#N/A,FALSE,"A";#N/A,#N/A,FALSE,"B"}</definedName>
    <definedName name="wergfd" localSheetId="15" hidden="1">{#N/A,#N/A,FALSE,"A";#N/A,#N/A,FALSE,"B"}</definedName>
    <definedName name="wergfd" localSheetId="3" hidden="1">{#N/A,#N/A,FALSE,"A";#N/A,#N/A,FALSE,"B"}</definedName>
    <definedName name="wergfd" localSheetId="4" hidden="1">{#N/A,#N/A,FALSE,"A";#N/A,#N/A,FALSE,"B"}</definedName>
    <definedName name="wergfd" localSheetId="5" hidden="1">{#N/A,#N/A,FALSE,"A";#N/A,#N/A,FALSE,"B"}</definedName>
    <definedName name="wergfd" localSheetId="6" hidden="1">{#N/A,#N/A,FALSE,"A";#N/A,#N/A,FALSE,"B"}</definedName>
    <definedName name="wergfd" hidden="1">{#N/A,#N/A,FALSE,"A";#N/A,#N/A,FALSE,"B"}</definedName>
    <definedName name="werqwr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rqwr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es" localSheetId="20" hidden="1">{#N/A,#N/A,FALSE,"A";#N/A,#N/A,FALSE,"B"}</definedName>
    <definedName name="wes" localSheetId="21" hidden="1">{#N/A,#N/A,FALSE,"A";#N/A,#N/A,FALSE,"B"}</definedName>
    <definedName name="wes" localSheetId="22" hidden="1">{#N/A,#N/A,FALSE,"A";#N/A,#N/A,FALSE,"B"}</definedName>
    <definedName name="wes" localSheetId="16" hidden="1">{#N/A,#N/A,FALSE,"A";#N/A,#N/A,FALSE,"B"}</definedName>
    <definedName name="wes" localSheetId="17" hidden="1">{#N/A,#N/A,FALSE,"A";#N/A,#N/A,FALSE,"B"}</definedName>
    <definedName name="wes" localSheetId="19" hidden="1">{#N/A,#N/A,FALSE,"A";#N/A,#N/A,FALSE,"B"}</definedName>
    <definedName name="wes" localSheetId="18" hidden="1">{#N/A,#N/A,FALSE,"A";#N/A,#N/A,FALSE,"B"}</definedName>
    <definedName name="wes" localSheetId="7" hidden="1">{#N/A,#N/A,FALSE,"A";#N/A,#N/A,FALSE,"B"}</definedName>
    <definedName name="wes" localSheetId="8" hidden="1">{#N/A,#N/A,FALSE,"A";#N/A,#N/A,FALSE,"B"}</definedName>
    <definedName name="wes" localSheetId="10" hidden="1">{#N/A,#N/A,FALSE,"A";#N/A,#N/A,FALSE,"B"}</definedName>
    <definedName name="wes" localSheetId="9" hidden="1">{#N/A,#N/A,FALSE,"A";#N/A,#N/A,FALSE,"B"}</definedName>
    <definedName name="wes" localSheetId="23" hidden="1">{#N/A,#N/A,FALSE,"A";#N/A,#N/A,FALSE,"B"}</definedName>
    <definedName name="wes" localSheetId="12" hidden="1">{#N/A,#N/A,FALSE,"A";#N/A,#N/A,FALSE,"B"}</definedName>
    <definedName name="wes" localSheetId="13" hidden="1">{#N/A,#N/A,FALSE,"A";#N/A,#N/A,FALSE,"B"}</definedName>
    <definedName name="wes" localSheetId="14" hidden="1">{#N/A,#N/A,FALSE,"A";#N/A,#N/A,FALSE,"B"}</definedName>
    <definedName name="wes" localSheetId="15" hidden="1">{#N/A,#N/A,FALSE,"A";#N/A,#N/A,FALSE,"B"}</definedName>
    <definedName name="wes" localSheetId="3" hidden="1">{#N/A,#N/A,FALSE,"A";#N/A,#N/A,FALSE,"B"}</definedName>
    <definedName name="wes" localSheetId="4" hidden="1">{#N/A,#N/A,FALSE,"A";#N/A,#N/A,FALSE,"B"}</definedName>
    <definedName name="wes" localSheetId="5" hidden="1">{#N/A,#N/A,FALSE,"A";#N/A,#N/A,FALSE,"B"}</definedName>
    <definedName name="wes" localSheetId="6" hidden="1">{#N/A,#N/A,FALSE,"A";#N/A,#N/A,FALSE,"B"}</definedName>
    <definedName name="wes" hidden="1">{#N/A,#N/A,FALSE,"A";#N/A,#N/A,FALSE,"B"}</definedName>
    <definedName name="wewq" localSheetId="20" hidden="1">{#N/A,#N/A,FALSE,"A";#N/A,#N/A,FALSE,"B"}</definedName>
    <definedName name="wewq" localSheetId="21" hidden="1">{#N/A,#N/A,FALSE,"A";#N/A,#N/A,FALSE,"B"}</definedName>
    <definedName name="wewq" localSheetId="22" hidden="1">{#N/A,#N/A,FALSE,"A";#N/A,#N/A,FALSE,"B"}</definedName>
    <definedName name="wewq" localSheetId="16" hidden="1">{#N/A,#N/A,FALSE,"A";#N/A,#N/A,FALSE,"B"}</definedName>
    <definedName name="wewq" localSheetId="17" hidden="1">{#N/A,#N/A,FALSE,"A";#N/A,#N/A,FALSE,"B"}</definedName>
    <definedName name="wewq" localSheetId="19" hidden="1">{#N/A,#N/A,FALSE,"A";#N/A,#N/A,FALSE,"B"}</definedName>
    <definedName name="wewq" localSheetId="18" hidden="1">{#N/A,#N/A,FALSE,"A";#N/A,#N/A,FALSE,"B"}</definedName>
    <definedName name="wewq" localSheetId="7" hidden="1">{#N/A,#N/A,FALSE,"A";#N/A,#N/A,FALSE,"B"}</definedName>
    <definedName name="wewq" localSheetId="8" hidden="1">{#N/A,#N/A,FALSE,"A";#N/A,#N/A,FALSE,"B"}</definedName>
    <definedName name="wewq" localSheetId="10" hidden="1">{#N/A,#N/A,FALSE,"A";#N/A,#N/A,FALSE,"B"}</definedName>
    <definedName name="wewq" localSheetId="9" hidden="1">{#N/A,#N/A,FALSE,"A";#N/A,#N/A,FALSE,"B"}</definedName>
    <definedName name="wewq" localSheetId="23" hidden="1">{#N/A,#N/A,FALSE,"A";#N/A,#N/A,FALSE,"B"}</definedName>
    <definedName name="wewq" localSheetId="12" hidden="1">{#N/A,#N/A,FALSE,"A";#N/A,#N/A,FALSE,"B"}</definedName>
    <definedName name="wewq" localSheetId="13" hidden="1">{#N/A,#N/A,FALSE,"A";#N/A,#N/A,FALSE,"B"}</definedName>
    <definedName name="wewq" localSheetId="14" hidden="1">{#N/A,#N/A,FALSE,"A";#N/A,#N/A,FALSE,"B"}</definedName>
    <definedName name="wewq" localSheetId="15" hidden="1">{#N/A,#N/A,FALSE,"A";#N/A,#N/A,FALSE,"B"}</definedName>
    <definedName name="wewq" localSheetId="3" hidden="1">{#N/A,#N/A,FALSE,"A";#N/A,#N/A,FALSE,"B"}</definedName>
    <definedName name="wewq" localSheetId="4" hidden="1">{#N/A,#N/A,FALSE,"A";#N/A,#N/A,FALSE,"B"}</definedName>
    <definedName name="wewq" localSheetId="5" hidden="1">{#N/A,#N/A,FALSE,"A";#N/A,#N/A,FALSE,"B"}</definedName>
    <definedName name="wewq" localSheetId="6" hidden="1">{#N/A,#N/A,FALSE,"A";#N/A,#N/A,FALSE,"B"}</definedName>
    <definedName name="wewq" hidden="1">{#N/A,#N/A,FALSE,"A";#N/A,#N/A,FALSE,"B"}</definedName>
    <definedName name="wfds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fds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fds" hidden="1">{#N/A,#N/A,FALSE,"A";#N/A,#N/A,FALSE,"B-TOT";#N/A,#N/A,FALSE,"Declaration1";#N/A,#N/A,FALSE,"Spravka1";#N/A,#N/A,FALSE,"A (2)";#N/A,#N/A,FALSE,"B-TOT (2)";#N/A,#N/A,FALSE,"Declaration1 (2)";#N/A,#N/A,FALSE,"Spravka1 (2)"}</definedName>
    <definedName name="wqewr" localSheetId="20" hidden="1">{#N/A,#N/A,FALSE,"A";#N/A,#N/A,FALSE,"B"}</definedName>
    <definedName name="wqewr" localSheetId="21" hidden="1">{#N/A,#N/A,FALSE,"A";#N/A,#N/A,FALSE,"B"}</definedName>
    <definedName name="wqewr" localSheetId="22" hidden="1">{#N/A,#N/A,FALSE,"A";#N/A,#N/A,FALSE,"B"}</definedName>
    <definedName name="wqewr" localSheetId="16" hidden="1">{#N/A,#N/A,FALSE,"A";#N/A,#N/A,FALSE,"B"}</definedName>
    <definedName name="wqewr" localSheetId="17" hidden="1">{#N/A,#N/A,FALSE,"A";#N/A,#N/A,FALSE,"B"}</definedName>
    <definedName name="wqewr" localSheetId="19" hidden="1">{#N/A,#N/A,FALSE,"A";#N/A,#N/A,FALSE,"B"}</definedName>
    <definedName name="wqewr" localSheetId="18" hidden="1">{#N/A,#N/A,FALSE,"A";#N/A,#N/A,FALSE,"B"}</definedName>
    <definedName name="wqewr" localSheetId="7" hidden="1">{#N/A,#N/A,FALSE,"A";#N/A,#N/A,FALSE,"B"}</definedName>
    <definedName name="wqewr" localSheetId="8" hidden="1">{#N/A,#N/A,FALSE,"A";#N/A,#N/A,FALSE,"B"}</definedName>
    <definedName name="wqewr" localSheetId="10" hidden="1">{#N/A,#N/A,FALSE,"A";#N/A,#N/A,FALSE,"B"}</definedName>
    <definedName name="wqewr" localSheetId="9" hidden="1">{#N/A,#N/A,FALSE,"A";#N/A,#N/A,FALSE,"B"}</definedName>
    <definedName name="wqewr" localSheetId="23" hidden="1">{#N/A,#N/A,FALSE,"A";#N/A,#N/A,FALSE,"B"}</definedName>
    <definedName name="wqewr" localSheetId="12" hidden="1">{#N/A,#N/A,FALSE,"A";#N/A,#N/A,FALSE,"B"}</definedName>
    <definedName name="wqewr" localSheetId="13" hidden="1">{#N/A,#N/A,FALSE,"A";#N/A,#N/A,FALSE,"B"}</definedName>
    <definedName name="wqewr" localSheetId="14" hidden="1">{#N/A,#N/A,FALSE,"A";#N/A,#N/A,FALSE,"B"}</definedName>
    <definedName name="wqewr" localSheetId="15" hidden="1">{#N/A,#N/A,FALSE,"A";#N/A,#N/A,FALSE,"B"}</definedName>
    <definedName name="wqewr" localSheetId="3" hidden="1">{#N/A,#N/A,FALSE,"A";#N/A,#N/A,FALSE,"B"}</definedName>
    <definedName name="wqewr" localSheetId="4" hidden="1">{#N/A,#N/A,FALSE,"A";#N/A,#N/A,FALSE,"B"}</definedName>
    <definedName name="wqewr" localSheetId="5" hidden="1">{#N/A,#N/A,FALSE,"A";#N/A,#N/A,FALSE,"B"}</definedName>
    <definedName name="wqewr" localSheetId="6" hidden="1">{#N/A,#N/A,FALSE,"A";#N/A,#N/A,FALSE,"B"}</definedName>
    <definedName name="wqewr" hidden="1">{#N/A,#N/A,FALSE,"A";#N/A,#N/A,FALSE,"B"}</definedName>
    <definedName name="wreythg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reythg" hidden="1">{#N/A,#N/A,FALSE,"A";#N/A,#N/A,FALSE,"B-TOT";#N/A,#N/A,FALSE,"Declaration1";#N/A,#N/A,FALSE,"Spravka1";#N/A,#N/A,FALSE,"A (2)";#N/A,#N/A,FALSE,"B-TOT (2)";#N/A,#N/A,FALSE,"Declaration1 (2)";#N/A,#N/A,FALSE,"Spravka1 (2)"}</definedName>
    <definedName name="wrn.1999calc." localSheetId="20" hidden="1">{#N/A,#N/A,FALSE,"A";#N/A,#N/A,FALSE,"B-TOT";#N/A,#N/A,FALSE,"Declaration1";#N/A,#N/A,FALSE,"Spravka1";#N/A,#N/A,FALSE,"A (2)";#N/A,#N/A,FALSE,"B-TOT (2)"}</definedName>
    <definedName name="wrn.1999calc." localSheetId="21" hidden="1">{#N/A,#N/A,FALSE,"A";#N/A,#N/A,FALSE,"B-TOT";#N/A,#N/A,FALSE,"Declaration1";#N/A,#N/A,FALSE,"Spravka1";#N/A,#N/A,FALSE,"A (2)";#N/A,#N/A,FALSE,"B-TOT (2)"}</definedName>
    <definedName name="wrn.1999calc." localSheetId="22" hidden="1">{#N/A,#N/A,FALSE,"A";#N/A,#N/A,FALSE,"B-TOT";#N/A,#N/A,FALSE,"Declaration1";#N/A,#N/A,FALSE,"Spravka1";#N/A,#N/A,FALSE,"A (2)";#N/A,#N/A,FALSE,"B-TOT (2)"}</definedName>
    <definedName name="wrn.1999calc." localSheetId="16" hidden="1">{#N/A,#N/A,FALSE,"A";#N/A,#N/A,FALSE,"B-TOT";#N/A,#N/A,FALSE,"Declaration1";#N/A,#N/A,FALSE,"Spravka1";#N/A,#N/A,FALSE,"A (2)";#N/A,#N/A,FALSE,"B-TOT (2)"}</definedName>
    <definedName name="wrn.1999calc." localSheetId="17" hidden="1">{#N/A,#N/A,FALSE,"A";#N/A,#N/A,FALSE,"B-TOT";#N/A,#N/A,FALSE,"Declaration1";#N/A,#N/A,FALSE,"Spravka1";#N/A,#N/A,FALSE,"A (2)";#N/A,#N/A,FALSE,"B-TOT (2)"}</definedName>
    <definedName name="wrn.1999calc." localSheetId="19" hidden="1">{#N/A,#N/A,FALSE,"A";#N/A,#N/A,FALSE,"B-TOT";#N/A,#N/A,FALSE,"Declaration1";#N/A,#N/A,FALSE,"Spravka1";#N/A,#N/A,FALSE,"A (2)";#N/A,#N/A,FALSE,"B-TOT (2)"}</definedName>
    <definedName name="wrn.1999calc." localSheetId="18" hidden="1">{#N/A,#N/A,FALSE,"A";#N/A,#N/A,FALSE,"B-TOT";#N/A,#N/A,FALSE,"Declaration1";#N/A,#N/A,FALSE,"Spravka1";#N/A,#N/A,FALSE,"A (2)";#N/A,#N/A,FALSE,"B-TOT (2)"}</definedName>
    <definedName name="wrn.1999calc." localSheetId="7" hidden="1">{#N/A,#N/A,FALSE,"A";#N/A,#N/A,FALSE,"B-TOT";#N/A,#N/A,FALSE,"Declaration1";#N/A,#N/A,FALSE,"Spravka1";#N/A,#N/A,FALSE,"A (2)";#N/A,#N/A,FALSE,"B-TOT (2)"}</definedName>
    <definedName name="wrn.1999calc." localSheetId="8" hidden="1">{#N/A,#N/A,FALSE,"A";#N/A,#N/A,FALSE,"B-TOT";#N/A,#N/A,FALSE,"Declaration1";#N/A,#N/A,FALSE,"Spravka1";#N/A,#N/A,FALSE,"A (2)";#N/A,#N/A,FALSE,"B-TOT (2)"}</definedName>
    <definedName name="wrn.1999calc." localSheetId="10" hidden="1">{#N/A,#N/A,FALSE,"A";#N/A,#N/A,FALSE,"B-TOT";#N/A,#N/A,FALSE,"Declaration1";#N/A,#N/A,FALSE,"Spravka1";#N/A,#N/A,FALSE,"A (2)";#N/A,#N/A,FALSE,"B-TOT (2)"}</definedName>
    <definedName name="wrn.1999calc." localSheetId="9" hidden="1">{#N/A,#N/A,FALSE,"A";#N/A,#N/A,FALSE,"B-TOT";#N/A,#N/A,FALSE,"Declaration1";#N/A,#N/A,FALSE,"Spravka1";#N/A,#N/A,FALSE,"A (2)";#N/A,#N/A,FALSE,"B-TOT (2)"}</definedName>
    <definedName name="wrn.1999calc." localSheetId="23" hidden="1">{#N/A,#N/A,FALSE,"A";#N/A,#N/A,FALSE,"B-TOT";#N/A,#N/A,FALSE,"Declaration1";#N/A,#N/A,FALSE,"Spravka1";#N/A,#N/A,FALSE,"A (2)";#N/A,#N/A,FALSE,"B-TOT (2)"}</definedName>
    <definedName name="wrn.1999calc." localSheetId="12" hidden="1">{#N/A,#N/A,FALSE,"A";#N/A,#N/A,FALSE,"B-TOT";#N/A,#N/A,FALSE,"Declaration1";#N/A,#N/A,FALSE,"Spravka1";#N/A,#N/A,FALSE,"A (2)";#N/A,#N/A,FALSE,"B-TOT (2)"}</definedName>
    <definedName name="wrn.1999calc." localSheetId="13" hidden="1">{#N/A,#N/A,FALSE,"A";#N/A,#N/A,FALSE,"B-TOT";#N/A,#N/A,FALSE,"Declaration1";#N/A,#N/A,FALSE,"Spravka1";#N/A,#N/A,FALSE,"A (2)";#N/A,#N/A,FALSE,"B-TOT (2)"}</definedName>
    <definedName name="wrn.1999calc." localSheetId="14" hidden="1">{#N/A,#N/A,FALSE,"A";#N/A,#N/A,FALSE,"B-TOT";#N/A,#N/A,FALSE,"Declaration1";#N/A,#N/A,FALSE,"Spravka1";#N/A,#N/A,FALSE,"A (2)";#N/A,#N/A,FALSE,"B-TOT (2)"}</definedName>
    <definedName name="wrn.1999calc." localSheetId="15" hidden="1">{#N/A,#N/A,FALSE,"A";#N/A,#N/A,FALSE,"B-TOT";#N/A,#N/A,FALSE,"Declaration1";#N/A,#N/A,FALSE,"Spravka1";#N/A,#N/A,FALSE,"A (2)";#N/A,#N/A,FALSE,"B-TOT (2)"}</definedName>
    <definedName name="wrn.1999calc." localSheetId="3" hidden="1">{#N/A,#N/A,FALSE,"A";#N/A,#N/A,FALSE,"B-TOT";#N/A,#N/A,FALSE,"Declaration1";#N/A,#N/A,FALSE,"Spravka1";#N/A,#N/A,FALSE,"A (2)";#N/A,#N/A,FALSE,"B-TOT (2)"}</definedName>
    <definedName name="wrn.1999calc." localSheetId="4" hidden="1">{#N/A,#N/A,FALSE,"A";#N/A,#N/A,FALSE,"B-TOT";#N/A,#N/A,FALSE,"Declaration1";#N/A,#N/A,FALSE,"Spravka1";#N/A,#N/A,FALSE,"A (2)";#N/A,#N/A,FALSE,"B-TOT (2)"}</definedName>
    <definedName name="wrn.1999calc." localSheetId="5" hidden="1">{#N/A,#N/A,FALSE,"A";#N/A,#N/A,FALSE,"B-TOT";#N/A,#N/A,FALSE,"Declaration1";#N/A,#N/A,FALSE,"Spravka1";#N/A,#N/A,FALSE,"A (2)";#N/A,#N/A,FALSE,"B-TOT (2)"}</definedName>
    <definedName name="wrn.1999calc." localSheetId="6" hidden="1">{#N/A,#N/A,FALSE,"A";#N/A,#N/A,FALSE,"B-TOT";#N/A,#N/A,FALSE,"Declaration1";#N/A,#N/A,FALSE,"Spravka1";#N/A,#N/A,FALSE,"A (2)";#N/A,#N/A,FALSE,"B-TOT (2)"}</definedName>
    <definedName name="wrn.1999calc." hidden="1">{#N/A,#N/A,FALSE,"A";#N/A,#N/A,FALSE,"B-TOT";#N/A,#N/A,FALSE,"Declaration1";#N/A,#N/A,FALSE,"Spravka1";#N/A,#N/A,FALSE,"A (2)";#N/A,#N/A,FALSE,"B-TOT (2)"}</definedName>
    <definedName name="wrn.Aging._.and._.Trend._.Analysis." localSheetId="20" hidden="1">{#N/A,#N/A,FALSE,"Aging Summary";#N/A,#N/A,FALSE,"Ratio Analysis";#N/A,#N/A,FALSE,"Test 120 Day Accts";#N/A,#N/A,FALSE,"Tickmarks"}</definedName>
    <definedName name="wrn.Aging._.and._.Trend._.Analysis." localSheetId="21" hidden="1">{#N/A,#N/A,FALSE,"Aging Summary";#N/A,#N/A,FALSE,"Ratio Analysis";#N/A,#N/A,FALSE,"Test 120 Day Accts";#N/A,#N/A,FALSE,"Tickmarks"}</definedName>
    <definedName name="wrn.Aging._.and._.Trend._.Analysis." localSheetId="22" hidden="1">{#N/A,#N/A,FALSE,"Aging Summary";#N/A,#N/A,FALSE,"Ratio Analysis";#N/A,#N/A,FALSE,"Test 120 Day Accts";#N/A,#N/A,FALSE,"Tickmarks"}</definedName>
    <definedName name="wrn.Aging._.and._.Trend._.Analysis." localSheetId="16" hidden="1">{#N/A,#N/A,FALSE,"Aging Summary";#N/A,#N/A,FALSE,"Ratio Analysis";#N/A,#N/A,FALSE,"Test 120 Day Accts";#N/A,#N/A,FALSE,"Tickmarks"}</definedName>
    <definedName name="wrn.Aging._.and._.Trend._.Analysis." localSheetId="17" hidden="1">{#N/A,#N/A,FALSE,"Aging Summary";#N/A,#N/A,FALSE,"Ratio Analysis";#N/A,#N/A,FALSE,"Test 120 Day Accts";#N/A,#N/A,FALSE,"Tickmarks"}</definedName>
    <definedName name="wrn.Aging._.and._.Trend._.Analysis." localSheetId="19" hidden="1">{#N/A,#N/A,FALSE,"Aging Summary";#N/A,#N/A,FALSE,"Ratio Analysis";#N/A,#N/A,FALSE,"Test 120 Day Accts";#N/A,#N/A,FALSE,"Tickmarks"}</definedName>
    <definedName name="wrn.Aging._.and._.Trend._.Analysis." localSheetId="18" hidden="1">{#N/A,#N/A,FALSE,"Aging Summary";#N/A,#N/A,FALSE,"Ratio Analysis";#N/A,#N/A,FALSE,"Test 120 Day Accts";#N/A,#N/A,FALSE,"Tickmarks"}</definedName>
    <definedName name="wrn.Aging._.and._.Trend._.Analysis." localSheetId="7" hidden="1">{#N/A,#N/A,FALSE,"Aging Summary";#N/A,#N/A,FALSE,"Ratio Analysis";#N/A,#N/A,FALSE,"Test 120 Day Accts";#N/A,#N/A,FALSE,"Tickmarks"}</definedName>
    <definedName name="wrn.Aging._.and._.Trend._.Analysis." localSheetId="8" hidden="1">{#N/A,#N/A,FALSE,"Aging Summary";#N/A,#N/A,FALSE,"Ratio Analysis";#N/A,#N/A,FALSE,"Test 120 Day Accts";#N/A,#N/A,FALSE,"Tickmarks"}</definedName>
    <definedName name="wrn.Aging._.and._.Trend._.Analysis." localSheetId="10" hidden="1">{#N/A,#N/A,FALSE,"Aging Summary";#N/A,#N/A,FALSE,"Ratio Analysis";#N/A,#N/A,FALSE,"Test 120 Day Accts";#N/A,#N/A,FALSE,"Tickmarks"}</definedName>
    <definedName name="wrn.Aging._.and._.Trend._.Analysis." localSheetId="9" hidden="1">{#N/A,#N/A,FALSE,"Aging Summary";#N/A,#N/A,FALSE,"Ratio Analysis";#N/A,#N/A,FALSE,"Test 120 Day Accts";#N/A,#N/A,FALSE,"Tickmarks"}</definedName>
    <definedName name="wrn.Aging._.and._.Trend._.Analysis." localSheetId="23" hidden="1">{#N/A,#N/A,FALSE,"Aging Summary";#N/A,#N/A,FALSE,"Ratio Analysis";#N/A,#N/A,FALSE,"Test 120 Day Accts";#N/A,#N/A,FALSE,"Tickmarks"}</definedName>
    <definedName name="wrn.Aging._.and._.Trend._.Analysis." localSheetId="12" hidden="1">{#N/A,#N/A,FALSE,"Aging Summary";#N/A,#N/A,FALSE,"Ratio Analysis";#N/A,#N/A,FALSE,"Test 120 Day Accts";#N/A,#N/A,FALSE,"Tickmarks"}</definedName>
    <definedName name="wrn.Aging._.and._.Trend._.Analysis." localSheetId="13" hidden="1">{#N/A,#N/A,FALSE,"Aging Summary";#N/A,#N/A,FALSE,"Ratio Analysis";#N/A,#N/A,FALSE,"Test 120 Day Accts";#N/A,#N/A,FALSE,"Tickmarks"}</definedName>
    <definedName name="wrn.Aging._.and._.Trend._.Analysis." localSheetId="14" hidden="1">{#N/A,#N/A,FALSE,"Aging Summary";#N/A,#N/A,FALSE,"Ratio Analysis";#N/A,#N/A,FALSE,"Test 120 Day Accts";#N/A,#N/A,FALSE,"Tickmarks"}</definedName>
    <definedName name="wrn.Aging._.and._.Trend._.Analysis." localSheetId="15" hidden="1">{#N/A,#N/A,FALSE,"Aging Summary";#N/A,#N/A,FALSE,"Ratio Analysis";#N/A,#N/A,FALSE,"Test 120 Day Accts";#N/A,#N/A,FALSE,"Tickmarks"}</definedName>
    <definedName name="wrn.Aging._.and._.Trend._.Analysis." localSheetId="3" hidden="1">{#N/A,#N/A,FALSE,"Aging Summary";#N/A,#N/A,FALSE,"Ratio Analysis";#N/A,#N/A,FALSE,"Test 120 Day Accts";#N/A,#N/A,FALSE,"Tickmarks"}</definedName>
    <definedName name="wrn.Aging._.and._.Trend._.Analysis." localSheetId="4" hidden="1">{#N/A,#N/A,FALSE,"Aging Summary";#N/A,#N/A,FALSE,"Ratio Analysis";#N/A,#N/A,FALSE,"Test 120 Day Accts";#N/A,#N/A,FALSE,"Tickmarks"}</definedName>
    <definedName name="wrn.Aging._.and._.Trend._.Analysis." localSheetId="5" hidden="1">{#N/A,#N/A,FALSE,"Aging Summary";#N/A,#N/A,FALSE,"Ratio Analysis";#N/A,#N/A,FALSE,"Test 120 Day Accts";#N/A,#N/A,FALSE,"Tickmarks"}</definedName>
    <definedName name="wrn.Aging._.and._.Trend._.Analysis." localSheetId="6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1" localSheetId="20" hidden="1">{#N/A,#N/A,FALSE,"Aging Summary";#N/A,#N/A,FALSE,"Ratio Analysis";#N/A,#N/A,FALSE,"Test 120 Day Accts";#N/A,#N/A,FALSE,"Tickmarks"}</definedName>
    <definedName name="wrn.aging._.and._.Trend._.Analysis1" localSheetId="21" hidden="1">{#N/A,#N/A,FALSE,"Aging Summary";#N/A,#N/A,FALSE,"Ratio Analysis";#N/A,#N/A,FALSE,"Test 120 Day Accts";#N/A,#N/A,FALSE,"Tickmarks"}</definedName>
    <definedName name="wrn.aging._.and._.Trend._.Analysis1" localSheetId="22" hidden="1">{#N/A,#N/A,FALSE,"Aging Summary";#N/A,#N/A,FALSE,"Ratio Analysis";#N/A,#N/A,FALSE,"Test 120 Day Accts";#N/A,#N/A,FALSE,"Tickmarks"}</definedName>
    <definedName name="wrn.aging._.and._.Trend._.Analysis1" localSheetId="16" hidden="1">{#N/A,#N/A,FALSE,"Aging Summary";#N/A,#N/A,FALSE,"Ratio Analysis";#N/A,#N/A,FALSE,"Test 120 Day Accts";#N/A,#N/A,FALSE,"Tickmarks"}</definedName>
    <definedName name="wrn.aging._.and._.Trend._.Analysis1" localSheetId="17" hidden="1">{#N/A,#N/A,FALSE,"Aging Summary";#N/A,#N/A,FALSE,"Ratio Analysis";#N/A,#N/A,FALSE,"Test 120 Day Accts";#N/A,#N/A,FALSE,"Tickmarks"}</definedName>
    <definedName name="wrn.aging._.and._.Trend._.Analysis1" localSheetId="19" hidden="1">{#N/A,#N/A,FALSE,"Aging Summary";#N/A,#N/A,FALSE,"Ratio Analysis";#N/A,#N/A,FALSE,"Test 120 Day Accts";#N/A,#N/A,FALSE,"Tickmarks"}</definedName>
    <definedName name="wrn.aging._.and._.Trend._.Analysis1" localSheetId="18" hidden="1">{#N/A,#N/A,FALSE,"Aging Summary";#N/A,#N/A,FALSE,"Ratio Analysis";#N/A,#N/A,FALSE,"Test 120 Day Accts";#N/A,#N/A,FALSE,"Tickmarks"}</definedName>
    <definedName name="wrn.aging._.and._.Trend._.Analysis1" localSheetId="7" hidden="1">{#N/A,#N/A,FALSE,"Aging Summary";#N/A,#N/A,FALSE,"Ratio Analysis";#N/A,#N/A,FALSE,"Test 120 Day Accts";#N/A,#N/A,FALSE,"Tickmarks"}</definedName>
    <definedName name="wrn.aging._.and._.Trend._.Analysis1" localSheetId="8" hidden="1">{#N/A,#N/A,FALSE,"Aging Summary";#N/A,#N/A,FALSE,"Ratio Analysis";#N/A,#N/A,FALSE,"Test 120 Day Accts";#N/A,#N/A,FALSE,"Tickmarks"}</definedName>
    <definedName name="wrn.aging._.and._.Trend._.Analysis1" localSheetId="10" hidden="1">{#N/A,#N/A,FALSE,"Aging Summary";#N/A,#N/A,FALSE,"Ratio Analysis";#N/A,#N/A,FALSE,"Test 120 Day Accts";#N/A,#N/A,FALSE,"Tickmarks"}</definedName>
    <definedName name="wrn.aging._.and._.Trend._.Analysis1" localSheetId="9" hidden="1">{#N/A,#N/A,FALSE,"Aging Summary";#N/A,#N/A,FALSE,"Ratio Analysis";#N/A,#N/A,FALSE,"Test 120 Day Accts";#N/A,#N/A,FALSE,"Tickmarks"}</definedName>
    <definedName name="wrn.aging._.and._.Trend._.Analysis1" localSheetId="23" hidden="1">{#N/A,#N/A,FALSE,"Aging Summary";#N/A,#N/A,FALSE,"Ratio Analysis";#N/A,#N/A,FALSE,"Test 120 Day Accts";#N/A,#N/A,FALSE,"Tickmarks"}</definedName>
    <definedName name="wrn.aging._.and._.Trend._.Analysis1" localSheetId="12" hidden="1">{#N/A,#N/A,FALSE,"Aging Summary";#N/A,#N/A,FALSE,"Ratio Analysis";#N/A,#N/A,FALSE,"Test 120 Day Accts";#N/A,#N/A,FALSE,"Tickmarks"}</definedName>
    <definedName name="wrn.aging._.and._.Trend._.Analysis1" localSheetId="13" hidden="1">{#N/A,#N/A,FALSE,"Aging Summary";#N/A,#N/A,FALSE,"Ratio Analysis";#N/A,#N/A,FALSE,"Test 120 Day Accts";#N/A,#N/A,FALSE,"Tickmarks"}</definedName>
    <definedName name="wrn.aging._.and._.Trend._.Analysis1" localSheetId="14" hidden="1">{#N/A,#N/A,FALSE,"Aging Summary";#N/A,#N/A,FALSE,"Ratio Analysis";#N/A,#N/A,FALSE,"Test 120 Day Accts";#N/A,#N/A,FALSE,"Tickmarks"}</definedName>
    <definedName name="wrn.aging._.and._.Trend._.Analysis1" localSheetId="15" hidden="1">{#N/A,#N/A,FALSE,"Aging Summary";#N/A,#N/A,FALSE,"Ratio Analysis";#N/A,#N/A,FALSE,"Test 120 Day Accts";#N/A,#N/A,FALSE,"Tickmarks"}</definedName>
    <definedName name="wrn.aging._.and._.Trend._.Analysis1" localSheetId="3" hidden="1">{#N/A,#N/A,FALSE,"Aging Summary";#N/A,#N/A,FALSE,"Ratio Analysis";#N/A,#N/A,FALSE,"Test 120 Day Accts";#N/A,#N/A,FALSE,"Tickmarks"}</definedName>
    <definedName name="wrn.aging._.and._.Trend._.Analysis1" localSheetId="4" hidden="1">{#N/A,#N/A,FALSE,"Aging Summary";#N/A,#N/A,FALSE,"Ratio Analysis";#N/A,#N/A,FALSE,"Test 120 Day Accts";#N/A,#N/A,FALSE,"Tickmarks"}</definedName>
    <definedName name="wrn.aging._.and._.Trend._.Analysis1" localSheetId="5" hidden="1">{#N/A,#N/A,FALSE,"Aging Summary";#N/A,#N/A,FALSE,"Ratio Analysis";#N/A,#N/A,FALSE,"Test 120 Day Accts";#N/A,#N/A,FALSE,"Tickmarks"}</definedName>
    <definedName name="wrn.aging._.and._.Trend._.Analysis1" localSheetId="6" hidden="1">{#N/A,#N/A,FALSE,"Aging Summary";#N/A,#N/A,FALSE,"Ratio Analysis";#N/A,#N/A,FALSE,"Test 120 Day Accts";#N/A,#N/A,FALSE,"Tickmarks"}</definedName>
    <definedName name="wrn.aging._.and._.Trend._.Analysis1" hidden="1">{#N/A,#N/A,FALSE,"Aging Summary";#N/A,#N/A,FALSE,"Ratio Analysis";#N/A,#N/A,FALSE,"Test 120 Day Accts";#N/A,#N/A,FALSE,"Tickmarks"}</definedName>
    <definedName name="wrn.ap.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ap.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rn.Coded._.IAS._.FS." localSheetId="20" hidden="1">{"IASTrail",#N/A,FALSE,"IAS"}</definedName>
    <definedName name="wrn.Coded._.IAS._.FS." localSheetId="21" hidden="1">{"IASTrail",#N/A,FALSE,"IAS"}</definedName>
    <definedName name="wrn.Coded._.IAS._.FS." localSheetId="22" hidden="1">{"IASTrail",#N/A,FALSE,"IAS"}</definedName>
    <definedName name="wrn.Coded._.IAS._.FS." localSheetId="16" hidden="1">{"IASTrail",#N/A,FALSE,"IAS"}</definedName>
    <definedName name="wrn.Coded._.IAS._.FS." localSheetId="17" hidden="1">{"IASTrail",#N/A,FALSE,"IAS"}</definedName>
    <definedName name="wrn.Coded._.IAS._.FS." localSheetId="19" hidden="1">{"IASTrail",#N/A,FALSE,"IAS"}</definedName>
    <definedName name="wrn.Coded._.IAS._.FS." localSheetId="18" hidden="1">{"IASTrail",#N/A,FALSE,"IAS"}</definedName>
    <definedName name="wrn.Coded._.IAS._.FS." localSheetId="7" hidden="1">{"IASTrail",#N/A,FALSE,"IAS"}</definedName>
    <definedName name="wrn.Coded._.IAS._.FS." localSheetId="8" hidden="1">{"IASTrail",#N/A,FALSE,"IAS"}</definedName>
    <definedName name="wrn.Coded._.IAS._.FS." localSheetId="10" hidden="1">{"IASTrail",#N/A,FALSE,"IAS"}</definedName>
    <definedName name="wrn.Coded._.IAS._.FS." localSheetId="9" hidden="1">{"IASTrail",#N/A,FALSE,"IAS"}</definedName>
    <definedName name="wrn.Coded._.IAS._.FS." localSheetId="23" hidden="1">{"IASTrail",#N/A,FALSE,"IAS"}</definedName>
    <definedName name="wrn.Coded._.IAS._.FS." localSheetId="12" hidden="1">{"IASTrail",#N/A,FALSE,"IAS"}</definedName>
    <definedName name="wrn.Coded._.IAS._.FS." localSheetId="13" hidden="1">{"IASTrail",#N/A,FALSE,"IAS"}</definedName>
    <definedName name="wrn.Coded._.IAS._.FS." localSheetId="14" hidden="1">{"IASTrail",#N/A,FALSE,"IAS"}</definedName>
    <definedName name="wrn.Coded._.IAS._.FS." localSheetId="15" hidden="1">{"IASTrail",#N/A,FALSE,"IAS"}</definedName>
    <definedName name="wrn.Coded._.IAS._.FS." localSheetId="3" hidden="1">{"IASTrail",#N/A,FALSE,"IAS"}</definedName>
    <definedName name="wrn.Coded._.IAS._.FS." localSheetId="4" hidden="1">{"IASTrail",#N/A,FALSE,"IAS"}</definedName>
    <definedName name="wrn.Coded._.IAS._.FS." localSheetId="5" hidden="1">{"IASTrail",#N/A,FALSE,"IAS"}</definedName>
    <definedName name="wrn.Coded._.IAS._.FS." localSheetId="6" hidden="1">{"IASTrail",#N/A,FALSE,"IAS"}</definedName>
    <definedName name="wrn.Coded._.IAS._.FS." hidden="1">{"IASTrail",#N/A,FALSE,"IAS"}</definedName>
    <definedName name="wrn.Fixed._.Assets._.Note._.and._.Depreciation." localSheetId="20" hidden="1">{#N/A,#N/A,FALSE,"FA_1";#N/A,#N/A,FALSE,"Dep'n SE";#N/A,#N/A,FALSE,"Dep'n FC"}</definedName>
    <definedName name="wrn.Fixed._.Assets._.Note._.and._.Depreciation." localSheetId="21" hidden="1">{#N/A,#N/A,FALSE,"FA_1";#N/A,#N/A,FALSE,"Dep'n SE";#N/A,#N/A,FALSE,"Dep'n FC"}</definedName>
    <definedName name="wrn.Fixed._.Assets._.Note._.and._.Depreciation." localSheetId="22" hidden="1">{#N/A,#N/A,FALSE,"FA_1";#N/A,#N/A,FALSE,"Dep'n SE";#N/A,#N/A,FALSE,"Dep'n FC"}</definedName>
    <definedName name="wrn.Fixed._.Assets._.Note._.and._.Depreciation." localSheetId="16" hidden="1">{#N/A,#N/A,FALSE,"FA_1";#N/A,#N/A,FALSE,"Dep'n SE";#N/A,#N/A,FALSE,"Dep'n FC"}</definedName>
    <definedName name="wrn.Fixed._.Assets._.Note._.and._.Depreciation." localSheetId="17" hidden="1">{#N/A,#N/A,FALSE,"FA_1";#N/A,#N/A,FALSE,"Dep'n SE";#N/A,#N/A,FALSE,"Dep'n FC"}</definedName>
    <definedName name="wrn.Fixed._.Assets._.Note._.and._.Depreciation." localSheetId="19" hidden="1">{#N/A,#N/A,FALSE,"FA_1";#N/A,#N/A,FALSE,"Dep'n SE";#N/A,#N/A,FALSE,"Dep'n FC"}</definedName>
    <definedName name="wrn.Fixed._.Assets._.Note._.and._.Depreciation." localSheetId="18" hidden="1">{#N/A,#N/A,FALSE,"FA_1";#N/A,#N/A,FALSE,"Dep'n SE";#N/A,#N/A,FALSE,"Dep'n FC"}</definedName>
    <definedName name="wrn.Fixed._.Assets._.Note._.and._.Depreciation." localSheetId="7" hidden="1">{#N/A,#N/A,FALSE,"FA_1";#N/A,#N/A,FALSE,"Dep'n SE";#N/A,#N/A,FALSE,"Dep'n FC"}</definedName>
    <definedName name="wrn.Fixed._.Assets._.Note._.and._.Depreciation." localSheetId="8" hidden="1">{#N/A,#N/A,FALSE,"FA_1";#N/A,#N/A,FALSE,"Dep'n SE";#N/A,#N/A,FALSE,"Dep'n FC"}</definedName>
    <definedName name="wrn.Fixed._.Assets._.Note._.and._.Depreciation." localSheetId="10" hidden="1">{#N/A,#N/A,FALSE,"FA_1";#N/A,#N/A,FALSE,"Dep'n SE";#N/A,#N/A,FALSE,"Dep'n FC"}</definedName>
    <definedName name="wrn.Fixed._.Assets._.Note._.and._.Depreciation." localSheetId="9" hidden="1">{#N/A,#N/A,FALSE,"FA_1";#N/A,#N/A,FALSE,"Dep'n SE";#N/A,#N/A,FALSE,"Dep'n FC"}</definedName>
    <definedName name="wrn.Fixed._.Assets._.Note._.and._.Depreciation." localSheetId="23" hidden="1">{#N/A,#N/A,FALSE,"FA_1";#N/A,#N/A,FALSE,"Dep'n SE";#N/A,#N/A,FALSE,"Dep'n FC"}</definedName>
    <definedName name="wrn.Fixed._.Assets._.Note._.and._.Depreciation." localSheetId="12" hidden="1">{#N/A,#N/A,FALSE,"FA_1";#N/A,#N/A,FALSE,"Dep'n SE";#N/A,#N/A,FALSE,"Dep'n FC"}</definedName>
    <definedName name="wrn.Fixed._.Assets._.Note._.and._.Depreciation." localSheetId="13" hidden="1">{#N/A,#N/A,FALSE,"FA_1";#N/A,#N/A,FALSE,"Dep'n SE";#N/A,#N/A,FALSE,"Dep'n FC"}</definedName>
    <definedName name="wrn.Fixed._.Assets._.Note._.and._.Depreciation." localSheetId="14" hidden="1">{#N/A,#N/A,FALSE,"FA_1";#N/A,#N/A,FALSE,"Dep'n SE";#N/A,#N/A,FALSE,"Dep'n FC"}</definedName>
    <definedName name="wrn.Fixed._.Assets._.Note._.and._.Depreciation." localSheetId="15" hidden="1">{#N/A,#N/A,FALSE,"FA_1";#N/A,#N/A,FALSE,"Dep'n SE";#N/A,#N/A,FALSE,"Dep'n FC"}</definedName>
    <definedName name="wrn.Fixed._.Assets._.Note._.and._.Depreciation." localSheetId="3" hidden="1">{#N/A,#N/A,FALSE,"FA_1";#N/A,#N/A,FALSE,"Dep'n SE";#N/A,#N/A,FALSE,"Dep'n FC"}</definedName>
    <definedName name="wrn.Fixed._.Assets._.Note._.and._.Depreciation." localSheetId="4" hidden="1">{#N/A,#N/A,FALSE,"FA_1";#N/A,#N/A,FALSE,"Dep'n SE";#N/A,#N/A,FALSE,"Dep'n FC"}</definedName>
    <definedName name="wrn.Fixed._.Assets._.Note._.and._.Depreciation." localSheetId="5" hidden="1">{#N/A,#N/A,FALSE,"FA_1";#N/A,#N/A,FALSE,"Dep'n SE";#N/A,#N/A,FALSE,"Dep'n FC"}</definedName>
    <definedName name="wrn.Fixed._.Assets._.Note._.and._.Depreciation." localSheetId="6" hidden="1">{#N/A,#N/A,FALSE,"FA_1";#N/A,#N/A,FALSE,"Dep'n SE";#N/A,#N/A,FALSE,"Dep'n FC"}</definedName>
    <definedName name="wrn.Fixed._.Assets._.Note._.and._.Depreciation." hidden="1">{#N/A,#N/A,FALSE,"FA_1";#N/A,#N/A,FALSE,"Dep'n SE";#N/A,#N/A,FALSE,"Dep'n FC"}</definedName>
    <definedName name="wrn.Full._.IAS._.STATEMENTS." localSheetId="20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21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2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6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7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9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8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7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8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0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9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2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4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15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4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5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6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TRAIL." localSheetId="20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21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2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6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7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9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8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7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8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0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9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2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4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15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4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5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6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localSheetId="20" hidden="1">{#N/A,#N/A,TRUE,"MAP";#N/A,#N/A,TRUE,"STEPS";#N/A,#N/A,TRUE,"RULES"}</definedName>
    <definedName name="wrn.Help." localSheetId="21" hidden="1">{#N/A,#N/A,TRUE,"MAP";#N/A,#N/A,TRUE,"STEPS";#N/A,#N/A,TRUE,"RULES"}</definedName>
    <definedName name="wrn.Help." localSheetId="22" hidden="1">{#N/A,#N/A,TRUE,"MAP";#N/A,#N/A,TRUE,"STEPS";#N/A,#N/A,TRUE,"RULES"}</definedName>
    <definedName name="wrn.Help." localSheetId="16" hidden="1">{#N/A,#N/A,TRUE,"MAP";#N/A,#N/A,TRUE,"STEPS";#N/A,#N/A,TRUE,"RULES"}</definedName>
    <definedName name="wrn.Help." localSheetId="17" hidden="1">{#N/A,#N/A,TRUE,"MAP";#N/A,#N/A,TRUE,"STEPS";#N/A,#N/A,TRUE,"RULES"}</definedName>
    <definedName name="wrn.Help." localSheetId="19" hidden="1">{#N/A,#N/A,TRUE,"MAP";#N/A,#N/A,TRUE,"STEPS";#N/A,#N/A,TRUE,"RULES"}</definedName>
    <definedName name="wrn.Help." localSheetId="18" hidden="1">{#N/A,#N/A,TRUE,"MAP";#N/A,#N/A,TRUE,"STEPS";#N/A,#N/A,TRUE,"RULES"}</definedName>
    <definedName name="wrn.Help." localSheetId="7" hidden="1">{#N/A,#N/A,TRUE,"MAP";#N/A,#N/A,TRUE,"STEPS";#N/A,#N/A,TRUE,"RULES"}</definedName>
    <definedName name="wrn.Help." localSheetId="8" hidden="1">{#N/A,#N/A,TRUE,"MAP";#N/A,#N/A,TRUE,"STEPS";#N/A,#N/A,TRUE,"RULES"}</definedName>
    <definedName name="wrn.Help." localSheetId="10" hidden="1">{#N/A,#N/A,TRUE,"MAP";#N/A,#N/A,TRUE,"STEPS";#N/A,#N/A,TRUE,"RULES"}</definedName>
    <definedName name="wrn.Help." localSheetId="9" hidden="1">{#N/A,#N/A,TRUE,"MAP";#N/A,#N/A,TRUE,"STEPS";#N/A,#N/A,TRUE,"RULES"}</definedName>
    <definedName name="wrn.Help." localSheetId="23" hidden="1">{#N/A,#N/A,TRUE,"MAP";#N/A,#N/A,TRUE,"STEPS";#N/A,#N/A,TRUE,"RULES"}</definedName>
    <definedName name="wrn.Help." localSheetId="12" hidden="1">{#N/A,#N/A,TRUE,"MAP";#N/A,#N/A,TRUE,"STEPS";#N/A,#N/A,TRUE,"RULES"}</definedName>
    <definedName name="wrn.Help." localSheetId="13" hidden="1">{#N/A,#N/A,TRUE,"MAP";#N/A,#N/A,TRUE,"STEPS";#N/A,#N/A,TRUE,"RULES"}</definedName>
    <definedName name="wrn.Help." localSheetId="14" hidden="1">{#N/A,#N/A,TRUE,"MAP";#N/A,#N/A,TRUE,"STEPS";#N/A,#N/A,TRUE,"RULES"}</definedName>
    <definedName name="wrn.Help." localSheetId="15" hidden="1">{#N/A,#N/A,TRUE,"MAP";#N/A,#N/A,TRUE,"STEPS";#N/A,#N/A,TRUE,"RULES"}</definedName>
    <definedName name="wrn.Help." localSheetId="3" hidden="1">{#N/A,#N/A,TRUE,"MAP";#N/A,#N/A,TRUE,"STEPS";#N/A,#N/A,TRUE,"RULES"}</definedName>
    <definedName name="wrn.Help." localSheetId="4" hidden="1">{#N/A,#N/A,TRUE,"MAP";#N/A,#N/A,TRUE,"STEPS";#N/A,#N/A,TRUE,"RULES"}</definedName>
    <definedName name="wrn.Help." localSheetId="5" hidden="1">{#N/A,#N/A,TRUE,"MAP";#N/A,#N/A,TRUE,"STEPS";#N/A,#N/A,TRUE,"RULES"}</definedName>
    <definedName name="wrn.Help." localSheetId="6" hidden="1">{#N/A,#N/A,TRUE,"MAP";#N/A,#N/A,TRUE,"STEPS";#N/A,#N/A,TRUE,"RULES"}</definedName>
    <definedName name="wrn.Help." hidden="1">{#N/A,#N/A,TRUE,"MAP";#N/A,#N/A,TRUE,"STEPS";#N/A,#N/A,TRUE,"RULES"}</definedName>
    <definedName name="wrn.IAS._.BS._.PL._.CF._.and._.Notes." localSheetId="20" hidden="1">{"IASBS",#N/A,TRUE,"IAS";"IASPL",#N/A,TRUE,"IAS";"IASNotes",#N/A,TRUE,"IAS";"CFDir - expanded",#N/A,TRUE,"CF DIR"}</definedName>
    <definedName name="wrn.IAS._.BS._.PL._.CF._.and._.Notes." localSheetId="21" hidden="1">{"IASBS",#N/A,TRUE,"IAS";"IASPL",#N/A,TRUE,"IAS";"IASNotes",#N/A,TRUE,"IAS";"CFDir - expanded",#N/A,TRUE,"CF DIR"}</definedName>
    <definedName name="wrn.IAS._.BS._.PL._.CF._.and._.Notes." localSheetId="22" hidden="1">{"IASBS",#N/A,TRUE,"IAS";"IASPL",#N/A,TRUE,"IAS";"IASNotes",#N/A,TRUE,"IAS";"CFDir - expanded",#N/A,TRUE,"CF DIR"}</definedName>
    <definedName name="wrn.IAS._.BS._.PL._.CF._.and._.Notes." localSheetId="16" hidden="1">{"IASBS",#N/A,TRUE,"IAS";"IASPL",#N/A,TRUE,"IAS";"IASNotes",#N/A,TRUE,"IAS";"CFDir - expanded",#N/A,TRUE,"CF DIR"}</definedName>
    <definedName name="wrn.IAS._.BS._.PL._.CF._.and._.Notes." localSheetId="17" hidden="1">{"IASBS",#N/A,TRUE,"IAS";"IASPL",#N/A,TRUE,"IAS";"IASNotes",#N/A,TRUE,"IAS";"CFDir - expanded",#N/A,TRUE,"CF DIR"}</definedName>
    <definedName name="wrn.IAS._.BS._.PL._.CF._.and._.Notes." localSheetId="19" hidden="1">{"IASBS",#N/A,TRUE,"IAS";"IASPL",#N/A,TRUE,"IAS";"IASNotes",#N/A,TRUE,"IAS";"CFDir - expanded",#N/A,TRUE,"CF DIR"}</definedName>
    <definedName name="wrn.IAS._.BS._.PL._.CF._.and._.Notes." localSheetId="18" hidden="1">{"IASBS",#N/A,TRUE,"IAS";"IASPL",#N/A,TRUE,"IAS";"IASNotes",#N/A,TRUE,"IAS";"CFDir - expanded",#N/A,TRUE,"CF DIR"}</definedName>
    <definedName name="wrn.IAS._.BS._.PL._.CF._.and._.Notes." localSheetId="7" hidden="1">{"IASBS",#N/A,TRUE,"IAS";"IASPL",#N/A,TRUE,"IAS";"IASNotes",#N/A,TRUE,"IAS";"CFDir - expanded",#N/A,TRUE,"CF DIR"}</definedName>
    <definedName name="wrn.IAS._.BS._.PL._.CF._.and._.Notes." localSheetId="8" hidden="1">{"IASBS",#N/A,TRUE,"IAS";"IASPL",#N/A,TRUE,"IAS";"IASNotes",#N/A,TRUE,"IAS";"CFDir - expanded",#N/A,TRUE,"CF DIR"}</definedName>
    <definedName name="wrn.IAS._.BS._.PL._.CF._.and._.Notes." localSheetId="10" hidden="1">{"IASBS",#N/A,TRUE,"IAS";"IASPL",#N/A,TRUE,"IAS";"IASNotes",#N/A,TRUE,"IAS";"CFDir - expanded",#N/A,TRUE,"CF DIR"}</definedName>
    <definedName name="wrn.IAS._.BS._.PL._.CF._.and._.Notes." localSheetId="9" hidden="1">{"IASBS",#N/A,TRUE,"IAS";"IASPL",#N/A,TRUE,"IAS";"IASNotes",#N/A,TRUE,"IAS";"CFDir - expanded",#N/A,TRUE,"CF DIR"}</definedName>
    <definedName name="wrn.IAS._.BS._.PL._.CF._.and._.Notes." localSheetId="23" hidden="1">{"IASBS",#N/A,TRUE,"IAS";"IASPL",#N/A,TRUE,"IAS";"IASNotes",#N/A,TRUE,"IAS";"CFDir - expanded",#N/A,TRUE,"CF DIR"}</definedName>
    <definedName name="wrn.IAS._.BS._.PL._.CF._.and._.Notes." localSheetId="12" hidden="1">{"IASBS",#N/A,TRUE,"IAS";"IASPL",#N/A,TRUE,"IAS";"IASNotes",#N/A,TRUE,"IAS";"CFDir - expanded",#N/A,TRUE,"CF DIR"}</definedName>
    <definedName name="wrn.IAS._.BS._.PL._.CF._.and._.Notes." localSheetId="13" hidden="1">{"IASBS",#N/A,TRUE,"IAS";"IASPL",#N/A,TRUE,"IAS";"IASNotes",#N/A,TRUE,"IAS";"CFDir - expanded",#N/A,TRUE,"CF DIR"}</definedName>
    <definedName name="wrn.IAS._.BS._.PL._.CF._.and._.Notes." localSheetId="14" hidden="1">{"IASBS",#N/A,TRUE,"IAS";"IASPL",#N/A,TRUE,"IAS";"IASNotes",#N/A,TRUE,"IAS";"CFDir - expanded",#N/A,TRUE,"CF DIR"}</definedName>
    <definedName name="wrn.IAS._.BS._.PL._.CF._.and._.Notes." localSheetId="15" hidden="1">{"IASBS",#N/A,TRUE,"IAS";"IASPL",#N/A,TRUE,"IAS";"IASNotes",#N/A,TRUE,"IAS";"CFDir - expanded",#N/A,TRUE,"CF DIR"}</definedName>
    <definedName name="wrn.IAS._.BS._.PL._.CF._.and._.Notes." localSheetId="3" hidden="1">{"IASBS",#N/A,TRUE,"IAS";"IASPL",#N/A,TRUE,"IAS";"IASNotes",#N/A,TRUE,"IAS";"CFDir - expanded",#N/A,TRUE,"CF DIR"}</definedName>
    <definedName name="wrn.IAS._.BS._.PL._.CF._.and._.Notes." localSheetId="4" hidden="1">{"IASBS",#N/A,TRUE,"IAS";"IASPL",#N/A,TRUE,"IAS";"IASNotes",#N/A,TRUE,"IAS";"CFDir - expanded",#N/A,TRUE,"CF DIR"}</definedName>
    <definedName name="wrn.IAS._.BS._.PL._.CF._.and._.Notes." localSheetId="5" hidden="1">{"IASBS",#N/A,TRUE,"IAS";"IASPL",#N/A,TRUE,"IAS";"IASNotes",#N/A,TRUE,"IAS";"CFDir - expanded",#N/A,TRUE,"CF DIR"}</definedName>
    <definedName name="wrn.IAS._.BS._.PL._.CF._.and._.Notes." localSheetId="6" hidden="1">{"IASBS",#N/A,TRUE,"IAS";"IASPL",#N/A,TRUE,"IAS";"IASNotes",#N/A,TRUE,"IAS";"CFDir - expanded",#N/A,TRUE,"CF DIR"}</definedName>
    <definedName name="wrn.IAS._.BS._.PL._.CF._.and._.Notes." hidden="1">{"IASBS",#N/A,TRUE,"IAS";"IASPL",#N/A,TRUE,"IAS";"IASNotes",#N/A,TRUE,"IAS";"CFDir - expanded",#N/A,TRUE,"CF DIR"}</definedName>
    <definedName name="wrn.IAS._.FS._.ZOOMED._.IN._.Forms." localSheetId="20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21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2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6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7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9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8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7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8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0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9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2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4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15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4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5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6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localSheetId="20" hidden="1">{"IAS Mapping",#N/A,TRUE,"RSA_FS"}</definedName>
    <definedName name="wrn.IAS._.Mapping." localSheetId="21" hidden="1">{"IAS Mapping",#N/A,TRUE,"RSA_FS"}</definedName>
    <definedName name="wrn.IAS._.Mapping." localSheetId="22" hidden="1">{"IAS Mapping",#N/A,TRUE,"RSA_FS"}</definedName>
    <definedName name="wrn.IAS._.Mapping." localSheetId="16" hidden="1">{"IAS Mapping",#N/A,TRUE,"RSA_FS"}</definedName>
    <definedName name="wrn.IAS._.Mapping." localSheetId="17" hidden="1">{"IAS Mapping",#N/A,TRUE,"RSA_FS"}</definedName>
    <definedName name="wrn.IAS._.Mapping." localSheetId="19" hidden="1">{"IAS Mapping",#N/A,TRUE,"RSA_FS"}</definedName>
    <definedName name="wrn.IAS._.Mapping." localSheetId="18" hidden="1">{"IAS Mapping",#N/A,TRUE,"RSA_FS"}</definedName>
    <definedName name="wrn.IAS._.Mapping." localSheetId="7" hidden="1">{"IAS Mapping",#N/A,TRUE,"RSA_FS"}</definedName>
    <definedName name="wrn.IAS._.Mapping." localSheetId="8" hidden="1">{"IAS Mapping",#N/A,TRUE,"RSA_FS"}</definedName>
    <definedName name="wrn.IAS._.Mapping." localSheetId="10" hidden="1">{"IAS Mapping",#N/A,TRUE,"RSA_FS"}</definedName>
    <definedName name="wrn.IAS._.Mapping." localSheetId="9" hidden="1">{"IAS Mapping",#N/A,TRUE,"RSA_FS"}</definedName>
    <definedName name="wrn.IAS._.Mapping." localSheetId="23" hidden="1">{"IAS Mapping",#N/A,TRUE,"RSA_FS"}</definedName>
    <definedName name="wrn.IAS._.Mapping." localSheetId="12" hidden="1">{"IAS Mapping",#N/A,TRUE,"RSA_FS"}</definedName>
    <definedName name="wrn.IAS._.Mapping." localSheetId="13" hidden="1">{"IAS Mapping",#N/A,TRUE,"RSA_FS"}</definedName>
    <definedName name="wrn.IAS._.Mapping." localSheetId="14" hidden="1">{"IAS Mapping",#N/A,TRUE,"RSA_FS"}</definedName>
    <definedName name="wrn.IAS._.Mapping." localSheetId="15" hidden="1">{"IAS Mapping",#N/A,TRUE,"RSA_FS"}</definedName>
    <definedName name="wrn.IAS._.Mapping." localSheetId="3" hidden="1">{"IAS Mapping",#N/A,TRUE,"RSA_FS"}</definedName>
    <definedName name="wrn.IAS._.Mapping." localSheetId="4" hidden="1">{"IAS Mapping",#N/A,TRUE,"RSA_FS"}</definedName>
    <definedName name="wrn.IAS._.Mapping." localSheetId="5" hidden="1">{"IAS Mapping",#N/A,TRUE,"RSA_FS"}</definedName>
    <definedName name="wrn.IAS._.Mapping." localSheetId="6" hidden="1">{"IAS Mapping",#N/A,TRUE,"RSA_FS"}</definedName>
    <definedName name="wrn.IAS._.Mapping." hidden="1">{"IAS Mapping",#N/A,TRUE,"RSA_FS"}</definedName>
    <definedName name="wrn.Inflation._.factors._.used." localSheetId="20" hidden="1">{#N/A,#N/A,FALSE,"Infl_fact"}</definedName>
    <definedName name="wrn.Inflation._.factors._.used." localSheetId="21" hidden="1">{#N/A,#N/A,FALSE,"Infl_fact"}</definedName>
    <definedName name="wrn.Inflation._.factors._.used." localSheetId="22" hidden="1">{#N/A,#N/A,FALSE,"Infl_fact"}</definedName>
    <definedName name="wrn.Inflation._.factors._.used." localSheetId="16" hidden="1">{#N/A,#N/A,FALSE,"Infl_fact"}</definedName>
    <definedName name="wrn.Inflation._.factors._.used." localSheetId="17" hidden="1">{#N/A,#N/A,FALSE,"Infl_fact"}</definedName>
    <definedName name="wrn.Inflation._.factors._.used." localSheetId="19" hidden="1">{#N/A,#N/A,FALSE,"Infl_fact"}</definedName>
    <definedName name="wrn.Inflation._.factors._.used." localSheetId="18" hidden="1">{#N/A,#N/A,FALSE,"Infl_fact"}</definedName>
    <definedName name="wrn.Inflation._.factors._.used." localSheetId="7" hidden="1">{#N/A,#N/A,FALSE,"Infl_fact"}</definedName>
    <definedName name="wrn.Inflation._.factors._.used." localSheetId="8" hidden="1">{#N/A,#N/A,FALSE,"Infl_fact"}</definedName>
    <definedName name="wrn.Inflation._.factors._.used." localSheetId="10" hidden="1">{#N/A,#N/A,FALSE,"Infl_fact"}</definedName>
    <definedName name="wrn.Inflation._.factors._.used." localSheetId="9" hidden="1">{#N/A,#N/A,FALSE,"Infl_fact"}</definedName>
    <definedName name="wrn.Inflation._.factors._.used." localSheetId="23" hidden="1">{#N/A,#N/A,FALSE,"Infl_fact"}</definedName>
    <definedName name="wrn.Inflation._.factors._.used." localSheetId="12" hidden="1">{#N/A,#N/A,FALSE,"Infl_fact"}</definedName>
    <definedName name="wrn.Inflation._.factors._.used." localSheetId="13" hidden="1">{#N/A,#N/A,FALSE,"Infl_fact"}</definedName>
    <definedName name="wrn.Inflation._.factors._.used." localSheetId="14" hidden="1">{#N/A,#N/A,FALSE,"Infl_fact"}</definedName>
    <definedName name="wrn.Inflation._.factors._.used." localSheetId="15" hidden="1">{#N/A,#N/A,FALSE,"Infl_fact"}</definedName>
    <definedName name="wrn.Inflation._.factors._.used." localSheetId="3" hidden="1">{#N/A,#N/A,FALSE,"Infl_fact"}</definedName>
    <definedName name="wrn.Inflation._.factors._.used." localSheetId="4" hidden="1">{#N/A,#N/A,FALSE,"Infl_fact"}</definedName>
    <definedName name="wrn.Inflation._.factors._.used." localSheetId="5" hidden="1">{#N/A,#N/A,FALSE,"Infl_fact"}</definedName>
    <definedName name="wrn.Inflation._.factors._.used." localSheetId="6" hidden="1">{#N/A,#N/A,FALSE,"Infl_fact"}</definedName>
    <definedName name="wrn.Inflation._.factors._.used." hidden="1">{#N/A,#N/A,FALSE,"Infl_fact"}</definedName>
    <definedName name="wrn.PL._.Analysis." localSheetId="20" hidden="1">{"AnalRSA",#N/A,TRUE,"PL-Anal";"AnalIAS",#N/A,TRUE,"PL-Anal"}</definedName>
    <definedName name="wrn.PL._.Analysis." localSheetId="21" hidden="1">{"AnalRSA",#N/A,TRUE,"PL-Anal";"AnalIAS",#N/A,TRUE,"PL-Anal"}</definedName>
    <definedName name="wrn.PL._.Analysis." localSheetId="22" hidden="1">{"AnalRSA",#N/A,TRUE,"PL-Anal";"AnalIAS",#N/A,TRUE,"PL-Anal"}</definedName>
    <definedName name="wrn.PL._.Analysis." localSheetId="16" hidden="1">{"AnalRSA",#N/A,TRUE,"PL-Anal";"AnalIAS",#N/A,TRUE,"PL-Anal"}</definedName>
    <definedName name="wrn.PL._.Analysis." localSheetId="17" hidden="1">{"AnalRSA",#N/A,TRUE,"PL-Anal";"AnalIAS",#N/A,TRUE,"PL-Anal"}</definedName>
    <definedName name="wrn.PL._.Analysis." localSheetId="19" hidden="1">{"AnalRSA",#N/A,TRUE,"PL-Anal";"AnalIAS",#N/A,TRUE,"PL-Anal"}</definedName>
    <definedName name="wrn.PL._.Analysis." localSheetId="18" hidden="1">{"AnalRSA",#N/A,TRUE,"PL-Anal";"AnalIAS",#N/A,TRUE,"PL-Anal"}</definedName>
    <definedName name="wrn.PL._.Analysis." localSheetId="7" hidden="1">{"AnalRSA",#N/A,TRUE,"PL-Anal";"AnalIAS",#N/A,TRUE,"PL-Anal"}</definedName>
    <definedName name="wrn.PL._.Analysis." localSheetId="8" hidden="1">{"AnalRSA",#N/A,TRUE,"PL-Anal";"AnalIAS",#N/A,TRUE,"PL-Anal"}</definedName>
    <definedName name="wrn.PL._.Analysis." localSheetId="10" hidden="1">{"AnalRSA",#N/A,TRUE,"PL-Anal";"AnalIAS",#N/A,TRUE,"PL-Anal"}</definedName>
    <definedName name="wrn.PL._.Analysis." localSheetId="9" hidden="1">{"AnalRSA",#N/A,TRUE,"PL-Anal";"AnalIAS",#N/A,TRUE,"PL-Anal"}</definedName>
    <definedName name="wrn.PL._.Analysis." localSheetId="23" hidden="1">{"AnalRSA",#N/A,TRUE,"PL-Anal";"AnalIAS",#N/A,TRUE,"PL-Anal"}</definedName>
    <definedName name="wrn.PL._.Analysis." localSheetId="12" hidden="1">{"AnalRSA",#N/A,TRUE,"PL-Anal";"AnalIAS",#N/A,TRUE,"PL-Anal"}</definedName>
    <definedName name="wrn.PL._.Analysis." localSheetId="13" hidden="1">{"AnalRSA",#N/A,TRUE,"PL-Anal";"AnalIAS",#N/A,TRUE,"PL-Anal"}</definedName>
    <definedName name="wrn.PL._.Analysis." localSheetId="14" hidden="1">{"AnalRSA",#N/A,TRUE,"PL-Anal";"AnalIAS",#N/A,TRUE,"PL-Anal"}</definedName>
    <definedName name="wrn.PL._.Analysis." localSheetId="15" hidden="1">{"AnalRSA",#N/A,TRUE,"PL-Anal";"AnalIAS",#N/A,TRUE,"PL-Anal"}</definedName>
    <definedName name="wrn.PL._.Analysis." localSheetId="3" hidden="1">{"AnalRSA",#N/A,TRUE,"PL-Anal";"AnalIAS",#N/A,TRUE,"PL-Anal"}</definedName>
    <definedName name="wrn.PL._.Analysis." localSheetId="4" hidden="1">{"AnalRSA",#N/A,TRUE,"PL-Anal";"AnalIAS",#N/A,TRUE,"PL-Anal"}</definedName>
    <definedName name="wrn.PL._.Analysis." localSheetId="5" hidden="1">{"AnalRSA",#N/A,TRUE,"PL-Anal";"AnalIAS",#N/A,TRUE,"PL-Anal"}</definedName>
    <definedName name="wrn.PL._.Analysis." localSheetId="6" hidden="1">{"AnalRSA",#N/A,TRUE,"PL-Anal";"AnalIAS",#N/A,TRUE,"PL-Anal"}</definedName>
    <definedName name="wrn.PL._.Analysis." hidden="1">{"AnalRSA",#N/A,TRUE,"PL-Anal";"AnalIAS",#N/A,TRUE,"PL-Anal"}</definedName>
    <definedName name="wrn.pp" localSheetId="20" hidden="1">{#N/A,#N/A,FALSE,"передел"}</definedName>
    <definedName name="wrn.pp" localSheetId="21" hidden="1">{#N/A,#N/A,FALSE,"передел"}</definedName>
    <definedName name="wrn.pp" localSheetId="22" hidden="1">{#N/A,#N/A,FALSE,"передел"}</definedName>
    <definedName name="wrn.pp" localSheetId="16" hidden="1">{#N/A,#N/A,FALSE,"передел"}</definedName>
    <definedName name="wrn.pp" localSheetId="17" hidden="1">{#N/A,#N/A,FALSE,"передел"}</definedName>
    <definedName name="wrn.pp" localSheetId="19" hidden="1">{#N/A,#N/A,FALSE,"передел"}</definedName>
    <definedName name="wrn.pp" localSheetId="18" hidden="1">{#N/A,#N/A,FALSE,"передел"}</definedName>
    <definedName name="wrn.pp" localSheetId="7" hidden="1">{#N/A,#N/A,FALSE,"передел"}</definedName>
    <definedName name="wrn.pp" localSheetId="8" hidden="1">{#N/A,#N/A,FALSE,"передел"}</definedName>
    <definedName name="wrn.pp" localSheetId="10" hidden="1">{#N/A,#N/A,FALSE,"передел"}</definedName>
    <definedName name="wrn.pp" localSheetId="9" hidden="1">{#N/A,#N/A,FALSE,"передел"}</definedName>
    <definedName name="wrn.pp" localSheetId="23" hidden="1">{#N/A,#N/A,FALSE,"передел"}</definedName>
    <definedName name="wrn.pp" localSheetId="12" hidden="1">{#N/A,#N/A,FALSE,"передел"}</definedName>
    <definedName name="wrn.pp" localSheetId="13" hidden="1">{#N/A,#N/A,FALSE,"передел"}</definedName>
    <definedName name="wrn.pp" localSheetId="14" hidden="1">{#N/A,#N/A,FALSE,"передел"}</definedName>
    <definedName name="wrn.pp" localSheetId="15" hidden="1">{#N/A,#N/A,FALSE,"передел"}</definedName>
    <definedName name="wrn.pp" localSheetId="3" hidden="1">{#N/A,#N/A,FALSE,"передел"}</definedName>
    <definedName name="wrn.pp" localSheetId="4" hidden="1">{#N/A,#N/A,FALSE,"передел"}</definedName>
    <definedName name="wrn.pp" localSheetId="5" hidden="1">{#N/A,#N/A,FALSE,"передел"}</definedName>
    <definedName name="wrn.pp" localSheetId="6" hidden="1">{#N/A,#N/A,FALSE,"передел"}</definedName>
    <definedName name="wrn.pp" hidden="1">{#N/A,#N/A,FALSE,"передел"}</definedName>
    <definedName name="wrn.Print._.All._.Exhibits." localSheetId="20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21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22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6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7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9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8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7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8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0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9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23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2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3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4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15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3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4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5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localSheetId="6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hidden="1">{"Inc Stmt Dollar",#N/A,FALSE,"IS";"Inc Stmt CS",#N/A,FALSE,"IS";"BS Dollar",#N/A,FALSE,"BS";"BS CS",#N/A,FALSE,"BS";"CF Dollar",#N/A,FALSE,"CF";"Ratio No.1",#N/A,FALSE,"Ratio";"Ratio No.2",#N/A,FALSE,"Ratio"}</definedName>
    <definedName name="wrn.Print._.BS._.Exhibits." localSheetId="20" hidden="1">{"BS Dollar",#N/A,FALSE,"BS";"BS CS",#N/A,FALSE,"BS"}</definedName>
    <definedName name="wrn.Print._.BS._.Exhibits." localSheetId="21" hidden="1">{"BS Dollar",#N/A,FALSE,"BS";"BS CS",#N/A,FALSE,"BS"}</definedName>
    <definedName name="wrn.Print._.BS._.Exhibits." localSheetId="22" hidden="1">{"BS Dollar",#N/A,FALSE,"BS";"BS CS",#N/A,FALSE,"BS"}</definedName>
    <definedName name="wrn.Print._.BS._.Exhibits." localSheetId="16" hidden="1">{"BS Dollar",#N/A,FALSE,"BS";"BS CS",#N/A,FALSE,"BS"}</definedName>
    <definedName name="wrn.Print._.BS._.Exhibits." localSheetId="17" hidden="1">{"BS Dollar",#N/A,FALSE,"BS";"BS CS",#N/A,FALSE,"BS"}</definedName>
    <definedName name="wrn.Print._.BS._.Exhibits." localSheetId="19" hidden="1">{"BS Dollar",#N/A,FALSE,"BS";"BS CS",#N/A,FALSE,"BS"}</definedName>
    <definedName name="wrn.Print._.BS._.Exhibits." localSheetId="18" hidden="1">{"BS Dollar",#N/A,FALSE,"BS";"BS CS",#N/A,FALSE,"BS"}</definedName>
    <definedName name="wrn.Print._.BS._.Exhibits." localSheetId="7" hidden="1">{"BS Dollar",#N/A,FALSE,"BS";"BS CS",#N/A,FALSE,"BS"}</definedName>
    <definedName name="wrn.Print._.BS._.Exhibits." localSheetId="8" hidden="1">{"BS Dollar",#N/A,FALSE,"BS";"BS CS",#N/A,FALSE,"BS"}</definedName>
    <definedName name="wrn.Print._.BS._.Exhibits." localSheetId="10" hidden="1">{"BS Dollar",#N/A,FALSE,"BS";"BS CS",#N/A,FALSE,"BS"}</definedName>
    <definedName name="wrn.Print._.BS._.Exhibits." localSheetId="9" hidden="1">{"BS Dollar",#N/A,FALSE,"BS";"BS CS",#N/A,FALSE,"BS"}</definedName>
    <definedName name="wrn.Print._.BS._.Exhibits." localSheetId="23" hidden="1">{"BS Dollar",#N/A,FALSE,"BS";"BS CS",#N/A,FALSE,"BS"}</definedName>
    <definedName name="wrn.Print._.BS._.Exhibits." localSheetId="12" hidden="1">{"BS Dollar",#N/A,FALSE,"BS";"BS CS",#N/A,FALSE,"BS"}</definedName>
    <definedName name="wrn.Print._.BS._.Exhibits." localSheetId="13" hidden="1">{"BS Dollar",#N/A,FALSE,"BS";"BS CS",#N/A,FALSE,"BS"}</definedName>
    <definedName name="wrn.Print._.BS._.Exhibits." localSheetId="14" hidden="1">{"BS Dollar",#N/A,FALSE,"BS";"BS CS",#N/A,FALSE,"BS"}</definedName>
    <definedName name="wrn.Print._.BS._.Exhibits." localSheetId="15" hidden="1">{"BS Dollar",#N/A,FALSE,"BS";"BS CS",#N/A,FALSE,"BS"}</definedName>
    <definedName name="wrn.Print._.BS._.Exhibits." localSheetId="3" hidden="1">{"BS Dollar",#N/A,FALSE,"BS";"BS CS",#N/A,FALSE,"BS"}</definedName>
    <definedName name="wrn.Print._.BS._.Exhibits." localSheetId="4" hidden="1">{"BS Dollar",#N/A,FALSE,"BS";"BS CS",#N/A,FALSE,"BS"}</definedName>
    <definedName name="wrn.Print._.BS._.Exhibits." localSheetId="5" hidden="1">{"BS Dollar",#N/A,FALSE,"BS";"BS CS",#N/A,FALSE,"BS"}</definedName>
    <definedName name="wrn.Print._.BS._.Exhibits." localSheetId="6" hidden="1">{"BS Dollar",#N/A,FALSE,"BS";"BS CS",#N/A,FALSE,"BS"}</definedName>
    <definedName name="wrn.Print._.BS._.Exhibits." hidden="1">{"BS Dollar",#N/A,FALSE,"BS";"BS CS",#N/A,FALSE,"BS"}</definedName>
    <definedName name="wrn.Print._.CF._.Exhibit." localSheetId="20" hidden="1">{"CF Dollar",#N/A,FALSE,"CF"}</definedName>
    <definedName name="wrn.Print._.CF._.Exhibit." localSheetId="21" hidden="1">{"CF Dollar",#N/A,FALSE,"CF"}</definedName>
    <definedName name="wrn.Print._.CF._.Exhibit." localSheetId="22" hidden="1">{"CF Dollar",#N/A,FALSE,"CF"}</definedName>
    <definedName name="wrn.Print._.CF._.Exhibit." localSheetId="16" hidden="1">{"CF Dollar",#N/A,FALSE,"CF"}</definedName>
    <definedName name="wrn.Print._.CF._.Exhibit." localSheetId="17" hidden="1">{"CF Dollar",#N/A,FALSE,"CF"}</definedName>
    <definedName name="wrn.Print._.CF._.Exhibit." localSheetId="19" hidden="1">{"CF Dollar",#N/A,FALSE,"CF"}</definedName>
    <definedName name="wrn.Print._.CF._.Exhibit." localSheetId="18" hidden="1">{"CF Dollar",#N/A,FALSE,"CF"}</definedName>
    <definedName name="wrn.Print._.CF._.Exhibit." localSheetId="7" hidden="1">{"CF Dollar",#N/A,FALSE,"CF"}</definedName>
    <definedName name="wrn.Print._.CF._.Exhibit." localSheetId="8" hidden="1">{"CF Dollar",#N/A,FALSE,"CF"}</definedName>
    <definedName name="wrn.Print._.CF._.Exhibit." localSheetId="10" hidden="1">{"CF Dollar",#N/A,FALSE,"CF"}</definedName>
    <definedName name="wrn.Print._.CF._.Exhibit." localSheetId="9" hidden="1">{"CF Dollar",#N/A,FALSE,"CF"}</definedName>
    <definedName name="wrn.Print._.CF._.Exhibit." localSheetId="23" hidden="1">{"CF Dollar",#N/A,FALSE,"CF"}</definedName>
    <definedName name="wrn.Print._.CF._.Exhibit." localSheetId="12" hidden="1">{"CF Dollar",#N/A,FALSE,"CF"}</definedName>
    <definedName name="wrn.Print._.CF._.Exhibit." localSheetId="13" hidden="1">{"CF Dollar",#N/A,FALSE,"CF"}</definedName>
    <definedName name="wrn.Print._.CF._.Exhibit." localSheetId="14" hidden="1">{"CF Dollar",#N/A,FALSE,"CF"}</definedName>
    <definedName name="wrn.Print._.CF._.Exhibit." localSheetId="15" hidden="1">{"CF Dollar",#N/A,FALSE,"CF"}</definedName>
    <definedName name="wrn.Print._.CF._.Exhibit." localSheetId="3" hidden="1">{"CF Dollar",#N/A,FALSE,"CF"}</definedName>
    <definedName name="wrn.Print._.CF._.Exhibit." localSheetId="4" hidden="1">{"CF Dollar",#N/A,FALSE,"CF"}</definedName>
    <definedName name="wrn.Print._.CF._.Exhibit." localSheetId="5" hidden="1">{"CF Dollar",#N/A,FALSE,"CF"}</definedName>
    <definedName name="wrn.Print._.CF._.Exhibit." localSheetId="6" hidden="1">{"CF Dollar",#N/A,FALSE,"CF"}</definedName>
    <definedName name="wrn.Print._.CF._.Exhibit." hidden="1">{"CF Dollar",#N/A,FALSE,"CF"}</definedName>
    <definedName name="wrn.Print._.IS._.Exhibits." localSheetId="20" hidden="1">{"Inc Stmt Dollar",#N/A,FALSE,"IS";"Inc Stmt CS",#N/A,FALSE,"IS"}</definedName>
    <definedName name="wrn.Print._.IS._.Exhibits." localSheetId="21" hidden="1">{"Inc Stmt Dollar",#N/A,FALSE,"IS";"Inc Stmt CS",#N/A,FALSE,"IS"}</definedName>
    <definedName name="wrn.Print._.IS._.Exhibits." localSheetId="22" hidden="1">{"Inc Stmt Dollar",#N/A,FALSE,"IS";"Inc Stmt CS",#N/A,FALSE,"IS"}</definedName>
    <definedName name="wrn.Print._.IS._.Exhibits." localSheetId="16" hidden="1">{"Inc Stmt Dollar",#N/A,FALSE,"IS";"Inc Stmt CS",#N/A,FALSE,"IS"}</definedName>
    <definedName name="wrn.Print._.IS._.Exhibits." localSheetId="17" hidden="1">{"Inc Stmt Dollar",#N/A,FALSE,"IS";"Inc Stmt CS",#N/A,FALSE,"IS"}</definedName>
    <definedName name="wrn.Print._.IS._.Exhibits." localSheetId="19" hidden="1">{"Inc Stmt Dollar",#N/A,FALSE,"IS";"Inc Stmt CS",#N/A,FALSE,"IS"}</definedName>
    <definedName name="wrn.Print._.IS._.Exhibits." localSheetId="18" hidden="1">{"Inc Stmt Dollar",#N/A,FALSE,"IS";"Inc Stmt CS",#N/A,FALSE,"IS"}</definedName>
    <definedName name="wrn.Print._.IS._.Exhibits." localSheetId="7" hidden="1">{"Inc Stmt Dollar",#N/A,FALSE,"IS";"Inc Stmt CS",#N/A,FALSE,"IS"}</definedName>
    <definedName name="wrn.Print._.IS._.Exhibits." localSheetId="8" hidden="1">{"Inc Stmt Dollar",#N/A,FALSE,"IS";"Inc Stmt CS",#N/A,FALSE,"IS"}</definedName>
    <definedName name="wrn.Print._.IS._.Exhibits." localSheetId="10" hidden="1">{"Inc Stmt Dollar",#N/A,FALSE,"IS";"Inc Stmt CS",#N/A,FALSE,"IS"}</definedName>
    <definedName name="wrn.Print._.IS._.Exhibits." localSheetId="9" hidden="1">{"Inc Stmt Dollar",#N/A,FALSE,"IS";"Inc Stmt CS",#N/A,FALSE,"IS"}</definedName>
    <definedName name="wrn.Print._.IS._.Exhibits." localSheetId="23" hidden="1">{"Inc Stmt Dollar",#N/A,FALSE,"IS";"Inc Stmt CS",#N/A,FALSE,"IS"}</definedName>
    <definedName name="wrn.Print._.IS._.Exhibits." localSheetId="12" hidden="1">{"Inc Stmt Dollar",#N/A,FALSE,"IS";"Inc Stmt CS",#N/A,FALSE,"IS"}</definedName>
    <definedName name="wrn.Print._.IS._.Exhibits." localSheetId="13" hidden="1">{"Inc Stmt Dollar",#N/A,FALSE,"IS";"Inc Stmt CS",#N/A,FALSE,"IS"}</definedName>
    <definedName name="wrn.Print._.IS._.Exhibits." localSheetId="14" hidden="1">{"Inc Stmt Dollar",#N/A,FALSE,"IS";"Inc Stmt CS",#N/A,FALSE,"IS"}</definedName>
    <definedName name="wrn.Print._.IS._.Exhibits." localSheetId="15" hidden="1">{"Inc Stmt Dollar",#N/A,FALSE,"IS";"Inc Stmt CS",#N/A,FALSE,"IS"}</definedName>
    <definedName name="wrn.Print._.IS._.Exhibits." localSheetId="3" hidden="1">{"Inc Stmt Dollar",#N/A,FALSE,"IS";"Inc Stmt CS",#N/A,FALSE,"IS"}</definedName>
    <definedName name="wrn.Print._.IS._.Exhibits." localSheetId="4" hidden="1">{"Inc Stmt Dollar",#N/A,FALSE,"IS";"Inc Stmt CS",#N/A,FALSE,"IS"}</definedName>
    <definedName name="wrn.Print._.IS._.Exhibits." localSheetId="5" hidden="1">{"Inc Stmt Dollar",#N/A,FALSE,"IS";"Inc Stmt CS",#N/A,FALSE,"IS"}</definedName>
    <definedName name="wrn.Print._.IS._.Exhibits." localSheetId="6" hidden="1">{"Inc Stmt Dollar",#N/A,FALSE,"IS";"Inc Stmt CS",#N/A,FALSE,"IS"}</definedName>
    <definedName name="wrn.Print._.IS._.Exhibits." hidden="1">{"Inc Stmt Dollar",#N/A,FALSE,"IS";"Inc Stmt CS",#N/A,FALSE,"IS"}</definedName>
    <definedName name="wrn.Print._.Ratio._.Exhibits." localSheetId="20" hidden="1">{"Ratio No.1",#N/A,FALSE,"Ratio";"Ratio No.2",#N/A,FALSE,"Ratio"}</definedName>
    <definedName name="wrn.Print._.Ratio._.Exhibits." localSheetId="21" hidden="1">{"Ratio No.1",#N/A,FALSE,"Ratio";"Ratio No.2",#N/A,FALSE,"Ratio"}</definedName>
    <definedName name="wrn.Print._.Ratio._.Exhibits." localSheetId="22" hidden="1">{"Ratio No.1",#N/A,FALSE,"Ratio";"Ratio No.2",#N/A,FALSE,"Ratio"}</definedName>
    <definedName name="wrn.Print._.Ratio._.Exhibits." localSheetId="16" hidden="1">{"Ratio No.1",#N/A,FALSE,"Ratio";"Ratio No.2",#N/A,FALSE,"Ratio"}</definedName>
    <definedName name="wrn.Print._.Ratio._.Exhibits." localSheetId="17" hidden="1">{"Ratio No.1",#N/A,FALSE,"Ratio";"Ratio No.2",#N/A,FALSE,"Ratio"}</definedName>
    <definedName name="wrn.Print._.Ratio._.Exhibits." localSheetId="19" hidden="1">{"Ratio No.1",#N/A,FALSE,"Ratio";"Ratio No.2",#N/A,FALSE,"Ratio"}</definedName>
    <definedName name="wrn.Print._.Ratio._.Exhibits." localSheetId="18" hidden="1">{"Ratio No.1",#N/A,FALSE,"Ratio";"Ratio No.2",#N/A,FALSE,"Ratio"}</definedName>
    <definedName name="wrn.Print._.Ratio._.Exhibits." localSheetId="7" hidden="1">{"Ratio No.1",#N/A,FALSE,"Ratio";"Ratio No.2",#N/A,FALSE,"Ratio"}</definedName>
    <definedName name="wrn.Print._.Ratio._.Exhibits." localSheetId="8" hidden="1">{"Ratio No.1",#N/A,FALSE,"Ratio";"Ratio No.2",#N/A,FALSE,"Ratio"}</definedName>
    <definedName name="wrn.Print._.Ratio._.Exhibits." localSheetId="10" hidden="1">{"Ratio No.1",#N/A,FALSE,"Ratio";"Ratio No.2",#N/A,FALSE,"Ratio"}</definedName>
    <definedName name="wrn.Print._.Ratio._.Exhibits." localSheetId="9" hidden="1">{"Ratio No.1",#N/A,FALSE,"Ratio";"Ratio No.2",#N/A,FALSE,"Ratio"}</definedName>
    <definedName name="wrn.Print._.Ratio._.Exhibits." localSheetId="23" hidden="1">{"Ratio No.1",#N/A,FALSE,"Ratio";"Ratio No.2",#N/A,FALSE,"Ratio"}</definedName>
    <definedName name="wrn.Print._.Ratio._.Exhibits." localSheetId="12" hidden="1">{"Ratio No.1",#N/A,FALSE,"Ratio";"Ratio No.2",#N/A,FALSE,"Ratio"}</definedName>
    <definedName name="wrn.Print._.Ratio._.Exhibits." localSheetId="13" hidden="1">{"Ratio No.1",#N/A,FALSE,"Ratio";"Ratio No.2",#N/A,FALSE,"Ratio"}</definedName>
    <definedName name="wrn.Print._.Ratio._.Exhibits." localSheetId="14" hidden="1">{"Ratio No.1",#N/A,FALSE,"Ratio";"Ratio No.2",#N/A,FALSE,"Ratio"}</definedName>
    <definedName name="wrn.Print._.Ratio._.Exhibits." localSheetId="15" hidden="1">{"Ratio No.1",#N/A,FALSE,"Ratio";"Ratio No.2",#N/A,FALSE,"Ratio"}</definedName>
    <definedName name="wrn.Print._.Ratio._.Exhibits." localSheetId="3" hidden="1">{"Ratio No.1",#N/A,FALSE,"Ratio";"Ratio No.2",#N/A,FALSE,"Ratio"}</definedName>
    <definedName name="wrn.Print._.Ratio._.Exhibits." localSheetId="4" hidden="1">{"Ratio No.1",#N/A,FALSE,"Ratio";"Ratio No.2",#N/A,FALSE,"Ratio"}</definedName>
    <definedName name="wrn.Print._.Ratio._.Exhibits." localSheetId="5" hidden="1">{"Ratio No.1",#N/A,FALSE,"Ratio";"Ratio No.2",#N/A,FALSE,"Ratio"}</definedName>
    <definedName name="wrn.Print._.Ratio._.Exhibits." localSheetId="6" hidden="1">{"Ratio No.1",#N/A,FALSE,"Ratio";"Ratio No.2",#N/A,FALSE,"Ratio"}</definedName>
    <definedName name="wrn.Print._.Ratio._.Exhibits." hidden="1">{"Ratio No.1",#N/A,FALSE,"Ratio";"Ratio No.2",#N/A,FALSE,"Ratio"}</definedName>
    <definedName name="wrn.REPORT1." localSheetId="20" hidden="1">{"PRINTME",#N/A,FALSE,"FINAL-10"}</definedName>
    <definedName name="wrn.REPORT1." localSheetId="21" hidden="1">{"PRINTME",#N/A,FALSE,"FINAL-10"}</definedName>
    <definedName name="wrn.REPORT1." localSheetId="22" hidden="1">{"PRINTME",#N/A,FALSE,"FINAL-10"}</definedName>
    <definedName name="wrn.REPORT1." localSheetId="16" hidden="1">{"PRINTME",#N/A,FALSE,"FINAL-10"}</definedName>
    <definedName name="wrn.REPORT1." localSheetId="17" hidden="1">{"PRINTME",#N/A,FALSE,"FINAL-10"}</definedName>
    <definedName name="wrn.REPORT1." localSheetId="19" hidden="1">{"PRINTME",#N/A,FALSE,"FINAL-10"}</definedName>
    <definedName name="wrn.REPORT1." localSheetId="18" hidden="1">{"PRINTME",#N/A,FALSE,"FINAL-10"}</definedName>
    <definedName name="wrn.REPORT1." localSheetId="7" hidden="1">{"PRINTME",#N/A,FALSE,"FINAL-10"}</definedName>
    <definedName name="wrn.REPORT1." localSheetId="8" hidden="1">{"PRINTME",#N/A,FALSE,"FINAL-10"}</definedName>
    <definedName name="wrn.REPORT1." localSheetId="10" hidden="1">{"PRINTME",#N/A,FALSE,"FINAL-10"}</definedName>
    <definedName name="wrn.REPORT1." localSheetId="9" hidden="1">{"PRINTME",#N/A,FALSE,"FINAL-10"}</definedName>
    <definedName name="wrn.REPORT1." localSheetId="23" hidden="1">{"PRINTME",#N/A,FALSE,"FINAL-10"}</definedName>
    <definedName name="wrn.REPORT1." localSheetId="12" hidden="1">{"PRINTME",#N/A,FALSE,"FINAL-10"}</definedName>
    <definedName name="wrn.REPORT1." localSheetId="13" hidden="1">{"PRINTME",#N/A,FALSE,"FINAL-10"}</definedName>
    <definedName name="wrn.REPORT1." localSheetId="14" hidden="1">{"PRINTME",#N/A,FALSE,"FINAL-10"}</definedName>
    <definedName name="wrn.REPORT1." localSheetId="15" hidden="1">{"PRINTME",#N/A,FALSE,"FINAL-10"}</definedName>
    <definedName name="wrn.REPORT1." localSheetId="3" hidden="1">{"PRINTME",#N/A,FALSE,"FINAL-10"}</definedName>
    <definedName name="wrn.REPORT1." localSheetId="4" hidden="1">{"PRINTME",#N/A,FALSE,"FINAL-10"}</definedName>
    <definedName name="wrn.REPORT1." localSheetId="5" hidden="1">{"PRINTME",#N/A,FALSE,"FINAL-10"}</definedName>
    <definedName name="wrn.REPORT1." localSheetId="6" hidden="1">{"PRINTME",#N/A,FALSE,"FINAL-10"}</definedName>
    <definedName name="wrn.REPORT1." hidden="1">{"PRINTME",#N/A,FALSE,"FINAL-10"}</definedName>
    <definedName name="wrn.Reporting." localSheetId="20" hidden="1">{#N/A,#N/A,FALSE,"A";#N/A,#N/A,FALSE,"B"}</definedName>
    <definedName name="wrn.Reporting." localSheetId="21" hidden="1">{#N/A,#N/A,FALSE,"A";#N/A,#N/A,FALSE,"B"}</definedName>
    <definedName name="wrn.Reporting." localSheetId="22" hidden="1">{#N/A,#N/A,FALSE,"A";#N/A,#N/A,FALSE,"B"}</definedName>
    <definedName name="wrn.Reporting." localSheetId="16" hidden="1">{#N/A,#N/A,FALSE,"A";#N/A,#N/A,FALSE,"B"}</definedName>
    <definedName name="wrn.Reporting." localSheetId="17" hidden="1">{#N/A,#N/A,FALSE,"A";#N/A,#N/A,FALSE,"B"}</definedName>
    <definedName name="wrn.Reporting." localSheetId="19" hidden="1">{#N/A,#N/A,FALSE,"A";#N/A,#N/A,FALSE,"B"}</definedName>
    <definedName name="wrn.Reporting." localSheetId="18" hidden="1">{#N/A,#N/A,FALSE,"A";#N/A,#N/A,FALSE,"B"}</definedName>
    <definedName name="wrn.Reporting." localSheetId="7" hidden="1">{#N/A,#N/A,FALSE,"A";#N/A,#N/A,FALSE,"B"}</definedName>
    <definedName name="wrn.Reporting." localSheetId="8" hidden="1">{#N/A,#N/A,FALSE,"A";#N/A,#N/A,FALSE,"B"}</definedName>
    <definedName name="wrn.Reporting." localSheetId="10" hidden="1">{#N/A,#N/A,FALSE,"A";#N/A,#N/A,FALSE,"B"}</definedName>
    <definedName name="wrn.Reporting." localSheetId="9" hidden="1">{#N/A,#N/A,FALSE,"A";#N/A,#N/A,FALSE,"B"}</definedName>
    <definedName name="wrn.Reporting." localSheetId="23" hidden="1">{#N/A,#N/A,FALSE,"A";#N/A,#N/A,FALSE,"B"}</definedName>
    <definedName name="wrn.Reporting." localSheetId="12" hidden="1">{#N/A,#N/A,FALSE,"A";#N/A,#N/A,FALSE,"B"}</definedName>
    <definedName name="wrn.Reporting." localSheetId="13" hidden="1">{#N/A,#N/A,FALSE,"A";#N/A,#N/A,FALSE,"B"}</definedName>
    <definedName name="wrn.Reporting." localSheetId="14" hidden="1">{#N/A,#N/A,FALSE,"A";#N/A,#N/A,FALSE,"B"}</definedName>
    <definedName name="wrn.Reporting." localSheetId="15" hidden="1">{#N/A,#N/A,FALSE,"A";#N/A,#N/A,FALSE,"B"}</definedName>
    <definedName name="wrn.Reporting." localSheetId="3" hidden="1">{#N/A,#N/A,FALSE,"A";#N/A,#N/A,FALSE,"B"}</definedName>
    <definedName name="wrn.Reporting." localSheetId="4" hidden="1">{#N/A,#N/A,FALSE,"A";#N/A,#N/A,FALSE,"B"}</definedName>
    <definedName name="wrn.Reporting." localSheetId="5" hidden="1">{#N/A,#N/A,FALSE,"A";#N/A,#N/A,FALSE,"B"}</definedName>
    <definedName name="wrn.Reporting." localSheetId="6" hidden="1">{#N/A,#N/A,FALSE,"A";#N/A,#N/A,FALSE,"B"}</definedName>
    <definedName name="wrn.Reporting." hidden="1">{#N/A,#N/A,FALSE,"A";#N/A,#N/A,FALSE,"B"}</definedName>
    <definedName name="wrn.RSA._.BS._.and._.PL." localSheetId="20" hidden="1">{"BS1",#N/A,TRUE,"RSA_FS";"BS2",#N/A,TRUE,"RSA_FS";"BS3",#N/A,TRUE,"RSA_FS"}</definedName>
    <definedName name="wrn.RSA._.BS._.and._.PL." localSheetId="21" hidden="1">{"BS1",#N/A,TRUE,"RSA_FS";"BS2",#N/A,TRUE,"RSA_FS";"BS3",#N/A,TRUE,"RSA_FS"}</definedName>
    <definedName name="wrn.RSA._.BS._.and._.PL." localSheetId="22" hidden="1">{"BS1",#N/A,TRUE,"RSA_FS";"BS2",#N/A,TRUE,"RSA_FS";"BS3",#N/A,TRUE,"RSA_FS"}</definedName>
    <definedName name="wrn.RSA._.BS._.and._.PL." localSheetId="16" hidden="1">{"BS1",#N/A,TRUE,"RSA_FS";"BS2",#N/A,TRUE,"RSA_FS";"BS3",#N/A,TRUE,"RSA_FS"}</definedName>
    <definedName name="wrn.RSA._.BS._.and._.PL." localSheetId="17" hidden="1">{"BS1",#N/A,TRUE,"RSA_FS";"BS2",#N/A,TRUE,"RSA_FS";"BS3",#N/A,TRUE,"RSA_FS"}</definedName>
    <definedName name="wrn.RSA._.BS._.and._.PL." localSheetId="19" hidden="1">{"BS1",#N/A,TRUE,"RSA_FS";"BS2",#N/A,TRUE,"RSA_FS";"BS3",#N/A,TRUE,"RSA_FS"}</definedName>
    <definedName name="wrn.RSA._.BS._.and._.PL." localSheetId="18" hidden="1">{"BS1",#N/A,TRUE,"RSA_FS";"BS2",#N/A,TRUE,"RSA_FS";"BS3",#N/A,TRUE,"RSA_FS"}</definedName>
    <definedName name="wrn.RSA._.BS._.and._.PL." localSheetId="7" hidden="1">{"BS1",#N/A,TRUE,"RSA_FS";"BS2",#N/A,TRUE,"RSA_FS";"BS3",#N/A,TRUE,"RSA_FS"}</definedName>
    <definedName name="wrn.RSA._.BS._.and._.PL." localSheetId="8" hidden="1">{"BS1",#N/A,TRUE,"RSA_FS";"BS2",#N/A,TRUE,"RSA_FS";"BS3",#N/A,TRUE,"RSA_FS"}</definedName>
    <definedName name="wrn.RSA._.BS._.and._.PL." localSheetId="10" hidden="1">{"BS1",#N/A,TRUE,"RSA_FS";"BS2",#N/A,TRUE,"RSA_FS";"BS3",#N/A,TRUE,"RSA_FS"}</definedName>
    <definedName name="wrn.RSA._.BS._.and._.PL." localSheetId="9" hidden="1">{"BS1",#N/A,TRUE,"RSA_FS";"BS2",#N/A,TRUE,"RSA_FS";"BS3",#N/A,TRUE,"RSA_FS"}</definedName>
    <definedName name="wrn.RSA._.BS._.and._.PL." localSheetId="23" hidden="1">{"BS1",#N/A,TRUE,"RSA_FS";"BS2",#N/A,TRUE,"RSA_FS";"BS3",#N/A,TRUE,"RSA_FS"}</definedName>
    <definedName name="wrn.RSA._.BS._.and._.PL." localSheetId="12" hidden="1">{"BS1",#N/A,TRUE,"RSA_FS";"BS2",#N/A,TRUE,"RSA_FS";"BS3",#N/A,TRUE,"RSA_FS"}</definedName>
    <definedName name="wrn.RSA._.BS._.and._.PL." localSheetId="13" hidden="1">{"BS1",#N/A,TRUE,"RSA_FS";"BS2",#N/A,TRUE,"RSA_FS";"BS3",#N/A,TRUE,"RSA_FS"}</definedName>
    <definedName name="wrn.RSA._.BS._.and._.PL." localSheetId="14" hidden="1">{"BS1",#N/A,TRUE,"RSA_FS";"BS2",#N/A,TRUE,"RSA_FS";"BS3",#N/A,TRUE,"RSA_FS"}</definedName>
    <definedName name="wrn.RSA._.BS._.and._.PL." localSheetId="15" hidden="1">{"BS1",#N/A,TRUE,"RSA_FS";"BS2",#N/A,TRUE,"RSA_FS";"BS3",#N/A,TRUE,"RSA_FS"}</definedName>
    <definedName name="wrn.RSA._.BS._.and._.PL." localSheetId="3" hidden="1">{"BS1",#N/A,TRUE,"RSA_FS";"BS2",#N/A,TRUE,"RSA_FS";"BS3",#N/A,TRUE,"RSA_FS"}</definedName>
    <definedName name="wrn.RSA._.BS._.and._.PL." localSheetId="4" hidden="1">{"BS1",#N/A,TRUE,"RSA_FS";"BS2",#N/A,TRUE,"RSA_FS";"BS3",#N/A,TRUE,"RSA_FS"}</definedName>
    <definedName name="wrn.RSA._.BS._.and._.PL." localSheetId="5" hidden="1">{"BS1",#N/A,TRUE,"RSA_FS";"BS2",#N/A,TRUE,"RSA_FS";"BS3",#N/A,TRUE,"RSA_FS"}</definedName>
    <definedName name="wrn.RSA._.BS._.and._.PL." localSheetId="6" hidden="1">{"BS1",#N/A,TRUE,"RSA_FS";"BS2",#N/A,TRUE,"RSA_FS";"BS3",#N/A,TRUE,"RSA_FS"}</definedName>
    <definedName name="wrn.RSA._.BS._.and._.PL." hidden="1">{"BS1",#N/A,TRUE,"RSA_FS";"BS2",#N/A,TRUE,"RSA_FS";"BS3",#N/A,TRUE,"RSA_FS"}</definedName>
    <definedName name="wrn.Tableaux._.A." localSheetId="20" hidden="1">{#N/A,#N/A,FALSE,"Tabl. A1";#N/A,#N/A,FALSE,"Tabl. A1 b";#N/A,#N/A,FALSE,"Tabl. A2";#N/A,#N/A,FALSE,"Tabl. A2-1";#N/A,#N/A,FALSE,"Tabl. A2-2"}</definedName>
    <definedName name="wrn.Tableaux._.A." localSheetId="21" hidden="1">{#N/A,#N/A,FALSE,"Tabl. A1";#N/A,#N/A,FALSE,"Tabl. A1 b";#N/A,#N/A,FALSE,"Tabl. A2";#N/A,#N/A,FALSE,"Tabl. A2-1";#N/A,#N/A,FALSE,"Tabl. A2-2"}</definedName>
    <definedName name="wrn.Tableaux._.A." localSheetId="22" hidden="1">{#N/A,#N/A,FALSE,"Tabl. A1";#N/A,#N/A,FALSE,"Tabl. A1 b";#N/A,#N/A,FALSE,"Tabl. A2";#N/A,#N/A,FALSE,"Tabl. A2-1";#N/A,#N/A,FALSE,"Tabl. A2-2"}</definedName>
    <definedName name="wrn.Tableaux._.A." localSheetId="16" hidden="1">{#N/A,#N/A,FALSE,"Tabl. A1";#N/A,#N/A,FALSE,"Tabl. A1 b";#N/A,#N/A,FALSE,"Tabl. A2";#N/A,#N/A,FALSE,"Tabl. A2-1";#N/A,#N/A,FALSE,"Tabl. A2-2"}</definedName>
    <definedName name="wrn.Tableaux._.A." localSheetId="17" hidden="1">{#N/A,#N/A,FALSE,"Tabl. A1";#N/A,#N/A,FALSE,"Tabl. A1 b";#N/A,#N/A,FALSE,"Tabl. A2";#N/A,#N/A,FALSE,"Tabl. A2-1";#N/A,#N/A,FALSE,"Tabl. A2-2"}</definedName>
    <definedName name="wrn.Tableaux._.A." localSheetId="19" hidden="1">{#N/A,#N/A,FALSE,"Tabl. A1";#N/A,#N/A,FALSE,"Tabl. A1 b";#N/A,#N/A,FALSE,"Tabl. A2";#N/A,#N/A,FALSE,"Tabl. A2-1";#N/A,#N/A,FALSE,"Tabl. A2-2"}</definedName>
    <definedName name="wrn.Tableaux._.A." localSheetId="18" hidden="1">{#N/A,#N/A,FALSE,"Tabl. A1";#N/A,#N/A,FALSE,"Tabl. A1 b";#N/A,#N/A,FALSE,"Tabl. A2";#N/A,#N/A,FALSE,"Tabl. A2-1";#N/A,#N/A,FALSE,"Tabl. A2-2"}</definedName>
    <definedName name="wrn.Tableaux._.A." localSheetId="7" hidden="1">{#N/A,#N/A,FALSE,"Tabl. A1";#N/A,#N/A,FALSE,"Tabl. A1 b";#N/A,#N/A,FALSE,"Tabl. A2";#N/A,#N/A,FALSE,"Tabl. A2-1";#N/A,#N/A,FALSE,"Tabl. A2-2"}</definedName>
    <definedName name="wrn.Tableaux._.A." localSheetId="8" hidden="1">{#N/A,#N/A,FALSE,"Tabl. A1";#N/A,#N/A,FALSE,"Tabl. A1 b";#N/A,#N/A,FALSE,"Tabl. A2";#N/A,#N/A,FALSE,"Tabl. A2-1";#N/A,#N/A,FALSE,"Tabl. A2-2"}</definedName>
    <definedName name="wrn.Tableaux._.A." localSheetId="10" hidden="1">{#N/A,#N/A,FALSE,"Tabl. A1";#N/A,#N/A,FALSE,"Tabl. A1 b";#N/A,#N/A,FALSE,"Tabl. A2";#N/A,#N/A,FALSE,"Tabl. A2-1";#N/A,#N/A,FALSE,"Tabl. A2-2"}</definedName>
    <definedName name="wrn.Tableaux._.A." localSheetId="9" hidden="1">{#N/A,#N/A,FALSE,"Tabl. A1";#N/A,#N/A,FALSE,"Tabl. A1 b";#N/A,#N/A,FALSE,"Tabl. A2";#N/A,#N/A,FALSE,"Tabl. A2-1";#N/A,#N/A,FALSE,"Tabl. A2-2"}</definedName>
    <definedName name="wrn.Tableaux._.A." localSheetId="23" hidden="1">{#N/A,#N/A,FALSE,"Tabl. A1";#N/A,#N/A,FALSE,"Tabl. A1 b";#N/A,#N/A,FALSE,"Tabl. A2";#N/A,#N/A,FALSE,"Tabl. A2-1";#N/A,#N/A,FALSE,"Tabl. A2-2"}</definedName>
    <definedName name="wrn.Tableaux._.A." localSheetId="12" hidden="1">{#N/A,#N/A,FALSE,"Tabl. A1";#N/A,#N/A,FALSE,"Tabl. A1 b";#N/A,#N/A,FALSE,"Tabl. A2";#N/A,#N/A,FALSE,"Tabl. A2-1";#N/A,#N/A,FALSE,"Tabl. A2-2"}</definedName>
    <definedName name="wrn.Tableaux._.A." localSheetId="13" hidden="1">{#N/A,#N/A,FALSE,"Tabl. A1";#N/A,#N/A,FALSE,"Tabl. A1 b";#N/A,#N/A,FALSE,"Tabl. A2";#N/A,#N/A,FALSE,"Tabl. A2-1";#N/A,#N/A,FALSE,"Tabl. A2-2"}</definedName>
    <definedName name="wrn.Tableaux._.A." localSheetId="14" hidden="1">{#N/A,#N/A,FALSE,"Tabl. A1";#N/A,#N/A,FALSE,"Tabl. A1 b";#N/A,#N/A,FALSE,"Tabl. A2";#N/A,#N/A,FALSE,"Tabl. A2-1";#N/A,#N/A,FALSE,"Tabl. A2-2"}</definedName>
    <definedName name="wrn.Tableaux._.A." localSheetId="15" hidden="1">{#N/A,#N/A,FALSE,"Tabl. A1";#N/A,#N/A,FALSE,"Tabl. A1 b";#N/A,#N/A,FALSE,"Tabl. A2";#N/A,#N/A,FALSE,"Tabl. A2-1";#N/A,#N/A,FALSE,"Tabl. A2-2"}</definedName>
    <definedName name="wrn.Tableaux._.A." localSheetId="3" hidden="1">{#N/A,#N/A,FALSE,"Tabl. A1";#N/A,#N/A,FALSE,"Tabl. A1 b";#N/A,#N/A,FALSE,"Tabl. A2";#N/A,#N/A,FALSE,"Tabl. A2-1";#N/A,#N/A,FALSE,"Tabl. A2-2"}</definedName>
    <definedName name="wrn.Tableaux._.A." localSheetId="4" hidden="1">{#N/A,#N/A,FALSE,"Tabl. A1";#N/A,#N/A,FALSE,"Tabl. A1 b";#N/A,#N/A,FALSE,"Tabl. A2";#N/A,#N/A,FALSE,"Tabl. A2-1";#N/A,#N/A,FALSE,"Tabl. A2-2"}</definedName>
    <definedName name="wrn.Tableaux._.A." localSheetId="5" hidden="1">{#N/A,#N/A,FALSE,"Tabl. A1";#N/A,#N/A,FALSE,"Tabl. A1 b";#N/A,#N/A,FALSE,"Tabl. A2";#N/A,#N/A,FALSE,"Tabl. A2-1";#N/A,#N/A,FALSE,"Tabl. A2-2"}</definedName>
    <definedName name="wrn.Tableaux._.A." localSheetId="6" hidden="1">{#N/A,#N/A,FALSE,"Tabl. A1";#N/A,#N/A,FALSE,"Tabl. A1 b";#N/A,#N/A,FALSE,"Tabl. A2";#N/A,#N/A,FALSE,"Tabl. A2-1";#N/A,#N/A,FALSE,"Tabl. A2-2"}</definedName>
    <definedName name="wrn.Tableaux._.A." hidden="1">{#N/A,#N/A,FALSE,"Tabl. A1";#N/A,#N/A,FALSE,"Tabl. A1 b";#N/A,#N/A,FALSE,"Tabl. A2";#N/A,#N/A,FALSE,"Tabl. A2-1";#N/A,#N/A,FALSE,"Tabl. A2-2"}</definedName>
    <definedName name="wrn.Tableaux._.D." localSheetId="20" hidden="1">{#N/A,#N/A,FALSE,"Tabl. D1";#N/A,#N/A,FALSE,"Tabl. D1 b";#N/A,#N/A,FALSE,"Tabl. D2";#N/A,#N/A,FALSE,"Tabl. D2 b";#N/A,#N/A,FALSE,"Tabl. D3";#N/A,#N/A,FALSE,"Tabl. D4";#N/A,#N/A,FALSE,"Tabl. D5"}</definedName>
    <definedName name="wrn.Tableaux._.D." localSheetId="21" hidden="1">{#N/A,#N/A,FALSE,"Tabl. D1";#N/A,#N/A,FALSE,"Tabl. D1 b";#N/A,#N/A,FALSE,"Tabl. D2";#N/A,#N/A,FALSE,"Tabl. D2 b";#N/A,#N/A,FALSE,"Tabl. D3";#N/A,#N/A,FALSE,"Tabl. D4";#N/A,#N/A,FALSE,"Tabl. D5"}</definedName>
    <definedName name="wrn.Tableaux._.D." localSheetId="22" hidden="1">{#N/A,#N/A,FALSE,"Tabl. D1";#N/A,#N/A,FALSE,"Tabl. D1 b";#N/A,#N/A,FALSE,"Tabl. D2";#N/A,#N/A,FALSE,"Tabl. D2 b";#N/A,#N/A,FALSE,"Tabl. D3";#N/A,#N/A,FALSE,"Tabl. D4";#N/A,#N/A,FALSE,"Tabl. D5"}</definedName>
    <definedName name="wrn.Tableaux._.D." localSheetId="16" hidden="1">{#N/A,#N/A,FALSE,"Tabl. D1";#N/A,#N/A,FALSE,"Tabl. D1 b";#N/A,#N/A,FALSE,"Tabl. D2";#N/A,#N/A,FALSE,"Tabl. D2 b";#N/A,#N/A,FALSE,"Tabl. D3";#N/A,#N/A,FALSE,"Tabl. D4";#N/A,#N/A,FALSE,"Tabl. D5"}</definedName>
    <definedName name="wrn.Tableaux._.D." localSheetId="17" hidden="1">{#N/A,#N/A,FALSE,"Tabl. D1";#N/A,#N/A,FALSE,"Tabl. D1 b";#N/A,#N/A,FALSE,"Tabl. D2";#N/A,#N/A,FALSE,"Tabl. D2 b";#N/A,#N/A,FALSE,"Tabl. D3";#N/A,#N/A,FALSE,"Tabl. D4";#N/A,#N/A,FALSE,"Tabl. D5"}</definedName>
    <definedName name="wrn.Tableaux._.D." localSheetId="19" hidden="1">{#N/A,#N/A,FALSE,"Tabl. D1";#N/A,#N/A,FALSE,"Tabl. D1 b";#N/A,#N/A,FALSE,"Tabl. D2";#N/A,#N/A,FALSE,"Tabl. D2 b";#N/A,#N/A,FALSE,"Tabl. D3";#N/A,#N/A,FALSE,"Tabl. D4";#N/A,#N/A,FALSE,"Tabl. D5"}</definedName>
    <definedName name="wrn.Tableaux._.D." localSheetId="18" hidden="1">{#N/A,#N/A,FALSE,"Tabl. D1";#N/A,#N/A,FALSE,"Tabl. D1 b";#N/A,#N/A,FALSE,"Tabl. D2";#N/A,#N/A,FALSE,"Tabl. D2 b";#N/A,#N/A,FALSE,"Tabl. D3";#N/A,#N/A,FALSE,"Tabl. D4";#N/A,#N/A,FALSE,"Tabl. D5"}</definedName>
    <definedName name="wrn.Tableaux._.D." localSheetId="7" hidden="1">{#N/A,#N/A,FALSE,"Tabl. D1";#N/A,#N/A,FALSE,"Tabl. D1 b";#N/A,#N/A,FALSE,"Tabl. D2";#N/A,#N/A,FALSE,"Tabl. D2 b";#N/A,#N/A,FALSE,"Tabl. D3";#N/A,#N/A,FALSE,"Tabl. D4";#N/A,#N/A,FALSE,"Tabl. D5"}</definedName>
    <definedName name="wrn.Tableaux._.D." localSheetId="8" hidden="1">{#N/A,#N/A,FALSE,"Tabl. D1";#N/A,#N/A,FALSE,"Tabl. D1 b";#N/A,#N/A,FALSE,"Tabl. D2";#N/A,#N/A,FALSE,"Tabl. D2 b";#N/A,#N/A,FALSE,"Tabl. D3";#N/A,#N/A,FALSE,"Tabl. D4";#N/A,#N/A,FALSE,"Tabl. D5"}</definedName>
    <definedName name="wrn.Tableaux._.D." localSheetId="10" hidden="1">{#N/A,#N/A,FALSE,"Tabl. D1";#N/A,#N/A,FALSE,"Tabl. D1 b";#N/A,#N/A,FALSE,"Tabl. D2";#N/A,#N/A,FALSE,"Tabl. D2 b";#N/A,#N/A,FALSE,"Tabl. D3";#N/A,#N/A,FALSE,"Tabl. D4";#N/A,#N/A,FALSE,"Tabl. D5"}</definedName>
    <definedName name="wrn.Tableaux._.D." localSheetId="9" hidden="1">{#N/A,#N/A,FALSE,"Tabl. D1";#N/A,#N/A,FALSE,"Tabl. D1 b";#N/A,#N/A,FALSE,"Tabl. D2";#N/A,#N/A,FALSE,"Tabl. D2 b";#N/A,#N/A,FALSE,"Tabl. D3";#N/A,#N/A,FALSE,"Tabl. D4";#N/A,#N/A,FALSE,"Tabl. D5"}</definedName>
    <definedName name="wrn.Tableaux._.D." localSheetId="23" hidden="1">{#N/A,#N/A,FALSE,"Tabl. D1";#N/A,#N/A,FALSE,"Tabl. D1 b";#N/A,#N/A,FALSE,"Tabl. D2";#N/A,#N/A,FALSE,"Tabl. D2 b";#N/A,#N/A,FALSE,"Tabl. D3";#N/A,#N/A,FALSE,"Tabl. D4";#N/A,#N/A,FALSE,"Tabl. D5"}</definedName>
    <definedName name="wrn.Tableaux._.D." localSheetId="12" hidden="1">{#N/A,#N/A,FALSE,"Tabl. D1";#N/A,#N/A,FALSE,"Tabl. D1 b";#N/A,#N/A,FALSE,"Tabl. D2";#N/A,#N/A,FALSE,"Tabl. D2 b";#N/A,#N/A,FALSE,"Tabl. D3";#N/A,#N/A,FALSE,"Tabl. D4";#N/A,#N/A,FALSE,"Tabl. D5"}</definedName>
    <definedName name="wrn.Tableaux._.D." localSheetId="13" hidden="1">{#N/A,#N/A,FALSE,"Tabl. D1";#N/A,#N/A,FALSE,"Tabl. D1 b";#N/A,#N/A,FALSE,"Tabl. D2";#N/A,#N/A,FALSE,"Tabl. D2 b";#N/A,#N/A,FALSE,"Tabl. D3";#N/A,#N/A,FALSE,"Tabl. D4";#N/A,#N/A,FALSE,"Tabl. D5"}</definedName>
    <definedName name="wrn.Tableaux._.D." localSheetId="14" hidden="1">{#N/A,#N/A,FALSE,"Tabl. D1";#N/A,#N/A,FALSE,"Tabl. D1 b";#N/A,#N/A,FALSE,"Tabl. D2";#N/A,#N/A,FALSE,"Tabl. D2 b";#N/A,#N/A,FALSE,"Tabl. D3";#N/A,#N/A,FALSE,"Tabl. D4";#N/A,#N/A,FALSE,"Tabl. D5"}</definedName>
    <definedName name="wrn.Tableaux._.D." localSheetId="15" hidden="1">{#N/A,#N/A,FALSE,"Tabl. D1";#N/A,#N/A,FALSE,"Tabl. D1 b";#N/A,#N/A,FALSE,"Tabl. D2";#N/A,#N/A,FALSE,"Tabl. D2 b";#N/A,#N/A,FALSE,"Tabl. D3";#N/A,#N/A,FALSE,"Tabl. D4";#N/A,#N/A,FALSE,"Tabl. D5"}</definedName>
    <definedName name="wrn.Tableaux._.D." localSheetId="3" hidden="1">{#N/A,#N/A,FALSE,"Tabl. D1";#N/A,#N/A,FALSE,"Tabl. D1 b";#N/A,#N/A,FALSE,"Tabl. D2";#N/A,#N/A,FALSE,"Tabl. D2 b";#N/A,#N/A,FALSE,"Tabl. D3";#N/A,#N/A,FALSE,"Tabl. D4";#N/A,#N/A,FALSE,"Tabl. D5"}</definedName>
    <definedName name="wrn.Tableaux._.D." localSheetId="4" hidden="1">{#N/A,#N/A,FALSE,"Tabl. D1";#N/A,#N/A,FALSE,"Tabl. D1 b";#N/A,#N/A,FALSE,"Tabl. D2";#N/A,#N/A,FALSE,"Tabl. D2 b";#N/A,#N/A,FALSE,"Tabl. D3";#N/A,#N/A,FALSE,"Tabl. D4";#N/A,#N/A,FALSE,"Tabl. D5"}</definedName>
    <definedName name="wrn.Tableaux._.D." localSheetId="5" hidden="1">{#N/A,#N/A,FALSE,"Tabl. D1";#N/A,#N/A,FALSE,"Tabl. D1 b";#N/A,#N/A,FALSE,"Tabl. D2";#N/A,#N/A,FALSE,"Tabl. D2 b";#N/A,#N/A,FALSE,"Tabl. D3";#N/A,#N/A,FALSE,"Tabl. D4";#N/A,#N/A,FALSE,"Tabl. D5"}</definedName>
    <definedName name="wrn.Tableaux._.D." localSheetId="6" hidden="1">{#N/A,#N/A,FALSE,"Tabl. D1";#N/A,#N/A,FALSE,"Tabl. D1 b";#N/A,#N/A,FALSE,"Tabl. D2";#N/A,#N/A,FALSE,"Tabl. D2 b";#N/A,#N/A,FALSE,"Tabl. D3";#N/A,#N/A,FALSE,"Tabl. D4";#N/A,#N/A,FALSE,"Tabl. D5"}</definedName>
    <definedName name="wrn.Tableaux._.D." hidden="1">{#N/A,#N/A,FALSE,"Tabl. D1";#N/A,#N/A,FALSE,"Tabl. D1 b";#N/A,#N/A,FALSE,"Tabl. D2";#N/A,#N/A,FALSE,"Tabl. D2 b";#N/A,#N/A,FALSE,"Tabl. D3";#N/A,#N/A,FALSE,"Tabl. D4";#N/A,#N/A,FALSE,"Tabl. D5"}</definedName>
    <definedName name="wrn.Tableaux._.F." localSheetId="20" hidden="1">{#N/A,#N/A,FALSE,"Tabl. FB300";#N/A,#N/A,FALSE,"Tabl. FB350";#N/A,#N/A,FALSE,"Tabl. FB400";#N/A,#N/A,FALSE,"Tabl. FB500";#N/A,#N/A,FALSE,"Tabl. FS090"}</definedName>
    <definedName name="wrn.Tableaux._.F." localSheetId="21" hidden="1">{#N/A,#N/A,FALSE,"Tabl. FB300";#N/A,#N/A,FALSE,"Tabl. FB350";#N/A,#N/A,FALSE,"Tabl. FB400";#N/A,#N/A,FALSE,"Tabl. FB500";#N/A,#N/A,FALSE,"Tabl. FS090"}</definedName>
    <definedName name="wrn.Tableaux._.F." localSheetId="22" hidden="1">{#N/A,#N/A,FALSE,"Tabl. FB300";#N/A,#N/A,FALSE,"Tabl. FB350";#N/A,#N/A,FALSE,"Tabl. FB400";#N/A,#N/A,FALSE,"Tabl. FB500";#N/A,#N/A,FALSE,"Tabl. FS090"}</definedName>
    <definedName name="wrn.Tableaux._.F." localSheetId="16" hidden="1">{#N/A,#N/A,FALSE,"Tabl. FB300";#N/A,#N/A,FALSE,"Tabl. FB350";#N/A,#N/A,FALSE,"Tabl. FB400";#N/A,#N/A,FALSE,"Tabl. FB500";#N/A,#N/A,FALSE,"Tabl. FS090"}</definedName>
    <definedName name="wrn.Tableaux._.F." localSheetId="17" hidden="1">{#N/A,#N/A,FALSE,"Tabl. FB300";#N/A,#N/A,FALSE,"Tabl. FB350";#N/A,#N/A,FALSE,"Tabl. FB400";#N/A,#N/A,FALSE,"Tabl. FB500";#N/A,#N/A,FALSE,"Tabl. FS090"}</definedName>
    <definedName name="wrn.Tableaux._.F." localSheetId="19" hidden="1">{#N/A,#N/A,FALSE,"Tabl. FB300";#N/A,#N/A,FALSE,"Tabl. FB350";#N/A,#N/A,FALSE,"Tabl. FB400";#N/A,#N/A,FALSE,"Tabl. FB500";#N/A,#N/A,FALSE,"Tabl. FS090"}</definedName>
    <definedName name="wrn.Tableaux._.F." localSheetId="18" hidden="1">{#N/A,#N/A,FALSE,"Tabl. FB300";#N/A,#N/A,FALSE,"Tabl. FB350";#N/A,#N/A,FALSE,"Tabl. FB400";#N/A,#N/A,FALSE,"Tabl. FB500";#N/A,#N/A,FALSE,"Tabl. FS090"}</definedName>
    <definedName name="wrn.Tableaux._.F." localSheetId="7" hidden="1">{#N/A,#N/A,FALSE,"Tabl. FB300";#N/A,#N/A,FALSE,"Tabl. FB350";#N/A,#N/A,FALSE,"Tabl. FB400";#N/A,#N/A,FALSE,"Tabl. FB500";#N/A,#N/A,FALSE,"Tabl. FS090"}</definedName>
    <definedName name="wrn.Tableaux._.F." localSheetId="8" hidden="1">{#N/A,#N/A,FALSE,"Tabl. FB300";#N/A,#N/A,FALSE,"Tabl. FB350";#N/A,#N/A,FALSE,"Tabl. FB400";#N/A,#N/A,FALSE,"Tabl. FB500";#N/A,#N/A,FALSE,"Tabl. FS090"}</definedName>
    <definedName name="wrn.Tableaux._.F." localSheetId="10" hidden="1">{#N/A,#N/A,FALSE,"Tabl. FB300";#N/A,#N/A,FALSE,"Tabl. FB350";#N/A,#N/A,FALSE,"Tabl. FB400";#N/A,#N/A,FALSE,"Tabl. FB500";#N/A,#N/A,FALSE,"Tabl. FS090"}</definedName>
    <definedName name="wrn.Tableaux._.F." localSheetId="9" hidden="1">{#N/A,#N/A,FALSE,"Tabl. FB300";#N/A,#N/A,FALSE,"Tabl. FB350";#N/A,#N/A,FALSE,"Tabl. FB400";#N/A,#N/A,FALSE,"Tabl. FB500";#N/A,#N/A,FALSE,"Tabl. FS090"}</definedName>
    <definedName name="wrn.Tableaux._.F." localSheetId="23" hidden="1">{#N/A,#N/A,FALSE,"Tabl. FB300";#N/A,#N/A,FALSE,"Tabl. FB350";#N/A,#N/A,FALSE,"Tabl. FB400";#N/A,#N/A,FALSE,"Tabl. FB500";#N/A,#N/A,FALSE,"Tabl. FS090"}</definedName>
    <definedName name="wrn.Tableaux._.F." localSheetId="12" hidden="1">{#N/A,#N/A,FALSE,"Tabl. FB300";#N/A,#N/A,FALSE,"Tabl. FB350";#N/A,#N/A,FALSE,"Tabl. FB400";#N/A,#N/A,FALSE,"Tabl. FB500";#N/A,#N/A,FALSE,"Tabl. FS090"}</definedName>
    <definedName name="wrn.Tableaux._.F." localSheetId="13" hidden="1">{#N/A,#N/A,FALSE,"Tabl. FB300";#N/A,#N/A,FALSE,"Tabl. FB350";#N/A,#N/A,FALSE,"Tabl. FB400";#N/A,#N/A,FALSE,"Tabl. FB500";#N/A,#N/A,FALSE,"Tabl. FS090"}</definedName>
    <definedName name="wrn.Tableaux._.F." localSheetId="14" hidden="1">{#N/A,#N/A,FALSE,"Tabl. FB300";#N/A,#N/A,FALSE,"Tabl. FB350";#N/A,#N/A,FALSE,"Tabl. FB400";#N/A,#N/A,FALSE,"Tabl. FB500";#N/A,#N/A,FALSE,"Tabl. FS090"}</definedName>
    <definedName name="wrn.Tableaux._.F." localSheetId="15" hidden="1">{#N/A,#N/A,FALSE,"Tabl. FB300";#N/A,#N/A,FALSE,"Tabl. FB350";#N/A,#N/A,FALSE,"Tabl. FB400";#N/A,#N/A,FALSE,"Tabl. FB500";#N/A,#N/A,FALSE,"Tabl. FS090"}</definedName>
    <definedName name="wrn.Tableaux._.F." localSheetId="3" hidden="1">{#N/A,#N/A,FALSE,"Tabl. FB300";#N/A,#N/A,FALSE,"Tabl. FB350";#N/A,#N/A,FALSE,"Tabl. FB400";#N/A,#N/A,FALSE,"Tabl. FB500";#N/A,#N/A,FALSE,"Tabl. FS090"}</definedName>
    <definedName name="wrn.Tableaux._.F." localSheetId="4" hidden="1">{#N/A,#N/A,FALSE,"Tabl. FB300";#N/A,#N/A,FALSE,"Tabl. FB350";#N/A,#N/A,FALSE,"Tabl. FB400";#N/A,#N/A,FALSE,"Tabl. FB500";#N/A,#N/A,FALSE,"Tabl. FS090"}</definedName>
    <definedName name="wrn.Tableaux._.F." localSheetId="5" hidden="1">{#N/A,#N/A,FALSE,"Tabl. FB300";#N/A,#N/A,FALSE,"Tabl. FB350";#N/A,#N/A,FALSE,"Tabl. FB400";#N/A,#N/A,FALSE,"Tabl. FB500";#N/A,#N/A,FALSE,"Tabl. FS090"}</definedName>
    <definedName name="wrn.Tableaux._.F." localSheetId="6" hidden="1">{#N/A,#N/A,FALSE,"Tabl. FB300";#N/A,#N/A,FALSE,"Tabl. FB350";#N/A,#N/A,FALSE,"Tabl. FB400";#N/A,#N/A,FALSE,"Tabl. FB500";#N/A,#N/A,FALSE,"Tabl. FS090"}</definedName>
    <definedName name="wrn.Tableaux._.F." hidden="1">{#N/A,#N/A,FALSE,"Tabl. FB300";#N/A,#N/A,FALSE,"Tabl. FB350";#N/A,#N/A,FALSE,"Tabl. FB400";#N/A,#N/A,FALSE,"Tabl. FB500";#N/A,#N/A,FALSE,"Tabl. FS090"}</definedName>
    <definedName name="wrn.Tableaux._.G." localSheetId="20" hidden="1">{#N/A,#N/A,FALSE,"Tabl. G1";#N/A,#N/A,FALSE,"Tabl. G2"}</definedName>
    <definedName name="wrn.Tableaux._.G." localSheetId="21" hidden="1">{#N/A,#N/A,FALSE,"Tabl. G1";#N/A,#N/A,FALSE,"Tabl. G2"}</definedName>
    <definedName name="wrn.Tableaux._.G." localSheetId="22" hidden="1">{#N/A,#N/A,FALSE,"Tabl. G1";#N/A,#N/A,FALSE,"Tabl. G2"}</definedName>
    <definedName name="wrn.Tableaux._.G." localSheetId="16" hidden="1">{#N/A,#N/A,FALSE,"Tabl. G1";#N/A,#N/A,FALSE,"Tabl. G2"}</definedName>
    <definedName name="wrn.Tableaux._.G." localSheetId="17" hidden="1">{#N/A,#N/A,FALSE,"Tabl. G1";#N/A,#N/A,FALSE,"Tabl. G2"}</definedName>
    <definedName name="wrn.Tableaux._.G." localSheetId="19" hidden="1">{#N/A,#N/A,FALSE,"Tabl. G1";#N/A,#N/A,FALSE,"Tabl. G2"}</definedName>
    <definedName name="wrn.Tableaux._.G." localSheetId="18" hidden="1">{#N/A,#N/A,FALSE,"Tabl. G1";#N/A,#N/A,FALSE,"Tabl. G2"}</definedName>
    <definedName name="wrn.Tableaux._.G." localSheetId="7" hidden="1">{#N/A,#N/A,FALSE,"Tabl. G1";#N/A,#N/A,FALSE,"Tabl. G2"}</definedName>
    <definedName name="wrn.Tableaux._.G." localSheetId="8" hidden="1">{#N/A,#N/A,FALSE,"Tabl. G1";#N/A,#N/A,FALSE,"Tabl. G2"}</definedName>
    <definedName name="wrn.Tableaux._.G." localSheetId="10" hidden="1">{#N/A,#N/A,FALSE,"Tabl. G1";#N/A,#N/A,FALSE,"Tabl. G2"}</definedName>
    <definedName name="wrn.Tableaux._.G." localSheetId="9" hidden="1">{#N/A,#N/A,FALSE,"Tabl. G1";#N/A,#N/A,FALSE,"Tabl. G2"}</definedName>
    <definedName name="wrn.Tableaux._.G." localSheetId="23" hidden="1">{#N/A,#N/A,FALSE,"Tabl. G1";#N/A,#N/A,FALSE,"Tabl. G2"}</definedName>
    <definedName name="wrn.Tableaux._.G." localSheetId="12" hidden="1">{#N/A,#N/A,FALSE,"Tabl. G1";#N/A,#N/A,FALSE,"Tabl. G2"}</definedName>
    <definedName name="wrn.Tableaux._.G." localSheetId="13" hidden="1">{#N/A,#N/A,FALSE,"Tabl. G1";#N/A,#N/A,FALSE,"Tabl. G2"}</definedName>
    <definedName name="wrn.Tableaux._.G." localSheetId="14" hidden="1">{#N/A,#N/A,FALSE,"Tabl. G1";#N/A,#N/A,FALSE,"Tabl. G2"}</definedName>
    <definedName name="wrn.Tableaux._.G." localSheetId="15" hidden="1">{#N/A,#N/A,FALSE,"Tabl. G1";#N/A,#N/A,FALSE,"Tabl. G2"}</definedName>
    <definedName name="wrn.Tableaux._.G." localSheetId="3" hidden="1">{#N/A,#N/A,FALSE,"Tabl. G1";#N/A,#N/A,FALSE,"Tabl. G2"}</definedName>
    <definedName name="wrn.Tableaux._.G." localSheetId="4" hidden="1">{#N/A,#N/A,FALSE,"Tabl. G1";#N/A,#N/A,FALSE,"Tabl. G2"}</definedName>
    <definedName name="wrn.Tableaux._.G." localSheetId="5" hidden="1">{#N/A,#N/A,FALSE,"Tabl. G1";#N/A,#N/A,FALSE,"Tabl. G2"}</definedName>
    <definedName name="wrn.Tableaux._.G." localSheetId="6" hidden="1">{#N/A,#N/A,FALSE,"Tabl. G1";#N/A,#N/A,FALSE,"Tabl. G2"}</definedName>
    <definedName name="wrn.Tableaux._.G." hidden="1">{#N/A,#N/A,FALSE,"Tabl. G1";#N/A,#N/A,FALSE,"Tabl. G2"}</definedName>
    <definedName name="wrn.Tableaux._.H." localSheetId="20" hidden="1">{#N/A,#N/A,FALSE,"Tabl. H1";#N/A,#N/A,FALSE,"Tabl. H2"}</definedName>
    <definedName name="wrn.Tableaux._.H." localSheetId="21" hidden="1">{#N/A,#N/A,FALSE,"Tabl. H1";#N/A,#N/A,FALSE,"Tabl. H2"}</definedName>
    <definedName name="wrn.Tableaux._.H." localSheetId="22" hidden="1">{#N/A,#N/A,FALSE,"Tabl. H1";#N/A,#N/A,FALSE,"Tabl. H2"}</definedName>
    <definedName name="wrn.Tableaux._.H." localSheetId="16" hidden="1">{#N/A,#N/A,FALSE,"Tabl. H1";#N/A,#N/A,FALSE,"Tabl. H2"}</definedName>
    <definedName name="wrn.Tableaux._.H." localSheetId="17" hidden="1">{#N/A,#N/A,FALSE,"Tabl. H1";#N/A,#N/A,FALSE,"Tabl. H2"}</definedName>
    <definedName name="wrn.Tableaux._.H." localSheetId="19" hidden="1">{#N/A,#N/A,FALSE,"Tabl. H1";#N/A,#N/A,FALSE,"Tabl. H2"}</definedName>
    <definedName name="wrn.Tableaux._.H." localSheetId="18" hidden="1">{#N/A,#N/A,FALSE,"Tabl. H1";#N/A,#N/A,FALSE,"Tabl. H2"}</definedName>
    <definedName name="wrn.Tableaux._.H." localSheetId="7" hidden="1">{#N/A,#N/A,FALSE,"Tabl. H1";#N/A,#N/A,FALSE,"Tabl. H2"}</definedName>
    <definedName name="wrn.Tableaux._.H." localSheetId="8" hidden="1">{#N/A,#N/A,FALSE,"Tabl. H1";#N/A,#N/A,FALSE,"Tabl. H2"}</definedName>
    <definedName name="wrn.Tableaux._.H." localSheetId="10" hidden="1">{#N/A,#N/A,FALSE,"Tabl. H1";#N/A,#N/A,FALSE,"Tabl. H2"}</definedName>
    <definedName name="wrn.Tableaux._.H." localSheetId="9" hidden="1">{#N/A,#N/A,FALSE,"Tabl. H1";#N/A,#N/A,FALSE,"Tabl. H2"}</definedName>
    <definedName name="wrn.Tableaux._.H." localSheetId="23" hidden="1">{#N/A,#N/A,FALSE,"Tabl. H1";#N/A,#N/A,FALSE,"Tabl. H2"}</definedName>
    <definedName name="wrn.Tableaux._.H." localSheetId="12" hidden="1">{#N/A,#N/A,FALSE,"Tabl. H1";#N/A,#N/A,FALSE,"Tabl. H2"}</definedName>
    <definedName name="wrn.Tableaux._.H." localSheetId="13" hidden="1">{#N/A,#N/A,FALSE,"Tabl. H1";#N/A,#N/A,FALSE,"Tabl. H2"}</definedName>
    <definedName name="wrn.Tableaux._.H." localSheetId="14" hidden="1">{#N/A,#N/A,FALSE,"Tabl. H1";#N/A,#N/A,FALSE,"Tabl. H2"}</definedName>
    <definedName name="wrn.Tableaux._.H." localSheetId="15" hidden="1">{#N/A,#N/A,FALSE,"Tabl. H1";#N/A,#N/A,FALSE,"Tabl. H2"}</definedName>
    <definedName name="wrn.Tableaux._.H." localSheetId="3" hidden="1">{#N/A,#N/A,FALSE,"Tabl. H1";#N/A,#N/A,FALSE,"Tabl. H2"}</definedName>
    <definedName name="wrn.Tableaux._.H." localSheetId="4" hidden="1">{#N/A,#N/A,FALSE,"Tabl. H1";#N/A,#N/A,FALSE,"Tabl. H2"}</definedName>
    <definedName name="wrn.Tableaux._.H." localSheetId="5" hidden="1">{#N/A,#N/A,FALSE,"Tabl. H1";#N/A,#N/A,FALSE,"Tabl. H2"}</definedName>
    <definedName name="wrn.Tableaux._.H." localSheetId="6" hidden="1">{#N/A,#N/A,FALSE,"Tabl. H1";#N/A,#N/A,FALSE,"Tabl. H2"}</definedName>
    <definedName name="wrn.Tableaux._.H." hidden="1">{#N/A,#N/A,FALSE,"Tabl. H1";#N/A,#N/A,FALSE,"Tabl. H2"}</definedName>
    <definedName name="wrn.Wear._.Cost._.Estimate." hidden="1">{#N/A,#N/A,FALSE,"Wear Cost2"}</definedName>
    <definedName name="wrn.пар." localSheetId="20" hidden="1">{#N/A,#N/A,FALSE,"передел"}</definedName>
    <definedName name="wrn.пар." localSheetId="21" hidden="1">{#N/A,#N/A,FALSE,"передел"}</definedName>
    <definedName name="wrn.пар." localSheetId="22" hidden="1">{#N/A,#N/A,FALSE,"передел"}</definedName>
    <definedName name="wrn.пар." localSheetId="16" hidden="1">{#N/A,#N/A,FALSE,"передел"}</definedName>
    <definedName name="wrn.пар." localSheetId="17" hidden="1">{#N/A,#N/A,FALSE,"передел"}</definedName>
    <definedName name="wrn.пар." localSheetId="19" hidden="1">{#N/A,#N/A,FALSE,"передел"}</definedName>
    <definedName name="wrn.пар." localSheetId="18" hidden="1">{#N/A,#N/A,FALSE,"передел"}</definedName>
    <definedName name="wrn.пар." localSheetId="7" hidden="1">{#N/A,#N/A,FALSE,"передел"}</definedName>
    <definedName name="wrn.пар." localSheetId="8" hidden="1">{#N/A,#N/A,FALSE,"передел"}</definedName>
    <definedName name="wrn.пар." localSheetId="10" hidden="1">{#N/A,#N/A,FALSE,"передел"}</definedName>
    <definedName name="wrn.пар." localSheetId="9" hidden="1">{#N/A,#N/A,FALSE,"передел"}</definedName>
    <definedName name="wrn.пар." localSheetId="23" hidden="1">{#N/A,#N/A,FALSE,"передел"}</definedName>
    <definedName name="wrn.пар." localSheetId="12" hidden="1">{#N/A,#N/A,FALSE,"передел"}</definedName>
    <definedName name="wrn.пар." localSheetId="13" hidden="1">{#N/A,#N/A,FALSE,"передел"}</definedName>
    <definedName name="wrn.пар." localSheetId="14" hidden="1">{#N/A,#N/A,FALSE,"передел"}</definedName>
    <definedName name="wrn.пар." localSheetId="15" hidden="1">{#N/A,#N/A,FALSE,"передел"}</definedName>
    <definedName name="wrn.пар." localSheetId="3" hidden="1">{#N/A,#N/A,FALSE,"передел"}</definedName>
    <definedName name="wrn.пар." localSheetId="4" hidden="1">{#N/A,#N/A,FALSE,"передел"}</definedName>
    <definedName name="wrn.пар." localSheetId="5" hidden="1">{#N/A,#N/A,FALSE,"передел"}</definedName>
    <definedName name="wrn.пар." localSheetId="6" hidden="1">{#N/A,#N/A,FALSE,"передел"}</definedName>
    <definedName name="wrn.пар." hidden="1">{#N/A,#N/A,FALSE,"передел"}</definedName>
    <definedName name="wrn.Потери.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n.Потери.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rthtrw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rthtrw" hidden="1">{#N/A,#N/A,FALSE,"A";#N/A,#N/A,FALSE,"B-TOT";#N/A,#N/A,FALSE,"Declaration1";#N/A,#N/A,FALSE,"Spravka1";#N/A,#N/A,FALSE,"A (2)";#N/A,#N/A,FALSE,"B-TOT (2)";#N/A,#N/A,FALSE,"Declaration1 (2)";#N/A,#N/A,FALSE,"Spravka1 (2)"}</definedName>
    <definedName name="wrthytrwh" localSheetId="20" hidden="1">{#N/A,#N/A,FALSE,"A";#N/A,#N/A,FALSE,"B"}</definedName>
    <definedName name="wrthytrwh" localSheetId="21" hidden="1">{#N/A,#N/A,FALSE,"A";#N/A,#N/A,FALSE,"B"}</definedName>
    <definedName name="wrthytrwh" localSheetId="22" hidden="1">{#N/A,#N/A,FALSE,"A";#N/A,#N/A,FALSE,"B"}</definedName>
    <definedName name="wrthytrwh" localSheetId="16" hidden="1">{#N/A,#N/A,FALSE,"A";#N/A,#N/A,FALSE,"B"}</definedName>
    <definedName name="wrthytrwh" localSheetId="17" hidden="1">{#N/A,#N/A,FALSE,"A";#N/A,#N/A,FALSE,"B"}</definedName>
    <definedName name="wrthytrwh" localSheetId="19" hidden="1">{#N/A,#N/A,FALSE,"A";#N/A,#N/A,FALSE,"B"}</definedName>
    <definedName name="wrthytrwh" localSheetId="18" hidden="1">{#N/A,#N/A,FALSE,"A";#N/A,#N/A,FALSE,"B"}</definedName>
    <definedName name="wrthytrwh" localSheetId="7" hidden="1">{#N/A,#N/A,FALSE,"A";#N/A,#N/A,FALSE,"B"}</definedName>
    <definedName name="wrthytrwh" localSheetId="8" hidden="1">{#N/A,#N/A,FALSE,"A";#N/A,#N/A,FALSE,"B"}</definedName>
    <definedName name="wrthytrwh" localSheetId="10" hidden="1">{#N/A,#N/A,FALSE,"A";#N/A,#N/A,FALSE,"B"}</definedName>
    <definedName name="wrthytrwh" localSheetId="9" hidden="1">{#N/A,#N/A,FALSE,"A";#N/A,#N/A,FALSE,"B"}</definedName>
    <definedName name="wrthytrwh" localSheetId="23" hidden="1">{#N/A,#N/A,FALSE,"A";#N/A,#N/A,FALSE,"B"}</definedName>
    <definedName name="wrthytrwh" localSheetId="12" hidden="1">{#N/A,#N/A,FALSE,"A";#N/A,#N/A,FALSE,"B"}</definedName>
    <definedName name="wrthytrwh" localSheetId="13" hidden="1">{#N/A,#N/A,FALSE,"A";#N/A,#N/A,FALSE,"B"}</definedName>
    <definedName name="wrthytrwh" localSheetId="14" hidden="1">{#N/A,#N/A,FALSE,"A";#N/A,#N/A,FALSE,"B"}</definedName>
    <definedName name="wrthytrwh" localSheetId="15" hidden="1">{#N/A,#N/A,FALSE,"A";#N/A,#N/A,FALSE,"B"}</definedName>
    <definedName name="wrthytrwh" localSheetId="3" hidden="1">{#N/A,#N/A,FALSE,"A";#N/A,#N/A,FALSE,"B"}</definedName>
    <definedName name="wrthytrwh" localSheetId="4" hidden="1">{#N/A,#N/A,FALSE,"A";#N/A,#N/A,FALSE,"B"}</definedName>
    <definedName name="wrthytrwh" localSheetId="5" hidden="1">{#N/A,#N/A,FALSE,"A";#N/A,#N/A,FALSE,"B"}</definedName>
    <definedName name="wrthytrwh" localSheetId="6" hidden="1">{#N/A,#N/A,FALSE,"A";#N/A,#N/A,FALSE,"B"}</definedName>
    <definedName name="wrthytrwh" hidden="1">{#N/A,#N/A,FALSE,"A";#N/A,#N/A,FALSE,"B"}</definedName>
    <definedName name="wsdss" localSheetId="20" hidden="1">{#N/A,#N/A,FALSE,"A";#N/A,#N/A,FALSE,"B"}</definedName>
    <definedName name="wsdss" localSheetId="21" hidden="1">{#N/A,#N/A,FALSE,"A";#N/A,#N/A,FALSE,"B"}</definedName>
    <definedName name="wsdss" localSheetId="22" hidden="1">{#N/A,#N/A,FALSE,"A";#N/A,#N/A,FALSE,"B"}</definedName>
    <definedName name="wsdss" localSheetId="16" hidden="1">{#N/A,#N/A,FALSE,"A";#N/A,#N/A,FALSE,"B"}</definedName>
    <definedName name="wsdss" localSheetId="17" hidden="1">{#N/A,#N/A,FALSE,"A";#N/A,#N/A,FALSE,"B"}</definedName>
    <definedName name="wsdss" localSheetId="19" hidden="1">{#N/A,#N/A,FALSE,"A";#N/A,#N/A,FALSE,"B"}</definedName>
    <definedName name="wsdss" localSheetId="18" hidden="1">{#N/A,#N/A,FALSE,"A";#N/A,#N/A,FALSE,"B"}</definedName>
    <definedName name="wsdss" localSheetId="7" hidden="1">{#N/A,#N/A,FALSE,"A";#N/A,#N/A,FALSE,"B"}</definedName>
    <definedName name="wsdss" localSheetId="8" hidden="1">{#N/A,#N/A,FALSE,"A";#N/A,#N/A,FALSE,"B"}</definedName>
    <definedName name="wsdss" localSheetId="10" hidden="1">{#N/A,#N/A,FALSE,"A";#N/A,#N/A,FALSE,"B"}</definedName>
    <definedName name="wsdss" localSheetId="9" hidden="1">{#N/A,#N/A,FALSE,"A";#N/A,#N/A,FALSE,"B"}</definedName>
    <definedName name="wsdss" localSheetId="23" hidden="1">{#N/A,#N/A,FALSE,"A";#N/A,#N/A,FALSE,"B"}</definedName>
    <definedName name="wsdss" localSheetId="12" hidden="1">{#N/A,#N/A,FALSE,"A";#N/A,#N/A,FALSE,"B"}</definedName>
    <definedName name="wsdss" localSheetId="13" hidden="1">{#N/A,#N/A,FALSE,"A";#N/A,#N/A,FALSE,"B"}</definedName>
    <definedName name="wsdss" localSheetId="14" hidden="1">{#N/A,#N/A,FALSE,"A";#N/A,#N/A,FALSE,"B"}</definedName>
    <definedName name="wsdss" localSheetId="15" hidden="1">{#N/A,#N/A,FALSE,"A";#N/A,#N/A,FALSE,"B"}</definedName>
    <definedName name="wsdss" localSheetId="3" hidden="1">{#N/A,#N/A,FALSE,"A";#N/A,#N/A,FALSE,"B"}</definedName>
    <definedName name="wsdss" localSheetId="4" hidden="1">{#N/A,#N/A,FALSE,"A";#N/A,#N/A,FALSE,"B"}</definedName>
    <definedName name="wsdss" localSheetId="5" hidden="1">{#N/A,#N/A,FALSE,"A";#N/A,#N/A,FALSE,"B"}</definedName>
    <definedName name="wsdss" localSheetId="6" hidden="1">{#N/A,#N/A,FALSE,"A";#N/A,#N/A,FALSE,"B"}</definedName>
    <definedName name="wsdss" hidden="1">{#N/A,#N/A,FALSE,"A";#N/A,#N/A,FALSE,"B"}</definedName>
    <definedName name="wthw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thw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thw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trhrwh" hidden="1">{#N/A,#N/A,FALSE,"A";#N/A,#N/A,FALSE,"B-TOT";#N/A,#N/A,FALSE,"Declaration1";#N/A,#N/A,FALSE,"Spravka1";#N/A,#N/A,FALSE,"A (2)";#N/A,#N/A,FALSE,"B-TOT (2)";#N/A,#N/A,FALSE,"Declaration1 (2)";#N/A,#N/A,FALSE,"Spravka1 (2)"}</definedName>
    <definedName name="wtrhwtr" localSheetId="20" hidden="1">{#N/A,#N/A,FALSE,"A";#N/A,#N/A,FALSE,"B"}</definedName>
    <definedName name="wtrhwtr" localSheetId="21" hidden="1">{#N/A,#N/A,FALSE,"A";#N/A,#N/A,FALSE,"B"}</definedName>
    <definedName name="wtrhwtr" localSheetId="22" hidden="1">{#N/A,#N/A,FALSE,"A";#N/A,#N/A,FALSE,"B"}</definedName>
    <definedName name="wtrhwtr" localSheetId="16" hidden="1">{#N/A,#N/A,FALSE,"A";#N/A,#N/A,FALSE,"B"}</definedName>
    <definedName name="wtrhwtr" localSheetId="17" hidden="1">{#N/A,#N/A,FALSE,"A";#N/A,#N/A,FALSE,"B"}</definedName>
    <definedName name="wtrhwtr" localSheetId="19" hidden="1">{#N/A,#N/A,FALSE,"A";#N/A,#N/A,FALSE,"B"}</definedName>
    <definedName name="wtrhwtr" localSheetId="18" hidden="1">{#N/A,#N/A,FALSE,"A";#N/A,#N/A,FALSE,"B"}</definedName>
    <definedName name="wtrhwtr" localSheetId="7" hidden="1">{#N/A,#N/A,FALSE,"A";#N/A,#N/A,FALSE,"B"}</definedName>
    <definedName name="wtrhwtr" localSheetId="8" hidden="1">{#N/A,#N/A,FALSE,"A";#N/A,#N/A,FALSE,"B"}</definedName>
    <definedName name="wtrhwtr" localSheetId="10" hidden="1">{#N/A,#N/A,FALSE,"A";#N/A,#N/A,FALSE,"B"}</definedName>
    <definedName name="wtrhwtr" localSheetId="9" hidden="1">{#N/A,#N/A,FALSE,"A";#N/A,#N/A,FALSE,"B"}</definedName>
    <definedName name="wtrhwtr" localSheetId="23" hidden="1">{#N/A,#N/A,FALSE,"A";#N/A,#N/A,FALSE,"B"}</definedName>
    <definedName name="wtrhwtr" localSheetId="12" hidden="1">{#N/A,#N/A,FALSE,"A";#N/A,#N/A,FALSE,"B"}</definedName>
    <definedName name="wtrhwtr" localSheetId="13" hidden="1">{#N/A,#N/A,FALSE,"A";#N/A,#N/A,FALSE,"B"}</definedName>
    <definedName name="wtrhwtr" localSheetId="14" hidden="1">{#N/A,#N/A,FALSE,"A";#N/A,#N/A,FALSE,"B"}</definedName>
    <definedName name="wtrhwtr" localSheetId="15" hidden="1">{#N/A,#N/A,FALSE,"A";#N/A,#N/A,FALSE,"B"}</definedName>
    <definedName name="wtrhwtr" localSheetId="3" hidden="1">{#N/A,#N/A,FALSE,"A";#N/A,#N/A,FALSE,"B"}</definedName>
    <definedName name="wtrhwtr" localSheetId="4" hidden="1">{#N/A,#N/A,FALSE,"A";#N/A,#N/A,FALSE,"B"}</definedName>
    <definedName name="wtrhwtr" localSheetId="5" hidden="1">{#N/A,#N/A,FALSE,"A";#N/A,#N/A,FALSE,"B"}</definedName>
    <definedName name="wtrhwtr" localSheetId="6" hidden="1">{#N/A,#N/A,FALSE,"A";#N/A,#N/A,FALSE,"B"}</definedName>
    <definedName name="wtrhwtr" hidden="1">{#N/A,#N/A,FALSE,"A";#N/A,#N/A,FALSE,"B"}</definedName>
    <definedName name="wtrwg" localSheetId="20" hidden="1">{#N/A,#N/A,FALSE,"A";#N/A,#N/A,FALSE,"B"}</definedName>
    <definedName name="wtrwg" localSheetId="21" hidden="1">{#N/A,#N/A,FALSE,"A";#N/A,#N/A,FALSE,"B"}</definedName>
    <definedName name="wtrwg" localSheetId="22" hidden="1">{#N/A,#N/A,FALSE,"A";#N/A,#N/A,FALSE,"B"}</definedName>
    <definedName name="wtrwg" localSheetId="16" hidden="1">{#N/A,#N/A,FALSE,"A";#N/A,#N/A,FALSE,"B"}</definedName>
    <definedName name="wtrwg" localSheetId="17" hidden="1">{#N/A,#N/A,FALSE,"A";#N/A,#N/A,FALSE,"B"}</definedName>
    <definedName name="wtrwg" localSheetId="19" hidden="1">{#N/A,#N/A,FALSE,"A";#N/A,#N/A,FALSE,"B"}</definedName>
    <definedName name="wtrwg" localSheetId="18" hidden="1">{#N/A,#N/A,FALSE,"A";#N/A,#N/A,FALSE,"B"}</definedName>
    <definedName name="wtrwg" localSheetId="7" hidden="1">{#N/A,#N/A,FALSE,"A";#N/A,#N/A,FALSE,"B"}</definedName>
    <definedName name="wtrwg" localSheetId="8" hidden="1">{#N/A,#N/A,FALSE,"A";#N/A,#N/A,FALSE,"B"}</definedName>
    <definedName name="wtrwg" localSheetId="10" hidden="1">{#N/A,#N/A,FALSE,"A";#N/A,#N/A,FALSE,"B"}</definedName>
    <definedName name="wtrwg" localSheetId="9" hidden="1">{#N/A,#N/A,FALSE,"A";#N/A,#N/A,FALSE,"B"}</definedName>
    <definedName name="wtrwg" localSheetId="23" hidden="1">{#N/A,#N/A,FALSE,"A";#N/A,#N/A,FALSE,"B"}</definedName>
    <definedName name="wtrwg" localSheetId="12" hidden="1">{#N/A,#N/A,FALSE,"A";#N/A,#N/A,FALSE,"B"}</definedName>
    <definedName name="wtrwg" localSheetId="13" hidden="1">{#N/A,#N/A,FALSE,"A";#N/A,#N/A,FALSE,"B"}</definedName>
    <definedName name="wtrwg" localSheetId="14" hidden="1">{#N/A,#N/A,FALSE,"A";#N/A,#N/A,FALSE,"B"}</definedName>
    <definedName name="wtrwg" localSheetId="15" hidden="1">{#N/A,#N/A,FALSE,"A";#N/A,#N/A,FALSE,"B"}</definedName>
    <definedName name="wtrwg" localSheetId="3" hidden="1">{#N/A,#N/A,FALSE,"A";#N/A,#N/A,FALSE,"B"}</definedName>
    <definedName name="wtrwg" localSheetId="4" hidden="1">{#N/A,#N/A,FALSE,"A";#N/A,#N/A,FALSE,"B"}</definedName>
    <definedName name="wtrwg" localSheetId="5" hidden="1">{#N/A,#N/A,FALSE,"A";#N/A,#N/A,FALSE,"B"}</definedName>
    <definedName name="wtrwg" localSheetId="6" hidden="1">{#N/A,#N/A,FALSE,"A";#N/A,#N/A,FALSE,"B"}</definedName>
    <definedName name="wtrwg" hidden="1">{#N/A,#N/A,FALSE,"A";#N/A,#N/A,FALSE,"B"}</definedName>
    <definedName name="wtryy" localSheetId="20" hidden="1">{#N/A,#N/A,FALSE,"A";#N/A,#N/A,FALSE,"B"}</definedName>
    <definedName name="wtryy" localSheetId="21" hidden="1">{#N/A,#N/A,FALSE,"A";#N/A,#N/A,FALSE,"B"}</definedName>
    <definedName name="wtryy" localSheetId="22" hidden="1">{#N/A,#N/A,FALSE,"A";#N/A,#N/A,FALSE,"B"}</definedName>
    <definedName name="wtryy" localSheetId="16" hidden="1">{#N/A,#N/A,FALSE,"A";#N/A,#N/A,FALSE,"B"}</definedName>
    <definedName name="wtryy" localSheetId="17" hidden="1">{#N/A,#N/A,FALSE,"A";#N/A,#N/A,FALSE,"B"}</definedName>
    <definedName name="wtryy" localSheetId="19" hidden="1">{#N/A,#N/A,FALSE,"A";#N/A,#N/A,FALSE,"B"}</definedName>
    <definedName name="wtryy" localSheetId="18" hidden="1">{#N/A,#N/A,FALSE,"A";#N/A,#N/A,FALSE,"B"}</definedName>
    <definedName name="wtryy" localSheetId="7" hidden="1">{#N/A,#N/A,FALSE,"A";#N/A,#N/A,FALSE,"B"}</definedName>
    <definedName name="wtryy" localSheetId="8" hidden="1">{#N/A,#N/A,FALSE,"A";#N/A,#N/A,FALSE,"B"}</definedName>
    <definedName name="wtryy" localSheetId="10" hidden="1">{#N/A,#N/A,FALSE,"A";#N/A,#N/A,FALSE,"B"}</definedName>
    <definedName name="wtryy" localSheetId="9" hidden="1">{#N/A,#N/A,FALSE,"A";#N/A,#N/A,FALSE,"B"}</definedName>
    <definedName name="wtryy" localSheetId="23" hidden="1">{#N/A,#N/A,FALSE,"A";#N/A,#N/A,FALSE,"B"}</definedName>
    <definedName name="wtryy" localSheetId="12" hidden="1">{#N/A,#N/A,FALSE,"A";#N/A,#N/A,FALSE,"B"}</definedName>
    <definedName name="wtryy" localSheetId="13" hidden="1">{#N/A,#N/A,FALSE,"A";#N/A,#N/A,FALSE,"B"}</definedName>
    <definedName name="wtryy" localSheetId="14" hidden="1">{#N/A,#N/A,FALSE,"A";#N/A,#N/A,FALSE,"B"}</definedName>
    <definedName name="wtryy" localSheetId="15" hidden="1">{#N/A,#N/A,FALSE,"A";#N/A,#N/A,FALSE,"B"}</definedName>
    <definedName name="wtryy" localSheetId="3" hidden="1">{#N/A,#N/A,FALSE,"A";#N/A,#N/A,FALSE,"B"}</definedName>
    <definedName name="wtryy" localSheetId="4" hidden="1">{#N/A,#N/A,FALSE,"A";#N/A,#N/A,FALSE,"B"}</definedName>
    <definedName name="wtryy" localSheetId="5" hidden="1">{#N/A,#N/A,FALSE,"A";#N/A,#N/A,FALSE,"B"}</definedName>
    <definedName name="wtryy" localSheetId="6" hidden="1">{#N/A,#N/A,FALSE,"A";#N/A,#N/A,FALSE,"B"}</definedName>
    <definedName name="wtryy" hidden="1">{#N/A,#N/A,FALSE,"A";#N/A,#N/A,FALSE,"B"}</definedName>
    <definedName name="wwww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wwwww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wwwwwwwwwwwww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wwwwwwwwwwwww" hidden="1">{#N/A,#N/A,FALSE,"A";#N/A,#N/A,FALSE,"B-TOT";#N/A,#N/A,FALSE,"Declaration1";#N/A,#N/A,FALSE,"Spravka1";#N/A,#N/A,FALSE,"A (2)";#N/A,#N/A,FALSE,"B-TOT (2)";#N/A,#N/A,FALSE,"Declaration1 (2)";#N/A,#N/A,FALSE,"Spravka1 (2)"}</definedName>
    <definedName name="X" localSheetId="20" hidden="1">{#N/A,#N/A,FALSE,"Aging Summary";#N/A,#N/A,FALSE,"Ratio Analysis";#N/A,#N/A,FALSE,"Test 120 Day Accts";#N/A,#N/A,FALSE,"Tickmarks"}</definedName>
    <definedName name="X" localSheetId="21" hidden="1">{#N/A,#N/A,FALSE,"Aging Summary";#N/A,#N/A,FALSE,"Ratio Analysis";#N/A,#N/A,FALSE,"Test 120 Day Accts";#N/A,#N/A,FALSE,"Tickmarks"}</definedName>
    <definedName name="X" localSheetId="22" hidden="1">{#N/A,#N/A,FALSE,"Aging Summary";#N/A,#N/A,FALSE,"Ratio Analysis";#N/A,#N/A,FALSE,"Test 120 Day Accts";#N/A,#N/A,FALSE,"Tickmarks"}</definedName>
    <definedName name="X" localSheetId="16" hidden="1">{#N/A,#N/A,FALSE,"Aging Summary";#N/A,#N/A,FALSE,"Ratio Analysis";#N/A,#N/A,FALSE,"Test 120 Day Accts";#N/A,#N/A,FALSE,"Tickmarks"}</definedName>
    <definedName name="X" localSheetId="17" hidden="1">{#N/A,#N/A,FALSE,"Aging Summary";#N/A,#N/A,FALSE,"Ratio Analysis";#N/A,#N/A,FALSE,"Test 120 Day Accts";#N/A,#N/A,FALSE,"Tickmarks"}</definedName>
    <definedName name="X" localSheetId="19" hidden="1">{#N/A,#N/A,FALSE,"Aging Summary";#N/A,#N/A,FALSE,"Ratio Analysis";#N/A,#N/A,FALSE,"Test 120 Day Accts";#N/A,#N/A,FALSE,"Tickmarks"}</definedName>
    <definedName name="X" localSheetId="18" hidden="1">{#N/A,#N/A,FALSE,"Aging Summary";#N/A,#N/A,FALSE,"Ratio Analysis";#N/A,#N/A,FALSE,"Test 120 Day Accts";#N/A,#N/A,FALSE,"Tickmarks"}</definedName>
    <definedName name="X" localSheetId="7" hidden="1">{#N/A,#N/A,FALSE,"Aging Summary";#N/A,#N/A,FALSE,"Ratio Analysis";#N/A,#N/A,FALSE,"Test 120 Day Accts";#N/A,#N/A,FALSE,"Tickmarks"}</definedName>
    <definedName name="X" localSheetId="8" hidden="1">{#N/A,#N/A,FALSE,"Aging Summary";#N/A,#N/A,FALSE,"Ratio Analysis";#N/A,#N/A,FALSE,"Test 120 Day Accts";#N/A,#N/A,FALSE,"Tickmarks"}</definedName>
    <definedName name="X" localSheetId="10" hidden="1">{#N/A,#N/A,FALSE,"Aging Summary";#N/A,#N/A,FALSE,"Ratio Analysis";#N/A,#N/A,FALSE,"Test 120 Day Accts";#N/A,#N/A,FALSE,"Tickmarks"}</definedName>
    <definedName name="X" localSheetId="9" hidden="1">{#N/A,#N/A,FALSE,"Aging Summary";#N/A,#N/A,FALSE,"Ratio Analysis";#N/A,#N/A,FALSE,"Test 120 Day Accts";#N/A,#N/A,FALSE,"Tickmarks"}</definedName>
    <definedName name="X" localSheetId="23" hidden="1">{#N/A,#N/A,FALSE,"Aging Summary";#N/A,#N/A,FALSE,"Ratio Analysis";#N/A,#N/A,FALSE,"Test 120 Day Accts";#N/A,#N/A,FALSE,"Tickmarks"}</definedName>
    <definedName name="X" localSheetId="12" hidden="1">{#N/A,#N/A,FALSE,"Aging Summary";#N/A,#N/A,FALSE,"Ratio Analysis";#N/A,#N/A,FALSE,"Test 120 Day Accts";#N/A,#N/A,FALSE,"Tickmarks"}</definedName>
    <definedName name="X" localSheetId="13" hidden="1">{#N/A,#N/A,FALSE,"Aging Summary";#N/A,#N/A,FALSE,"Ratio Analysis";#N/A,#N/A,FALSE,"Test 120 Day Accts";#N/A,#N/A,FALSE,"Tickmarks"}</definedName>
    <definedName name="X" localSheetId="14" hidden="1">{#N/A,#N/A,FALSE,"Aging Summary";#N/A,#N/A,FALSE,"Ratio Analysis";#N/A,#N/A,FALSE,"Test 120 Day Accts";#N/A,#N/A,FALSE,"Tickmarks"}</definedName>
    <definedName name="X" localSheetId="15" hidden="1">{#N/A,#N/A,FALSE,"Aging Summary";#N/A,#N/A,FALSE,"Ratio Analysis";#N/A,#N/A,FALSE,"Test 120 Day Accts";#N/A,#N/A,FALSE,"Tickmarks"}</definedName>
    <definedName name="X" localSheetId="3" hidden="1">{#N/A,#N/A,FALSE,"Aging Summary";#N/A,#N/A,FALSE,"Ratio Analysis";#N/A,#N/A,FALSE,"Test 120 Day Accts";#N/A,#N/A,FALSE,"Tickmarks"}</definedName>
    <definedName name="X" localSheetId="4" hidden="1">{#N/A,#N/A,FALSE,"Aging Summary";#N/A,#N/A,FALSE,"Ratio Analysis";#N/A,#N/A,FALSE,"Test 120 Day Accts";#N/A,#N/A,FALSE,"Tickmarks"}</definedName>
    <definedName name="X" localSheetId="5" hidden="1">{#N/A,#N/A,FALSE,"Aging Summary";#N/A,#N/A,FALSE,"Ratio Analysis";#N/A,#N/A,FALSE,"Test 120 Day Accts";#N/A,#N/A,FALSE,"Tickmarks"}</definedName>
    <definedName name="X" localSheetId="6" hidden="1">{#N/A,#N/A,FALSE,"Aging Summary";#N/A,#N/A,FALSE,"Ratio Analysis";#N/A,#N/A,FALSE,"Test 120 Day Accts";#N/A,#N/A,FALSE,"Tickmarks"}</definedName>
    <definedName name="X" hidden="1">{#N/A,#N/A,FALSE,"Aging Summary";#N/A,#N/A,FALSE,"Ratio Analysis";#N/A,#N/A,FALSE,"Test 120 Day Accts";#N/A,#N/A,FALSE,"Tickmarks"}</definedName>
    <definedName name="XCVBN" localSheetId="20" hidden="1">{#N/A,#N/A,FALSE,"Tabl. G1";#N/A,#N/A,FALSE,"Tabl. G2"}</definedName>
    <definedName name="XCVBN" localSheetId="21" hidden="1">{#N/A,#N/A,FALSE,"Tabl. G1";#N/A,#N/A,FALSE,"Tabl. G2"}</definedName>
    <definedName name="XCVBN" localSheetId="22" hidden="1">{#N/A,#N/A,FALSE,"Tabl. G1";#N/A,#N/A,FALSE,"Tabl. G2"}</definedName>
    <definedName name="XCVBN" localSheetId="16" hidden="1">{#N/A,#N/A,FALSE,"Tabl. G1";#N/A,#N/A,FALSE,"Tabl. G2"}</definedName>
    <definedName name="XCVBN" localSheetId="17" hidden="1">{#N/A,#N/A,FALSE,"Tabl. G1";#N/A,#N/A,FALSE,"Tabl. G2"}</definedName>
    <definedName name="XCVBN" localSheetId="19" hidden="1">{#N/A,#N/A,FALSE,"Tabl. G1";#N/A,#N/A,FALSE,"Tabl. G2"}</definedName>
    <definedName name="XCVBN" localSheetId="18" hidden="1">{#N/A,#N/A,FALSE,"Tabl. G1";#N/A,#N/A,FALSE,"Tabl. G2"}</definedName>
    <definedName name="XCVBN" localSheetId="7" hidden="1">{#N/A,#N/A,FALSE,"Tabl. G1";#N/A,#N/A,FALSE,"Tabl. G2"}</definedName>
    <definedName name="XCVBN" localSheetId="8" hidden="1">{#N/A,#N/A,FALSE,"Tabl. G1";#N/A,#N/A,FALSE,"Tabl. G2"}</definedName>
    <definedName name="XCVBN" localSheetId="10" hidden="1">{#N/A,#N/A,FALSE,"Tabl. G1";#N/A,#N/A,FALSE,"Tabl. G2"}</definedName>
    <definedName name="XCVBN" localSheetId="9" hidden="1">{#N/A,#N/A,FALSE,"Tabl. G1";#N/A,#N/A,FALSE,"Tabl. G2"}</definedName>
    <definedName name="XCVBN" localSheetId="23" hidden="1">{#N/A,#N/A,FALSE,"Tabl. G1";#N/A,#N/A,FALSE,"Tabl. G2"}</definedName>
    <definedName name="XCVBN" localSheetId="12" hidden="1">{#N/A,#N/A,FALSE,"Tabl. G1";#N/A,#N/A,FALSE,"Tabl. G2"}</definedName>
    <definedName name="XCVBN" localSheetId="13" hidden="1">{#N/A,#N/A,FALSE,"Tabl. G1";#N/A,#N/A,FALSE,"Tabl. G2"}</definedName>
    <definedName name="XCVBN" localSheetId="14" hidden="1">{#N/A,#N/A,FALSE,"Tabl. G1";#N/A,#N/A,FALSE,"Tabl. G2"}</definedName>
    <definedName name="XCVBN" localSheetId="15" hidden="1">{#N/A,#N/A,FALSE,"Tabl. G1";#N/A,#N/A,FALSE,"Tabl. G2"}</definedName>
    <definedName name="XCVBN" localSheetId="3" hidden="1">{#N/A,#N/A,FALSE,"Tabl. G1";#N/A,#N/A,FALSE,"Tabl. G2"}</definedName>
    <definedName name="XCVBN" localSheetId="4" hidden="1">{#N/A,#N/A,FALSE,"Tabl. G1";#N/A,#N/A,FALSE,"Tabl. G2"}</definedName>
    <definedName name="XCVBN" localSheetId="5" hidden="1">{#N/A,#N/A,FALSE,"Tabl. G1";#N/A,#N/A,FALSE,"Tabl. G2"}</definedName>
    <definedName name="XCVBN" localSheetId="6" hidden="1">{#N/A,#N/A,FALSE,"Tabl. G1";#N/A,#N/A,FALSE,"Tabl. G2"}</definedName>
    <definedName name="XCVBN" hidden="1">{#N/A,#N/A,FALSE,"Tabl. G1";#N/A,#N/A,FALSE,"Tabl. G2"}</definedName>
    <definedName name="xgrtgw" localSheetId="20" hidden="1">{#N/A,#N/A,FALSE,"A";#N/A,#N/A,FALSE,"B"}</definedName>
    <definedName name="xgrtgw" localSheetId="21" hidden="1">{#N/A,#N/A,FALSE,"A";#N/A,#N/A,FALSE,"B"}</definedName>
    <definedName name="xgrtgw" localSheetId="22" hidden="1">{#N/A,#N/A,FALSE,"A";#N/A,#N/A,FALSE,"B"}</definedName>
    <definedName name="xgrtgw" localSheetId="16" hidden="1">{#N/A,#N/A,FALSE,"A";#N/A,#N/A,FALSE,"B"}</definedName>
    <definedName name="xgrtgw" localSheetId="17" hidden="1">{#N/A,#N/A,FALSE,"A";#N/A,#N/A,FALSE,"B"}</definedName>
    <definedName name="xgrtgw" localSheetId="19" hidden="1">{#N/A,#N/A,FALSE,"A";#N/A,#N/A,FALSE,"B"}</definedName>
    <definedName name="xgrtgw" localSheetId="18" hidden="1">{#N/A,#N/A,FALSE,"A";#N/A,#N/A,FALSE,"B"}</definedName>
    <definedName name="xgrtgw" localSheetId="7" hidden="1">{#N/A,#N/A,FALSE,"A";#N/A,#N/A,FALSE,"B"}</definedName>
    <definedName name="xgrtgw" localSheetId="8" hidden="1">{#N/A,#N/A,FALSE,"A";#N/A,#N/A,FALSE,"B"}</definedName>
    <definedName name="xgrtgw" localSheetId="10" hidden="1">{#N/A,#N/A,FALSE,"A";#N/A,#N/A,FALSE,"B"}</definedName>
    <definedName name="xgrtgw" localSheetId="9" hidden="1">{#N/A,#N/A,FALSE,"A";#N/A,#N/A,FALSE,"B"}</definedName>
    <definedName name="xgrtgw" localSheetId="23" hidden="1">{#N/A,#N/A,FALSE,"A";#N/A,#N/A,FALSE,"B"}</definedName>
    <definedName name="xgrtgw" localSheetId="12" hidden="1">{#N/A,#N/A,FALSE,"A";#N/A,#N/A,FALSE,"B"}</definedName>
    <definedName name="xgrtgw" localSheetId="13" hidden="1">{#N/A,#N/A,FALSE,"A";#N/A,#N/A,FALSE,"B"}</definedName>
    <definedName name="xgrtgw" localSheetId="14" hidden="1">{#N/A,#N/A,FALSE,"A";#N/A,#N/A,FALSE,"B"}</definedName>
    <definedName name="xgrtgw" localSheetId="15" hidden="1">{#N/A,#N/A,FALSE,"A";#N/A,#N/A,FALSE,"B"}</definedName>
    <definedName name="xgrtgw" localSheetId="3" hidden="1">{#N/A,#N/A,FALSE,"A";#N/A,#N/A,FALSE,"B"}</definedName>
    <definedName name="xgrtgw" localSheetId="4" hidden="1">{#N/A,#N/A,FALSE,"A";#N/A,#N/A,FALSE,"B"}</definedName>
    <definedName name="xgrtgw" localSheetId="5" hidden="1">{#N/A,#N/A,FALSE,"A";#N/A,#N/A,FALSE,"B"}</definedName>
    <definedName name="xgrtgw" localSheetId="6" hidden="1">{#N/A,#N/A,FALSE,"A";#N/A,#N/A,FALSE,"B"}</definedName>
    <definedName name="xgrtgw" hidden="1">{#N/A,#N/A,FALSE,"A";#N/A,#N/A,FALSE,"B"}</definedName>
    <definedName name="XREF_COLUMN_1" localSheetId="21" hidden="1">#REF!</definedName>
    <definedName name="XREF_COLUMN_1" localSheetId="22" hidden="1">#REF!</definedName>
    <definedName name="XREF_COLUMN_1" localSheetId="24" hidden="1">#REF!</definedName>
    <definedName name="XREF_COLUMN_1" localSheetId="16" hidden="1">#REF!</definedName>
    <definedName name="XREF_COLUMN_1" localSheetId="19" hidden="1">#REF!</definedName>
    <definedName name="XREF_COLUMN_1" localSheetId="18" hidden="1">#REF!</definedName>
    <definedName name="XREF_COLUMN_1" localSheetId="8" hidden="1">#REF!</definedName>
    <definedName name="XREF_COLUMN_1" localSheetId="10" hidden="1">#REF!</definedName>
    <definedName name="XREF_COLUMN_1" localSheetId="9" hidden="1">#REF!</definedName>
    <definedName name="XREF_COLUMN_1" localSheetId="23" hidden="1">#REF!</definedName>
    <definedName name="XREF_COLUMN_1" localSheetId="2" hidden="1">#REF!</definedName>
    <definedName name="XREF_COLUMN_1" localSheetId="13" hidden="1">#REF!</definedName>
    <definedName name="XREF_COLUMN_1" localSheetId="15" hidden="1">#REF!</definedName>
    <definedName name="XREF_COLUMN_1" localSheetId="6" hidden="1">#REF!</definedName>
    <definedName name="XREF_COLUMN_1" localSheetId="11" hidden="1">#REF!</definedName>
    <definedName name="XREF_COLUMN_1" hidden="1">#REF!</definedName>
    <definedName name="XREF_COLUMN_10" localSheetId="21" hidden="1">'[15]% exp - calculation'!#REF!</definedName>
    <definedName name="XREF_COLUMN_10" localSheetId="22" hidden="1">'[15]% exp - calculation'!#REF!</definedName>
    <definedName name="XREF_COLUMN_10" localSheetId="24" hidden="1">'[15]% exp - calculation'!#REF!</definedName>
    <definedName name="XREF_COLUMN_10" localSheetId="16" hidden="1">'[15]% exp - calculation'!#REF!</definedName>
    <definedName name="XREF_COLUMN_10" localSheetId="19" hidden="1">'[15]% exp - calculation'!#REF!</definedName>
    <definedName name="XREF_COLUMN_10" localSheetId="18" hidden="1">'[15]% exp - calculation'!#REF!</definedName>
    <definedName name="XREF_COLUMN_10" localSheetId="8" hidden="1">'[15]% exp - calculation'!#REF!</definedName>
    <definedName name="XREF_COLUMN_10" localSheetId="10" hidden="1">'[15]% exp - calculation'!#REF!</definedName>
    <definedName name="XREF_COLUMN_10" localSheetId="9" hidden="1">'[15]% exp - calculation'!#REF!</definedName>
    <definedName name="XREF_COLUMN_10" localSheetId="23" hidden="1">'[15]% exp - calculation'!#REF!</definedName>
    <definedName name="XREF_COLUMN_10" localSheetId="2" hidden="1">'[15]% exp - calculation'!#REF!</definedName>
    <definedName name="XREF_COLUMN_10" localSheetId="13" hidden="1">'[15]% exp - calculation'!#REF!</definedName>
    <definedName name="XREF_COLUMN_10" localSheetId="15" hidden="1">'[15]% exp - calculation'!#REF!</definedName>
    <definedName name="XREF_COLUMN_10" localSheetId="6" hidden="1">'[15]% exp - calculation'!#REF!</definedName>
    <definedName name="XREF_COLUMN_10" localSheetId="11" hidden="1">'[15]% exp - calculation'!#REF!</definedName>
    <definedName name="XREF_COLUMN_10" hidden="1">'[15]% exp - calculation'!#REF!</definedName>
    <definedName name="XREF_COLUMN_2" localSheetId="21" hidden="1">#REF!</definedName>
    <definedName name="XREF_COLUMN_2" localSheetId="22" hidden="1">#REF!</definedName>
    <definedName name="XREF_COLUMN_2" localSheetId="24" hidden="1">#REF!</definedName>
    <definedName name="XREF_COLUMN_2" localSheetId="16" hidden="1">#REF!</definedName>
    <definedName name="XREF_COLUMN_2" localSheetId="19" hidden="1">#REF!</definedName>
    <definedName name="XREF_COLUMN_2" localSheetId="18" hidden="1">#REF!</definedName>
    <definedName name="XREF_COLUMN_2" localSheetId="8" hidden="1">#REF!</definedName>
    <definedName name="XREF_COLUMN_2" localSheetId="10" hidden="1">#REF!</definedName>
    <definedName name="XREF_COLUMN_2" localSheetId="9" hidden="1">#REF!</definedName>
    <definedName name="XREF_COLUMN_2" localSheetId="23" hidden="1">#REF!</definedName>
    <definedName name="XREF_COLUMN_2" localSheetId="2" hidden="1">#REF!</definedName>
    <definedName name="XREF_COLUMN_2" localSheetId="13" hidden="1">#REF!</definedName>
    <definedName name="XREF_COLUMN_2" localSheetId="15" hidden="1">#REF!</definedName>
    <definedName name="XREF_COLUMN_2" localSheetId="6" hidden="1">#REF!</definedName>
    <definedName name="XREF_COLUMN_2" localSheetId="11" hidden="1">#REF!</definedName>
    <definedName name="XREF_COLUMN_2" hidden="1">#REF!</definedName>
    <definedName name="XREF_COLUMN_3" localSheetId="21" hidden="1">#REF!</definedName>
    <definedName name="XREF_COLUMN_3" localSheetId="22" hidden="1">#REF!</definedName>
    <definedName name="XREF_COLUMN_3" localSheetId="24" hidden="1">#REF!</definedName>
    <definedName name="XREF_COLUMN_3" localSheetId="16" hidden="1">#REF!</definedName>
    <definedName name="XREF_COLUMN_3" localSheetId="19" hidden="1">#REF!</definedName>
    <definedName name="XREF_COLUMN_3" localSheetId="18" hidden="1">#REF!</definedName>
    <definedName name="XREF_COLUMN_3" localSheetId="8" hidden="1">#REF!</definedName>
    <definedName name="XREF_COLUMN_3" localSheetId="10" hidden="1">#REF!</definedName>
    <definedName name="XREF_COLUMN_3" localSheetId="9" hidden="1">#REF!</definedName>
    <definedName name="XREF_COLUMN_3" localSheetId="23" hidden="1">#REF!</definedName>
    <definedName name="XREF_COLUMN_3" localSheetId="2" hidden="1">#REF!</definedName>
    <definedName name="XREF_COLUMN_3" localSheetId="13" hidden="1">#REF!</definedName>
    <definedName name="XREF_COLUMN_3" localSheetId="15" hidden="1">#REF!</definedName>
    <definedName name="XREF_COLUMN_3" localSheetId="6" hidden="1">#REF!</definedName>
    <definedName name="XREF_COLUMN_3" localSheetId="11" hidden="1">#REF!</definedName>
    <definedName name="XREF_COLUMN_3" hidden="1">#REF!</definedName>
    <definedName name="XREF_COLUMN_5" localSheetId="21" hidden="1">#REF!</definedName>
    <definedName name="XREF_COLUMN_5" localSheetId="22" hidden="1">#REF!</definedName>
    <definedName name="XREF_COLUMN_5" localSheetId="24" hidden="1">#REF!</definedName>
    <definedName name="XREF_COLUMN_5" localSheetId="16" hidden="1">#REF!</definedName>
    <definedName name="XREF_COLUMN_5" localSheetId="19" hidden="1">#REF!</definedName>
    <definedName name="XREF_COLUMN_5" localSheetId="18" hidden="1">#REF!</definedName>
    <definedName name="XREF_COLUMN_5" localSheetId="8" hidden="1">#REF!</definedName>
    <definedName name="XREF_COLUMN_5" localSheetId="10" hidden="1">#REF!</definedName>
    <definedName name="XREF_COLUMN_5" localSheetId="9" hidden="1">#REF!</definedName>
    <definedName name="XREF_COLUMN_5" localSheetId="23" hidden="1">#REF!</definedName>
    <definedName name="XREF_COLUMN_5" localSheetId="2" hidden="1">#REF!</definedName>
    <definedName name="XREF_COLUMN_5" localSheetId="13" hidden="1">#REF!</definedName>
    <definedName name="XREF_COLUMN_5" localSheetId="15" hidden="1">#REF!</definedName>
    <definedName name="XREF_COLUMN_5" localSheetId="6" hidden="1">#REF!</definedName>
    <definedName name="XREF_COLUMN_5" localSheetId="11" hidden="1">#REF!</definedName>
    <definedName name="XREF_COLUMN_5" hidden="1">#REF!</definedName>
    <definedName name="XRefColumnsCount" hidden="1">4</definedName>
    <definedName name="XRefCopy1" localSheetId="21" hidden="1">[15]Summary!#REF!</definedName>
    <definedName name="XRefCopy1" localSheetId="22" hidden="1">[15]Summary!#REF!</definedName>
    <definedName name="XRefCopy1" localSheetId="24" hidden="1">[15]Summary!#REF!</definedName>
    <definedName name="XRefCopy1" localSheetId="16" hidden="1">[15]Summary!#REF!</definedName>
    <definedName name="XRefCopy1" localSheetId="19" hidden="1">[15]Summary!#REF!</definedName>
    <definedName name="XRefCopy1" localSheetId="18" hidden="1">[15]Summary!#REF!</definedName>
    <definedName name="XRefCopy1" localSheetId="8" hidden="1">[15]Summary!#REF!</definedName>
    <definedName name="XRefCopy1" localSheetId="10" hidden="1">[15]Summary!#REF!</definedName>
    <definedName name="XRefCopy1" localSheetId="9" hidden="1">[15]Summary!#REF!</definedName>
    <definedName name="XRefCopy1" localSheetId="23" hidden="1">[15]Summary!#REF!</definedName>
    <definedName name="XRefCopy1" localSheetId="2" hidden="1">[15]Summary!#REF!</definedName>
    <definedName name="XRefCopy1" localSheetId="13" hidden="1">[15]Summary!#REF!</definedName>
    <definedName name="XRefCopy1" localSheetId="15" hidden="1">[15]Summary!#REF!</definedName>
    <definedName name="XRefCopy1" localSheetId="6" hidden="1">[15]Summary!#REF!</definedName>
    <definedName name="XRefCopy1" localSheetId="11" hidden="1">[15]Summary!#REF!</definedName>
    <definedName name="XRefCopy1" hidden="1">[15]Summary!#REF!</definedName>
    <definedName name="XRefCopy10Row" localSheetId="21" hidden="1">[15]XREF!#REF!</definedName>
    <definedName name="XRefCopy10Row" localSheetId="22" hidden="1">[15]XREF!#REF!</definedName>
    <definedName name="XRefCopy10Row" localSheetId="24" hidden="1">[15]XREF!#REF!</definedName>
    <definedName name="XRefCopy10Row" localSheetId="16" hidden="1">[15]XREF!#REF!</definedName>
    <definedName name="XRefCopy10Row" localSheetId="19" hidden="1">[15]XREF!#REF!</definedName>
    <definedName name="XRefCopy10Row" localSheetId="18" hidden="1">[15]XREF!#REF!</definedName>
    <definedName name="XRefCopy10Row" localSheetId="8" hidden="1">[15]XREF!#REF!</definedName>
    <definedName name="XRefCopy10Row" localSheetId="10" hidden="1">[15]XREF!#REF!</definedName>
    <definedName name="XRefCopy10Row" localSheetId="9" hidden="1">[15]XREF!#REF!</definedName>
    <definedName name="XRefCopy10Row" localSheetId="23" hidden="1">[15]XREF!#REF!</definedName>
    <definedName name="XRefCopy10Row" localSheetId="2" hidden="1">[15]XREF!#REF!</definedName>
    <definedName name="XRefCopy10Row" localSheetId="13" hidden="1">[15]XREF!#REF!</definedName>
    <definedName name="XRefCopy10Row" localSheetId="15" hidden="1">[15]XREF!#REF!</definedName>
    <definedName name="XRefCopy10Row" localSheetId="6" hidden="1">[15]XREF!#REF!</definedName>
    <definedName name="XRefCopy10Row" localSheetId="11" hidden="1">[15]XREF!#REF!</definedName>
    <definedName name="XRefCopy10Row" hidden="1">[15]XREF!#REF!</definedName>
    <definedName name="XRefCopy1Row" localSheetId="21" hidden="1">#REF!</definedName>
    <definedName name="XRefCopy1Row" localSheetId="22" hidden="1">#REF!</definedName>
    <definedName name="XRefCopy1Row" localSheetId="24" hidden="1">#REF!</definedName>
    <definedName name="XRefCopy1Row" localSheetId="16" hidden="1">#REF!</definedName>
    <definedName name="XRefCopy1Row" localSheetId="19" hidden="1">#REF!</definedName>
    <definedName name="XRefCopy1Row" localSheetId="18" hidden="1">#REF!</definedName>
    <definedName name="XRefCopy1Row" localSheetId="8" hidden="1">#REF!</definedName>
    <definedName name="XRefCopy1Row" localSheetId="10" hidden="1">#REF!</definedName>
    <definedName name="XRefCopy1Row" localSheetId="9" hidden="1">#REF!</definedName>
    <definedName name="XRefCopy1Row" localSheetId="23" hidden="1">#REF!</definedName>
    <definedName name="XRefCopy1Row" localSheetId="2" hidden="1">#REF!</definedName>
    <definedName name="XRefCopy1Row" localSheetId="13" hidden="1">#REF!</definedName>
    <definedName name="XRefCopy1Row" localSheetId="15" hidden="1">#REF!</definedName>
    <definedName name="XRefCopy1Row" localSheetId="6" hidden="1">#REF!</definedName>
    <definedName name="XRefCopy1Row" localSheetId="11" hidden="1">#REF!</definedName>
    <definedName name="XRefCopy1Row" hidden="1">#REF!</definedName>
    <definedName name="XRefCopy2" localSheetId="21" hidden="1">[15]Summary!#REF!</definedName>
    <definedName name="XRefCopy2" localSheetId="22" hidden="1">[15]Summary!#REF!</definedName>
    <definedName name="XRefCopy2" localSheetId="24" hidden="1">[15]Summary!#REF!</definedName>
    <definedName name="XRefCopy2" localSheetId="16" hidden="1">[15]Summary!#REF!</definedName>
    <definedName name="XRefCopy2" localSheetId="19" hidden="1">[15]Summary!#REF!</definedName>
    <definedName name="XRefCopy2" localSheetId="18" hidden="1">[15]Summary!#REF!</definedName>
    <definedName name="XRefCopy2" localSheetId="8" hidden="1">[15]Summary!#REF!</definedName>
    <definedName name="XRefCopy2" localSheetId="10" hidden="1">[15]Summary!#REF!</definedName>
    <definedName name="XRefCopy2" localSheetId="9" hidden="1">[15]Summary!#REF!</definedName>
    <definedName name="XRefCopy2" localSheetId="23" hidden="1">[15]Summary!#REF!</definedName>
    <definedName name="XRefCopy2" localSheetId="2" hidden="1">[15]Summary!#REF!</definedName>
    <definedName name="XRefCopy2" localSheetId="13" hidden="1">[15]Summary!#REF!</definedName>
    <definedName name="XRefCopy2" localSheetId="15" hidden="1">[15]Summary!#REF!</definedName>
    <definedName name="XRefCopy2" localSheetId="6" hidden="1">[15]Summary!#REF!</definedName>
    <definedName name="XRefCopy2" localSheetId="11" hidden="1">[15]Summary!#REF!</definedName>
    <definedName name="XRefCopy2" hidden="1">[15]Summary!#REF!</definedName>
    <definedName name="XRefCopy2Row" localSheetId="21" hidden="1">#REF!</definedName>
    <definedName name="XRefCopy2Row" localSheetId="22" hidden="1">#REF!</definedName>
    <definedName name="XRefCopy2Row" localSheetId="24" hidden="1">#REF!</definedName>
    <definedName name="XRefCopy2Row" localSheetId="16" hidden="1">#REF!</definedName>
    <definedName name="XRefCopy2Row" localSheetId="19" hidden="1">#REF!</definedName>
    <definedName name="XRefCopy2Row" localSheetId="18" hidden="1">#REF!</definedName>
    <definedName name="XRefCopy2Row" localSheetId="8" hidden="1">#REF!</definedName>
    <definedName name="XRefCopy2Row" localSheetId="10" hidden="1">#REF!</definedName>
    <definedName name="XRefCopy2Row" localSheetId="9" hidden="1">#REF!</definedName>
    <definedName name="XRefCopy2Row" localSheetId="23" hidden="1">#REF!</definedName>
    <definedName name="XRefCopy2Row" localSheetId="2" hidden="1">#REF!</definedName>
    <definedName name="XRefCopy2Row" localSheetId="13" hidden="1">#REF!</definedName>
    <definedName name="XRefCopy2Row" localSheetId="15" hidden="1">#REF!</definedName>
    <definedName name="XRefCopy2Row" localSheetId="6" hidden="1">#REF!</definedName>
    <definedName name="XRefCopy2Row" localSheetId="11" hidden="1">#REF!</definedName>
    <definedName name="XRefCopy2Row" hidden="1">#REF!</definedName>
    <definedName name="XRefCopy3" localSheetId="21" hidden="1">#REF!</definedName>
    <definedName name="XRefCopy3" localSheetId="22" hidden="1">#REF!</definedName>
    <definedName name="XRefCopy3" localSheetId="24" hidden="1">#REF!</definedName>
    <definedName name="XRefCopy3" localSheetId="16" hidden="1">#REF!</definedName>
    <definedName name="XRefCopy3" localSheetId="19" hidden="1">#REF!</definedName>
    <definedName name="XRefCopy3" localSheetId="18" hidden="1">#REF!</definedName>
    <definedName name="XRefCopy3" localSheetId="8" hidden="1">#REF!</definedName>
    <definedName name="XRefCopy3" localSheetId="10" hidden="1">#REF!</definedName>
    <definedName name="XRefCopy3" localSheetId="9" hidden="1">#REF!</definedName>
    <definedName name="XRefCopy3" localSheetId="23" hidden="1">#REF!</definedName>
    <definedName name="XRefCopy3" localSheetId="2" hidden="1">#REF!</definedName>
    <definedName name="XRefCopy3" localSheetId="13" hidden="1">#REF!</definedName>
    <definedName name="XRefCopy3" localSheetId="15" hidden="1">#REF!</definedName>
    <definedName name="XRefCopy3" localSheetId="6" hidden="1">#REF!</definedName>
    <definedName name="XRefCopy3" localSheetId="11" hidden="1">#REF!</definedName>
    <definedName name="XRefCopy3" hidden="1">#REF!</definedName>
    <definedName name="XRefCopy3Row" localSheetId="21" hidden="1">#REF!</definedName>
    <definedName name="XRefCopy3Row" localSheetId="22" hidden="1">#REF!</definedName>
    <definedName name="XRefCopy3Row" localSheetId="24" hidden="1">#REF!</definedName>
    <definedName name="XRefCopy3Row" localSheetId="16" hidden="1">#REF!</definedName>
    <definedName name="XRefCopy3Row" localSheetId="19" hidden="1">#REF!</definedName>
    <definedName name="XRefCopy3Row" localSheetId="18" hidden="1">#REF!</definedName>
    <definedName name="XRefCopy3Row" localSheetId="8" hidden="1">#REF!</definedName>
    <definedName name="XRefCopy3Row" localSheetId="10" hidden="1">#REF!</definedName>
    <definedName name="XRefCopy3Row" localSheetId="9" hidden="1">#REF!</definedName>
    <definedName name="XRefCopy3Row" localSheetId="23" hidden="1">#REF!</definedName>
    <definedName name="XRefCopy3Row" localSheetId="2" hidden="1">#REF!</definedName>
    <definedName name="XRefCopy3Row" localSheetId="13" hidden="1">#REF!</definedName>
    <definedName name="XRefCopy3Row" localSheetId="15" hidden="1">#REF!</definedName>
    <definedName name="XRefCopy3Row" localSheetId="6" hidden="1">#REF!</definedName>
    <definedName name="XRefCopy3Row" localSheetId="11" hidden="1">#REF!</definedName>
    <definedName name="XRefCopy3Row" hidden="1">#REF!</definedName>
    <definedName name="XRefCopy4" localSheetId="21" hidden="1">#REF!</definedName>
    <definedName name="XRefCopy4" localSheetId="22" hidden="1">#REF!</definedName>
    <definedName name="XRefCopy4" localSheetId="24" hidden="1">#REF!</definedName>
    <definedName name="XRefCopy4" localSheetId="16" hidden="1">#REF!</definedName>
    <definedName name="XRefCopy4" localSheetId="19" hidden="1">#REF!</definedName>
    <definedName name="XRefCopy4" localSheetId="18" hidden="1">#REF!</definedName>
    <definedName name="XRefCopy4" localSheetId="8" hidden="1">#REF!</definedName>
    <definedName name="XRefCopy4" localSheetId="10" hidden="1">#REF!</definedName>
    <definedName name="XRefCopy4" localSheetId="9" hidden="1">#REF!</definedName>
    <definedName name="XRefCopy4" localSheetId="23" hidden="1">#REF!</definedName>
    <definedName name="XRefCopy4" localSheetId="2" hidden="1">#REF!</definedName>
    <definedName name="XRefCopy4" localSheetId="13" hidden="1">#REF!</definedName>
    <definedName name="XRefCopy4" localSheetId="15" hidden="1">#REF!</definedName>
    <definedName name="XRefCopy4" localSheetId="6" hidden="1">#REF!</definedName>
    <definedName name="XRefCopy4" localSheetId="11" hidden="1">#REF!</definedName>
    <definedName name="XRefCopy4" hidden="1">#REF!</definedName>
    <definedName name="XRefCopy4Row" localSheetId="21" hidden="1">#REF!</definedName>
    <definedName name="XRefCopy4Row" localSheetId="22" hidden="1">#REF!</definedName>
    <definedName name="XRefCopy4Row" localSheetId="24" hidden="1">#REF!</definedName>
    <definedName name="XRefCopy4Row" localSheetId="16" hidden="1">#REF!</definedName>
    <definedName name="XRefCopy4Row" localSheetId="19" hidden="1">#REF!</definedName>
    <definedName name="XRefCopy4Row" localSheetId="18" hidden="1">#REF!</definedName>
    <definedName name="XRefCopy4Row" localSheetId="8" hidden="1">#REF!</definedName>
    <definedName name="XRefCopy4Row" localSheetId="10" hidden="1">#REF!</definedName>
    <definedName name="XRefCopy4Row" localSheetId="9" hidden="1">#REF!</definedName>
    <definedName name="XRefCopy4Row" localSheetId="23" hidden="1">#REF!</definedName>
    <definedName name="XRefCopy4Row" localSheetId="2" hidden="1">#REF!</definedName>
    <definedName name="XRefCopy4Row" localSheetId="13" hidden="1">#REF!</definedName>
    <definedName name="XRefCopy4Row" localSheetId="15" hidden="1">#REF!</definedName>
    <definedName name="XRefCopy4Row" localSheetId="6" hidden="1">#REF!</definedName>
    <definedName name="XRefCopy4Row" localSheetId="11" hidden="1">#REF!</definedName>
    <definedName name="XRefCopy4Row" hidden="1">#REF!</definedName>
    <definedName name="XRefCopy5" localSheetId="21" hidden="1">#REF!</definedName>
    <definedName name="XRefCopy5" localSheetId="22" hidden="1">#REF!</definedName>
    <definedName name="XRefCopy5" localSheetId="24" hidden="1">#REF!</definedName>
    <definedName name="XRefCopy5" localSheetId="16" hidden="1">#REF!</definedName>
    <definedName name="XRefCopy5" localSheetId="19" hidden="1">#REF!</definedName>
    <definedName name="XRefCopy5" localSheetId="18" hidden="1">#REF!</definedName>
    <definedName name="XRefCopy5" localSheetId="8" hidden="1">#REF!</definedName>
    <definedName name="XRefCopy5" localSheetId="10" hidden="1">#REF!</definedName>
    <definedName name="XRefCopy5" localSheetId="9" hidden="1">#REF!</definedName>
    <definedName name="XRefCopy5" localSheetId="23" hidden="1">#REF!</definedName>
    <definedName name="XRefCopy5" localSheetId="2" hidden="1">#REF!</definedName>
    <definedName name="XRefCopy5" localSheetId="13" hidden="1">#REF!</definedName>
    <definedName name="XRefCopy5" localSheetId="15" hidden="1">#REF!</definedName>
    <definedName name="XRefCopy5" localSheetId="6" hidden="1">#REF!</definedName>
    <definedName name="XRefCopy5" localSheetId="11" hidden="1">#REF!</definedName>
    <definedName name="XRefCopy5" hidden="1">#REF!</definedName>
    <definedName name="XRefCopy5Row" localSheetId="21" hidden="1">#REF!</definedName>
    <definedName name="XRefCopy5Row" localSheetId="22" hidden="1">#REF!</definedName>
    <definedName name="XRefCopy5Row" localSheetId="24" hidden="1">#REF!</definedName>
    <definedName name="XRefCopy5Row" localSheetId="16" hidden="1">#REF!</definedName>
    <definedName name="XRefCopy5Row" localSheetId="19" hidden="1">#REF!</definedName>
    <definedName name="XRefCopy5Row" localSheetId="18" hidden="1">#REF!</definedName>
    <definedName name="XRefCopy5Row" localSheetId="8" hidden="1">#REF!</definedName>
    <definedName name="XRefCopy5Row" localSheetId="10" hidden="1">#REF!</definedName>
    <definedName name="XRefCopy5Row" localSheetId="9" hidden="1">#REF!</definedName>
    <definedName name="XRefCopy5Row" localSheetId="23" hidden="1">#REF!</definedName>
    <definedName name="XRefCopy5Row" localSheetId="2" hidden="1">#REF!</definedName>
    <definedName name="XRefCopy5Row" localSheetId="13" hidden="1">#REF!</definedName>
    <definedName name="XRefCopy5Row" localSheetId="15" hidden="1">#REF!</definedName>
    <definedName name="XRefCopy5Row" localSheetId="6" hidden="1">#REF!</definedName>
    <definedName name="XRefCopy5Row" localSheetId="11" hidden="1">#REF!</definedName>
    <definedName name="XRefCopy5Row" hidden="1">#REF!</definedName>
    <definedName name="XRefCopy6" localSheetId="21" hidden="1">[15]Summary!#REF!</definedName>
    <definedName name="XRefCopy6" localSheetId="22" hidden="1">[15]Summary!#REF!</definedName>
    <definedName name="XRefCopy6" localSheetId="24" hidden="1">[15]Summary!#REF!</definedName>
    <definedName name="XRefCopy6" localSheetId="16" hidden="1">[15]Summary!#REF!</definedName>
    <definedName name="XRefCopy6" localSheetId="19" hidden="1">[15]Summary!#REF!</definedName>
    <definedName name="XRefCopy6" localSheetId="18" hidden="1">[15]Summary!#REF!</definedName>
    <definedName name="XRefCopy6" localSheetId="8" hidden="1">[15]Summary!#REF!</definedName>
    <definedName name="XRefCopy6" localSheetId="10" hidden="1">[15]Summary!#REF!</definedName>
    <definedName name="XRefCopy6" localSheetId="9" hidden="1">[15]Summary!#REF!</definedName>
    <definedName name="XRefCopy6" localSheetId="23" hidden="1">[15]Summary!#REF!</definedName>
    <definedName name="XRefCopy6" localSheetId="2" hidden="1">[15]Summary!#REF!</definedName>
    <definedName name="XRefCopy6" localSheetId="13" hidden="1">[15]Summary!#REF!</definedName>
    <definedName name="XRefCopy6" localSheetId="15" hidden="1">[15]Summary!#REF!</definedName>
    <definedName name="XRefCopy6" localSheetId="6" hidden="1">[15]Summary!#REF!</definedName>
    <definedName name="XRefCopy6" localSheetId="11" hidden="1">[15]Summary!#REF!</definedName>
    <definedName name="XRefCopy6" hidden="1">[15]Summary!#REF!</definedName>
    <definedName name="XRefCopy6Row" localSheetId="21" hidden="1">#REF!</definedName>
    <definedName name="XRefCopy6Row" localSheetId="22" hidden="1">#REF!</definedName>
    <definedName name="XRefCopy6Row" localSheetId="24" hidden="1">#REF!</definedName>
    <definedName name="XRefCopy6Row" localSheetId="16" hidden="1">#REF!</definedName>
    <definedName name="XRefCopy6Row" localSheetId="19" hidden="1">#REF!</definedName>
    <definedName name="XRefCopy6Row" localSheetId="18" hidden="1">#REF!</definedName>
    <definedName name="XRefCopy6Row" localSheetId="8" hidden="1">#REF!</definedName>
    <definedName name="XRefCopy6Row" localSheetId="10" hidden="1">#REF!</definedName>
    <definedName name="XRefCopy6Row" localSheetId="9" hidden="1">#REF!</definedName>
    <definedName name="XRefCopy6Row" localSheetId="23" hidden="1">#REF!</definedName>
    <definedName name="XRefCopy6Row" localSheetId="2" hidden="1">#REF!</definedName>
    <definedName name="XRefCopy6Row" localSheetId="13" hidden="1">#REF!</definedName>
    <definedName name="XRefCopy6Row" localSheetId="15" hidden="1">#REF!</definedName>
    <definedName name="XRefCopy6Row" localSheetId="6" hidden="1">#REF!</definedName>
    <definedName name="XRefCopy6Row" localSheetId="11" hidden="1">#REF!</definedName>
    <definedName name="XRefCopy6Row" hidden="1">#REF!</definedName>
    <definedName name="XRefCopy7" localSheetId="21" hidden="1">[15]Summary!#REF!</definedName>
    <definedName name="XRefCopy7" localSheetId="22" hidden="1">[15]Summary!#REF!</definedName>
    <definedName name="XRefCopy7" localSheetId="24" hidden="1">[15]Summary!#REF!</definedName>
    <definedName name="XRefCopy7" localSheetId="16" hidden="1">[15]Summary!#REF!</definedName>
    <definedName name="XRefCopy7" localSheetId="19" hidden="1">[15]Summary!#REF!</definedName>
    <definedName name="XRefCopy7" localSheetId="18" hidden="1">[15]Summary!#REF!</definedName>
    <definedName name="XRefCopy7" localSheetId="8" hidden="1">[15]Summary!#REF!</definedName>
    <definedName name="XRefCopy7" localSheetId="10" hidden="1">[15]Summary!#REF!</definedName>
    <definedName name="XRefCopy7" localSheetId="9" hidden="1">[15]Summary!#REF!</definedName>
    <definedName name="XRefCopy7" localSheetId="23" hidden="1">[15]Summary!#REF!</definedName>
    <definedName name="XRefCopy7" localSheetId="2" hidden="1">[15]Summary!#REF!</definedName>
    <definedName name="XRefCopy7" localSheetId="13" hidden="1">[15]Summary!#REF!</definedName>
    <definedName name="XRefCopy7" localSheetId="15" hidden="1">[15]Summary!#REF!</definedName>
    <definedName name="XRefCopy7" localSheetId="6" hidden="1">[15]Summary!#REF!</definedName>
    <definedName name="XRefCopy7" localSheetId="11" hidden="1">[15]Summary!#REF!</definedName>
    <definedName name="XRefCopy7" hidden="1">[15]Summary!#REF!</definedName>
    <definedName name="XRefCopy7Row" localSheetId="21" hidden="1">[15]XREF!#REF!</definedName>
    <definedName name="XRefCopy7Row" localSheetId="22" hidden="1">[15]XREF!#REF!</definedName>
    <definedName name="XRefCopy7Row" localSheetId="24" hidden="1">[15]XREF!#REF!</definedName>
    <definedName name="XRefCopy7Row" localSheetId="16" hidden="1">[15]XREF!#REF!</definedName>
    <definedName name="XRefCopy7Row" localSheetId="19" hidden="1">[15]XREF!#REF!</definedName>
    <definedName name="XRefCopy7Row" localSheetId="18" hidden="1">[15]XREF!#REF!</definedName>
    <definedName name="XRefCopy7Row" localSheetId="8" hidden="1">[15]XREF!#REF!</definedName>
    <definedName name="XRefCopy7Row" localSheetId="10" hidden="1">[15]XREF!#REF!</definedName>
    <definedName name="XRefCopy7Row" localSheetId="9" hidden="1">[15]XREF!#REF!</definedName>
    <definedName name="XRefCopy7Row" localSheetId="23" hidden="1">[15]XREF!#REF!</definedName>
    <definedName name="XRefCopy7Row" localSheetId="2" hidden="1">[15]XREF!#REF!</definedName>
    <definedName name="XRefCopy7Row" localSheetId="13" hidden="1">[15]XREF!#REF!</definedName>
    <definedName name="XRefCopy7Row" localSheetId="15" hidden="1">[15]XREF!#REF!</definedName>
    <definedName name="XRefCopy7Row" localSheetId="6" hidden="1">[15]XREF!#REF!</definedName>
    <definedName name="XRefCopy7Row" localSheetId="11" hidden="1">[15]XREF!#REF!</definedName>
    <definedName name="XRefCopy7Row" hidden="1">[15]XREF!#REF!</definedName>
    <definedName name="XRefCopy8" localSheetId="21" hidden="1">[15]Summary!#REF!</definedName>
    <definedName name="XRefCopy8" localSheetId="22" hidden="1">[15]Summary!#REF!</definedName>
    <definedName name="XRefCopy8" localSheetId="24" hidden="1">[15]Summary!#REF!</definedName>
    <definedName name="XRefCopy8" localSheetId="16" hidden="1">[15]Summary!#REF!</definedName>
    <definedName name="XRefCopy8" localSheetId="19" hidden="1">[15]Summary!#REF!</definedName>
    <definedName name="XRefCopy8" localSheetId="18" hidden="1">[15]Summary!#REF!</definedName>
    <definedName name="XRefCopy8" localSheetId="8" hidden="1">[15]Summary!#REF!</definedName>
    <definedName name="XRefCopy8" localSheetId="10" hidden="1">[15]Summary!#REF!</definedName>
    <definedName name="XRefCopy8" localSheetId="9" hidden="1">[15]Summary!#REF!</definedName>
    <definedName name="XRefCopy8" localSheetId="23" hidden="1">[15]Summary!#REF!</definedName>
    <definedName name="XRefCopy8" localSheetId="2" hidden="1">[15]Summary!#REF!</definedName>
    <definedName name="XRefCopy8" localSheetId="13" hidden="1">[15]Summary!#REF!</definedName>
    <definedName name="XRefCopy8" localSheetId="15" hidden="1">[15]Summary!#REF!</definedName>
    <definedName name="XRefCopy8" localSheetId="6" hidden="1">[15]Summary!#REF!</definedName>
    <definedName name="XRefCopy8" localSheetId="11" hidden="1">[15]Summary!#REF!</definedName>
    <definedName name="XRefCopy8" hidden="1">[15]Summary!#REF!</definedName>
    <definedName name="XRefCopy8Row" localSheetId="21" hidden="1">[15]XREF!#REF!</definedName>
    <definedName name="XRefCopy8Row" localSheetId="22" hidden="1">[15]XREF!#REF!</definedName>
    <definedName name="XRefCopy8Row" localSheetId="24" hidden="1">[15]XREF!#REF!</definedName>
    <definedName name="XRefCopy8Row" localSheetId="16" hidden="1">[15]XREF!#REF!</definedName>
    <definedName name="XRefCopy8Row" localSheetId="19" hidden="1">[15]XREF!#REF!</definedName>
    <definedName name="XRefCopy8Row" localSheetId="18" hidden="1">[15]XREF!#REF!</definedName>
    <definedName name="XRefCopy8Row" localSheetId="8" hidden="1">[15]XREF!#REF!</definedName>
    <definedName name="XRefCopy8Row" localSheetId="10" hidden="1">[15]XREF!#REF!</definedName>
    <definedName name="XRefCopy8Row" localSheetId="9" hidden="1">[15]XREF!#REF!</definedName>
    <definedName name="XRefCopy8Row" localSheetId="23" hidden="1">[15]XREF!#REF!</definedName>
    <definedName name="XRefCopy8Row" localSheetId="2" hidden="1">[15]XREF!#REF!</definedName>
    <definedName name="XRefCopy8Row" localSheetId="13" hidden="1">[15]XREF!#REF!</definedName>
    <definedName name="XRefCopy8Row" localSheetId="15" hidden="1">[15]XREF!#REF!</definedName>
    <definedName name="XRefCopy8Row" localSheetId="6" hidden="1">[15]XREF!#REF!</definedName>
    <definedName name="XRefCopy8Row" localSheetId="11" hidden="1">[15]XREF!#REF!</definedName>
    <definedName name="XRefCopy8Row" hidden="1">[15]XREF!#REF!</definedName>
    <definedName name="XRefCopy9" localSheetId="21" hidden="1">[15]Summary!#REF!</definedName>
    <definedName name="XRefCopy9" localSheetId="22" hidden="1">[15]Summary!#REF!</definedName>
    <definedName name="XRefCopy9" localSheetId="24" hidden="1">[15]Summary!#REF!</definedName>
    <definedName name="XRefCopy9" localSheetId="16" hidden="1">[15]Summary!#REF!</definedName>
    <definedName name="XRefCopy9" localSheetId="19" hidden="1">[15]Summary!#REF!</definedName>
    <definedName name="XRefCopy9" localSheetId="18" hidden="1">[15]Summary!#REF!</definedName>
    <definedName name="XRefCopy9" localSheetId="8" hidden="1">[15]Summary!#REF!</definedName>
    <definedName name="XRefCopy9" localSheetId="10" hidden="1">[15]Summary!#REF!</definedName>
    <definedName name="XRefCopy9" localSheetId="9" hidden="1">[15]Summary!#REF!</definedName>
    <definedName name="XRefCopy9" localSheetId="23" hidden="1">[15]Summary!#REF!</definedName>
    <definedName name="XRefCopy9" localSheetId="2" hidden="1">[15]Summary!#REF!</definedName>
    <definedName name="XRefCopy9" localSheetId="13" hidden="1">[15]Summary!#REF!</definedName>
    <definedName name="XRefCopy9" localSheetId="15" hidden="1">[15]Summary!#REF!</definedName>
    <definedName name="XRefCopy9" localSheetId="6" hidden="1">[15]Summary!#REF!</definedName>
    <definedName name="XRefCopy9" localSheetId="11" hidden="1">[15]Summary!#REF!</definedName>
    <definedName name="XRefCopy9" hidden="1">[15]Summary!#REF!</definedName>
    <definedName name="XRefCopy9Row" localSheetId="21" hidden="1">[15]XREF!#REF!</definedName>
    <definedName name="XRefCopy9Row" localSheetId="22" hidden="1">[15]XREF!#REF!</definedName>
    <definedName name="XRefCopy9Row" localSheetId="24" hidden="1">[15]XREF!#REF!</definedName>
    <definedName name="XRefCopy9Row" localSheetId="16" hidden="1">[15]XREF!#REF!</definedName>
    <definedName name="XRefCopy9Row" localSheetId="19" hidden="1">[15]XREF!#REF!</definedName>
    <definedName name="XRefCopy9Row" localSheetId="18" hidden="1">[15]XREF!#REF!</definedName>
    <definedName name="XRefCopy9Row" localSheetId="8" hidden="1">[15]XREF!#REF!</definedName>
    <definedName name="XRefCopy9Row" localSheetId="10" hidden="1">[15]XREF!#REF!</definedName>
    <definedName name="XRefCopy9Row" localSheetId="9" hidden="1">[15]XREF!#REF!</definedName>
    <definedName name="XRefCopy9Row" localSheetId="23" hidden="1">[15]XREF!#REF!</definedName>
    <definedName name="XRefCopy9Row" localSheetId="2" hidden="1">[15]XREF!#REF!</definedName>
    <definedName name="XRefCopy9Row" localSheetId="13" hidden="1">[15]XREF!#REF!</definedName>
    <definedName name="XRefCopy9Row" localSheetId="15" hidden="1">[15]XREF!#REF!</definedName>
    <definedName name="XRefCopy9Row" localSheetId="6" hidden="1">[15]XREF!#REF!</definedName>
    <definedName name="XRefCopy9Row" localSheetId="11" hidden="1">[15]XREF!#REF!</definedName>
    <definedName name="XRefCopy9Row" hidden="1">[15]XREF!#REF!</definedName>
    <definedName name="XRefCopyRangeCount" hidden="1">1</definedName>
    <definedName name="XRefPaste1" localSheetId="21" hidden="1">[15]Summary!#REF!</definedName>
    <definedName name="XRefPaste1" localSheetId="22" hidden="1">[15]Summary!#REF!</definedName>
    <definedName name="XRefPaste1" localSheetId="24" hidden="1">[15]Summary!#REF!</definedName>
    <definedName name="XRefPaste1" localSheetId="16" hidden="1">[15]Summary!#REF!</definedName>
    <definedName name="XRefPaste1" localSheetId="19" hidden="1">[15]Summary!#REF!</definedName>
    <definedName name="XRefPaste1" localSheetId="18" hidden="1">[15]Summary!#REF!</definedName>
    <definedName name="XRefPaste1" localSheetId="8" hidden="1">[15]Summary!#REF!</definedName>
    <definedName name="XRefPaste1" localSheetId="10" hidden="1">[15]Summary!#REF!</definedName>
    <definedName name="XRefPaste1" localSheetId="9" hidden="1">[15]Summary!#REF!</definedName>
    <definedName name="XRefPaste1" localSheetId="23" hidden="1">[15]Summary!#REF!</definedName>
    <definedName name="XRefPaste1" localSheetId="2" hidden="1">[15]Summary!#REF!</definedName>
    <definedName name="XRefPaste1" localSheetId="13" hidden="1">[15]Summary!#REF!</definedName>
    <definedName name="XRefPaste1" localSheetId="15" hidden="1">[15]Summary!#REF!</definedName>
    <definedName name="XRefPaste1" localSheetId="6" hidden="1">[15]Summary!#REF!</definedName>
    <definedName name="XRefPaste1" localSheetId="11" hidden="1">[15]Summary!#REF!</definedName>
    <definedName name="XRefPaste1" hidden="1">[15]Summary!#REF!</definedName>
    <definedName name="XRefPaste16Row" localSheetId="21" hidden="1">[16]XREF!#REF!</definedName>
    <definedName name="XRefPaste16Row" localSheetId="22" hidden="1">[16]XREF!#REF!</definedName>
    <definedName name="XRefPaste16Row" localSheetId="24" hidden="1">[16]XREF!#REF!</definedName>
    <definedName name="XRefPaste16Row" localSheetId="16" hidden="1">[16]XREF!#REF!</definedName>
    <definedName name="XRefPaste16Row" localSheetId="19" hidden="1">[16]XREF!#REF!</definedName>
    <definedName name="XRefPaste16Row" localSheetId="18" hidden="1">[16]XREF!#REF!</definedName>
    <definedName name="XRefPaste16Row" localSheetId="8" hidden="1">[16]XREF!#REF!</definedName>
    <definedName name="XRefPaste16Row" localSheetId="10" hidden="1">[16]XREF!#REF!</definedName>
    <definedName name="XRefPaste16Row" localSheetId="9" hidden="1">[16]XREF!#REF!</definedName>
    <definedName name="XRefPaste16Row" localSheetId="23" hidden="1">[16]XREF!#REF!</definedName>
    <definedName name="XRefPaste16Row" localSheetId="2" hidden="1">[16]XREF!#REF!</definedName>
    <definedName name="XRefPaste16Row" localSheetId="13" hidden="1">[16]XREF!#REF!</definedName>
    <definedName name="XRefPaste16Row" localSheetId="15" hidden="1">[16]XREF!#REF!</definedName>
    <definedName name="XRefPaste16Row" localSheetId="6" hidden="1">[16]XREF!#REF!</definedName>
    <definedName name="XRefPaste16Row" localSheetId="11" hidden="1">[16]XREF!#REF!</definedName>
    <definedName name="XRefPaste16Row" hidden="1">[16]XREF!#REF!</definedName>
    <definedName name="XRefPaste18Row" localSheetId="21" hidden="1">[16]XREF!#REF!</definedName>
    <definedName name="XRefPaste18Row" localSheetId="22" hidden="1">[16]XREF!#REF!</definedName>
    <definedName name="XRefPaste18Row" localSheetId="24" hidden="1">[16]XREF!#REF!</definedName>
    <definedName name="XRefPaste18Row" localSheetId="16" hidden="1">[16]XREF!#REF!</definedName>
    <definedName name="XRefPaste18Row" localSheetId="19" hidden="1">[16]XREF!#REF!</definedName>
    <definedName name="XRefPaste18Row" localSheetId="18" hidden="1">[16]XREF!#REF!</definedName>
    <definedName name="XRefPaste18Row" localSheetId="8" hidden="1">[16]XREF!#REF!</definedName>
    <definedName name="XRefPaste18Row" localSheetId="10" hidden="1">[16]XREF!#REF!</definedName>
    <definedName name="XRefPaste18Row" localSheetId="9" hidden="1">[16]XREF!#REF!</definedName>
    <definedName name="XRefPaste18Row" localSheetId="23" hidden="1">[16]XREF!#REF!</definedName>
    <definedName name="XRefPaste18Row" localSheetId="2" hidden="1">[16]XREF!#REF!</definedName>
    <definedName name="XRefPaste18Row" localSheetId="13" hidden="1">[16]XREF!#REF!</definedName>
    <definedName name="XRefPaste18Row" localSheetId="15" hidden="1">[16]XREF!#REF!</definedName>
    <definedName name="XRefPaste18Row" localSheetId="6" hidden="1">[16]XREF!#REF!</definedName>
    <definedName name="XRefPaste18Row" localSheetId="11" hidden="1">[16]XREF!#REF!</definedName>
    <definedName name="XRefPaste18Row" hidden="1">[16]XREF!#REF!</definedName>
    <definedName name="XRefPaste1Row" localSheetId="21" hidden="1">#REF!</definedName>
    <definedName name="XRefPaste1Row" localSheetId="22" hidden="1">#REF!</definedName>
    <definedName name="XRefPaste1Row" localSheetId="24" hidden="1">#REF!</definedName>
    <definedName name="XRefPaste1Row" localSheetId="16" hidden="1">#REF!</definedName>
    <definedName name="XRefPaste1Row" localSheetId="19" hidden="1">#REF!</definedName>
    <definedName name="XRefPaste1Row" localSheetId="18" hidden="1">#REF!</definedName>
    <definedName name="XRefPaste1Row" localSheetId="8" hidden="1">#REF!</definedName>
    <definedName name="XRefPaste1Row" localSheetId="10" hidden="1">#REF!</definedName>
    <definedName name="XRefPaste1Row" localSheetId="9" hidden="1">#REF!</definedName>
    <definedName name="XRefPaste1Row" localSheetId="23" hidden="1">#REF!</definedName>
    <definedName name="XRefPaste1Row" localSheetId="2" hidden="1">#REF!</definedName>
    <definedName name="XRefPaste1Row" localSheetId="13" hidden="1">#REF!</definedName>
    <definedName name="XRefPaste1Row" localSheetId="15" hidden="1">#REF!</definedName>
    <definedName name="XRefPaste1Row" localSheetId="6" hidden="1">#REF!</definedName>
    <definedName name="XRefPaste1Row" localSheetId="11" hidden="1">#REF!</definedName>
    <definedName name="XRefPaste1Row" hidden="1">#REF!</definedName>
    <definedName name="XRefPaste2" localSheetId="21" hidden="1">[15]Summary!#REF!</definedName>
    <definedName name="XRefPaste2" localSheetId="22" hidden="1">[15]Summary!#REF!</definedName>
    <definedName name="XRefPaste2" localSheetId="24" hidden="1">[15]Summary!#REF!</definedName>
    <definedName name="XRefPaste2" localSheetId="16" hidden="1">[15]Summary!#REF!</definedName>
    <definedName name="XRefPaste2" localSheetId="19" hidden="1">[15]Summary!#REF!</definedName>
    <definedName name="XRefPaste2" localSheetId="18" hidden="1">[15]Summary!#REF!</definedName>
    <definedName name="XRefPaste2" localSheetId="8" hidden="1">[15]Summary!#REF!</definedName>
    <definedName name="XRefPaste2" localSheetId="10" hidden="1">[15]Summary!#REF!</definedName>
    <definedName name="XRefPaste2" localSheetId="9" hidden="1">[15]Summary!#REF!</definedName>
    <definedName name="XRefPaste2" localSheetId="23" hidden="1">[15]Summary!#REF!</definedName>
    <definedName name="XRefPaste2" localSheetId="2" hidden="1">[15]Summary!#REF!</definedName>
    <definedName name="XRefPaste2" localSheetId="13" hidden="1">[15]Summary!#REF!</definedName>
    <definedName name="XRefPaste2" localSheetId="15" hidden="1">[15]Summary!#REF!</definedName>
    <definedName name="XRefPaste2" localSheetId="6" hidden="1">[15]Summary!#REF!</definedName>
    <definedName name="XRefPaste2" localSheetId="11" hidden="1">[15]Summary!#REF!</definedName>
    <definedName name="XRefPaste2" hidden="1">[15]Summary!#REF!</definedName>
    <definedName name="XRefPaste2Row" localSheetId="21" hidden="1">#REF!</definedName>
    <definedName name="XRefPaste2Row" localSheetId="22" hidden="1">#REF!</definedName>
    <definedName name="XRefPaste2Row" localSheetId="24" hidden="1">#REF!</definedName>
    <definedName name="XRefPaste2Row" localSheetId="16" hidden="1">#REF!</definedName>
    <definedName name="XRefPaste2Row" localSheetId="19" hidden="1">#REF!</definedName>
    <definedName name="XRefPaste2Row" localSheetId="18" hidden="1">#REF!</definedName>
    <definedName name="XRefPaste2Row" localSheetId="8" hidden="1">#REF!</definedName>
    <definedName name="XRefPaste2Row" localSheetId="10" hidden="1">#REF!</definedName>
    <definedName name="XRefPaste2Row" localSheetId="9" hidden="1">#REF!</definedName>
    <definedName name="XRefPaste2Row" localSheetId="23" hidden="1">#REF!</definedName>
    <definedName name="XRefPaste2Row" localSheetId="2" hidden="1">#REF!</definedName>
    <definedName name="XRefPaste2Row" localSheetId="13" hidden="1">#REF!</definedName>
    <definedName name="XRefPaste2Row" localSheetId="15" hidden="1">#REF!</definedName>
    <definedName name="XRefPaste2Row" localSheetId="6" hidden="1">#REF!</definedName>
    <definedName name="XRefPaste2Row" localSheetId="11" hidden="1">#REF!</definedName>
    <definedName name="XRefPaste2Row" hidden="1">#REF!</definedName>
    <definedName name="XRefPaste3" localSheetId="21" hidden="1">[15]Summary!#REF!</definedName>
    <definedName name="XRefPaste3" localSheetId="22" hidden="1">[15]Summary!#REF!</definedName>
    <definedName name="XRefPaste3" localSheetId="24" hidden="1">[15]Summary!#REF!</definedName>
    <definedName name="XRefPaste3" localSheetId="16" hidden="1">[15]Summary!#REF!</definedName>
    <definedName name="XRefPaste3" localSheetId="19" hidden="1">[15]Summary!#REF!</definedName>
    <definedName name="XRefPaste3" localSheetId="18" hidden="1">[15]Summary!#REF!</definedName>
    <definedName name="XRefPaste3" localSheetId="8" hidden="1">[15]Summary!#REF!</definedName>
    <definedName name="XRefPaste3" localSheetId="10" hidden="1">[15]Summary!#REF!</definedName>
    <definedName name="XRefPaste3" localSheetId="9" hidden="1">[15]Summary!#REF!</definedName>
    <definedName name="XRefPaste3" localSheetId="23" hidden="1">[15]Summary!#REF!</definedName>
    <definedName name="XRefPaste3" localSheetId="2" hidden="1">[15]Summary!#REF!</definedName>
    <definedName name="XRefPaste3" localSheetId="13" hidden="1">[15]Summary!#REF!</definedName>
    <definedName name="XRefPaste3" localSheetId="15" hidden="1">[15]Summary!#REF!</definedName>
    <definedName name="XRefPaste3" localSheetId="6" hidden="1">[15]Summary!#REF!</definedName>
    <definedName name="XRefPaste3" localSheetId="11" hidden="1">[15]Summary!#REF!</definedName>
    <definedName name="XRefPaste3" hidden="1">[15]Summary!#REF!</definedName>
    <definedName name="XRefPaste3Row" localSheetId="21" hidden="1">#REF!</definedName>
    <definedName name="XRefPaste3Row" localSheetId="22" hidden="1">#REF!</definedName>
    <definedName name="XRefPaste3Row" localSheetId="24" hidden="1">#REF!</definedName>
    <definedName name="XRefPaste3Row" localSheetId="16" hidden="1">#REF!</definedName>
    <definedName name="XRefPaste3Row" localSheetId="19" hidden="1">#REF!</definedName>
    <definedName name="XRefPaste3Row" localSheetId="18" hidden="1">#REF!</definedName>
    <definedName name="XRefPaste3Row" localSheetId="8" hidden="1">#REF!</definedName>
    <definedName name="XRefPaste3Row" localSheetId="10" hidden="1">#REF!</definedName>
    <definedName name="XRefPaste3Row" localSheetId="9" hidden="1">#REF!</definedName>
    <definedName name="XRefPaste3Row" localSheetId="23" hidden="1">#REF!</definedName>
    <definedName name="XRefPaste3Row" localSheetId="2" hidden="1">#REF!</definedName>
    <definedName name="XRefPaste3Row" localSheetId="13" hidden="1">#REF!</definedName>
    <definedName name="XRefPaste3Row" localSheetId="15" hidden="1">#REF!</definedName>
    <definedName name="XRefPaste3Row" localSheetId="6" hidden="1">#REF!</definedName>
    <definedName name="XRefPaste3Row" localSheetId="11" hidden="1">#REF!</definedName>
    <definedName name="XRefPaste3Row" hidden="1">#REF!</definedName>
    <definedName name="XRefPaste4" localSheetId="21" hidden="1">[15]Summary!#REF!</definedName>
    <definedName name="XRefPaste4" localSheetId="22" hidden="1">[15]Summary!#REF!</definedName>
    <definedName name="XRefPaste4" localSheetId="24" hidden="1">[15]Summary!#REF!</definedName>
    <definedName name="XRefPaste4" localSheetId="16" hidden="1">[15]Summary!#REF!</definedName>
    <definedName name="XRefPaste4" localSheetId="19" hidden="1">[15]Summary!#REF!</definedName>
    <definedName name="XRefPaste4" localSheetId="18" hidden="1">[15]Summary!#REF!</definedName>
    <definedName name="XRefPaste4" localSheetId="8" hidden="1">[15]Summary!#REF!</definedName>
    <definedName name="XRefPaste4" localSheetId="10" hidden="1">[15]Summary!#REF!</definedName>
    <definedName name="XRefPaste4" localSheetId="9" hidden="1">[15]Summary!#REF!</definedName>
    <definedName name="XRefPaste4" localSheetId="23" hidden="1">[15]Summary!#REF!</definedName>
    <definedName name="XRefPaste4" localSheetId="2" hidden="1">[15]Summary!#REF!</definedName>
    <definedName name="XRefPaste4" localSheetId="13" hidden="1">[15]Summary!#REF!</definedName>
    <definedName name="XRefPaste4" localSheetId="15" hidden="1">[15]Summary!#REF!</definedName>
    <definedName name="XRefPaste4" localSheetId="6" hidden="1">[15]Summary!#REF!</definedName>
    <definedName name="XRefPaste4" localSheetId="11" hidden="1">[15]Summary!#REF!</definedName>
    <definedName name="XRefPaste4" hidden="1">[15]Summary!#REF!</definedName>
    <definedName name="XRefPaste4Row" localSheetId="21" hidden="1">#REF!</definedName>
    <definedName name="XRefPaste4Row" localSheetId="22" hidden="1">#REF!</definedName>
    <definedName name="XRefPaste4Row" localSheetId="24" hidden="1">#REF!</definedName>
    <definedName name="XRefPaste4Row" localSheetId="16" hidden="1">#REF!</definedName>
    <definedName name="XRefPaste4Row" localSheetId="19" hidden="1">#REF!</definedName>
    <definedName name="XRefPaste4Row" localSheetId="18" hidden="1">#REF!</definedName>
    <definedName name="XRefPaste4Row" localSheetId="8" hidden="1">#REF!</definedName>
    <definedName name="XRefPaste4Row" localSheetId="10" hidden="1">#REF!</definedName>
    <definedName name="XRefPaste4Row" localSheetId="9" hidden="1">#REF!</definedName>
    <definedName name="XRefPaste4Row" localSheetId="23" hidden="1">#REF!</definedName>
    <definedName name="XRefPaste4Row" localSheetId="2" hidden="1">#REF!</definedName>
    <definedName name="XRefPaste4Row" localSheetId="13" hidden="1">#REF!</definedName>
    <definedName name="XRefPaste4Row" localSheetId="15" hidden="1">#REF!</definedName>
    <definedName name="XRefPaste4Row" localSheetId="6" hidden="1">#REF!</definedName>
    <definedName name="XRefPaste4Row" localSheetId="11" hidden="1">#REF!</definedName>
    <definedName name="XRefPaste4Row" hidden="1">#REF!</definedName>
    <definedName name="XRefPaste5" localSheetId="21" hidden="1">#REF!</definedName>
    <definedName name="XRefPaste5" localSheetId="22" hidden="1">#REF!</definedName>
    <definedName name="XRefPaste5" localSheetId="24" hidden="1">#REF!</definedName>
    <definedName name="XRefPaste5" localSheetId="16" hidden="1">#REF!</definedName>
    <definedName name="XRefPaste5" localSheetId="19" hidden="1">#REF!</definedName>
    <definedName name="XRefPaste5" localSheetId="18" hidden="1">#REF!</definedName>
    <definedName name="XRefPaste5" localSheetId="8" hidden="1">#REF!</definedName>
    <definedName name="XRefPaste5" localSheetId="10" hidden="1">#REF!</definedName>
    <definedName name="XRefPaste5" localSheetId="9" hidden="1">#REF!</definedName>
    <definedName name="XRefPaste5" localSheetId="23" hidden="1">#REF!</definedName>
    <definedName name="XRefPaste5" localSheetId="2" hidden="1">#REF!</definedName>
    <definedName name="XRefPaste5" localSheetId="13" hidden="1">#REF!</definedName>
    <definedName name="XRefPaste5" localSheetId="15" hidden="1">#REF!</definedName>
    <definedName name="XRefPaste5" localSheetId="6" hidden="1">#REF!</definedName>
    <definedName name="XRefPaste5" localSheetId="11" hidden="1">#REF!</definedName>
    <definedName name="XRefPaste5" hidden="1">#REF!</definedName>
    <definedName name="XRefPaste5Row" localSheetId="21" hidden="1">#REF!</definedName>
    <definedName name="XRefPaste5Row" localSheetId="22" hidden="1">#REF!</definedName>
    <definedName name="XRefPaste5Row" localSheetId="24" hidden="1">#REF!</definedName>
    <definedName name="XRefPaste5Row" localSheetId="16" hidden="1">#REF!</definedName>
    <definedName name="XRefPaste5Row" localSheetId="19" hidden="1">#REF!</definedName>
    <definedName name="XRefPaste5Row" localSheetId="18" hidden="1">#REF!</definedName>
    <definedName name="XRefPaste5Row" localSheetId="8" hidden="1">#REF!</definedName>
    <definedName name="XRefPaste5Row" localSheetId="10" hidden="1">#REF!</definedName>
    <definedName name="XRefPaste5Row" localSheetId="9" hidden="1">#REF!</definedName>
    <definedName name="XRefPaste5Row" localSheetId="23" hidden="1">#REF!</definedName>
    <definedName name="XRefPaste5Row" localSheetId="2" hidden="1">#REF!</definedName>
    <definedName name="XRefPaste5Row" localSheetId="13" hidden="1">#REF!</definedName>
    <definedName name="XRefPaste5Row" localSheetId="15" hidden="1">#REF!</definedName>
    <definedName name="XRefPaste5Row" localSheetId="6" hidden="1">#REF!</definedName>
    <definedName name="XRefPaste5Row" localSheetId="11" hidden="1">#REF!</definedName>
    <definedName name="XRefPaste5Row" hidden="1">#REF!</definedName>
    <definedName name="XRefPaste6Row" localSheetId="21" hidden="1">[15]XREF!#REF!</definedName>
    <definedName name="XRefPaste6Row" localSheetId="22" hidden="1">[15]XREF!#REF!</definedName>
    <definedName name="XRefPaste6Row" localSheetId="24" hidden="1">[15]XREF!#REF!</definedName>
    <definedName name="XRefPaste6Row" localSheetId="16" hidden="1">[15]XREF!#REF!</definedName>
    <definedName name="XRefPaste6Row" localSheetId="19" hidden="1">[15]XREF!#REF!</definedName>
    <definedName name="XRefPaste6Row" localSheetId="18" hidden="1">[15]XREF!#REF!</definedName>
    <definedName name="XRefPaste6Row" localSheetId="8" hidden="1">[15]XREF!#REF!</definedName>
    <definedName name="XRefPaste6Row" localSheetId="10" hidden="1">[15]XREF!#REF!</definedName>
    <definedName name="XRefPaste6Row" localSheetId="9" hidden="1">[15]XREF!#REF!</definedName>
    <definedName name="XRefPaste6Row" localSheetId="23" hidden="1">[15]XREF!#REF!</definedName>
    <definedName name="XRefPaste6Row" localSheetId="2" hidden="1">[15]XREF!#REF!</definedName>
    <definedName name="XRefPaste6Row" localSheetId="13" hidden="1">[15]XREF!#REF!</definedName>
    <definedName name="XRefPaste6Row" localSheetId="15" hidden="1">[15]XREF!#REF!</definedName>
    <definedName name="XRefPaste6Row" localSheetId="6" hidden="1">[15]XREF!#REF!</definedName>
    <definedName name="XRefPaste6Row" localSheetId="11" hidden="1">[15]XREF!#REF!</definedName>
    <definedName name="XRefPaste6Row" hidden="1">[15]XREF!#REF!</definedName>
    <definedName name="XRefPasteRangeCount" hidden="1">20</definedName>
    <definedName name="xxx" localSheetId="20" hidden="1">{#N/A,#N/A,FALSE,"Tabl. H1";#N/A,#N/A,FALSE,"Tabl. H2"}</definedName>
    <definedName name="xxx" localSheetId="21" hidden="1">{#N/A,#N/A,FALSE,"Tabl. H1";#N/A,#N/A,FALSE,"Tabl. H2"}</definedName>
    <definedName name="xxx" localSheetId="22" hidden="1">{#N/A,#N/A,FALSE,"Tabl. H1";#N/A,#N/A,FALSE,"Tabl. H2"}</definedName>
    <definedName name="xxx" localSheetId="16" hidden="1">{#N/A,#N/A,FALSE,"Tabl. H1";#N/A,#N/A,FALSE,"Tabl. H2"}</definedName>
    <definedName name="xxx" localSheetId="17" hidden="1">{#N/A,#N/A,FALSE,"Tabl. H1";#N/A,#N/A,FALSE,"Tabl. H2"}</definedName>
    <definedName name="xxx" localSheetId="19" hidden="1">{#N/A,#N/A,FALSE,"Tabl. H1";#N/A,#N/A,FALSE,"Tabl. H2"}</definedName>
    <definedName name="xxx" localSheetId="18" hidden="1">{#N/A,#N/A,FALSE,"Tabl. H1";#N/A,#N/A,FALSE,"Tabl. H2"}</definedName>
    <definedName name="xxx" localSheetId="7" hidden="1">{#N/A,#N/A,FALSE,"Tabl. H1";#N/A,#N/A,FALSE,"Tabl. H2"}</definedName>
    <definedName name="xxx" localSheetId="8" hidden="1">{#N/A,#N/A,FALSE,"Tabl. H1";#N/A,#N/A,FALSE,"Tabl. H2"}</definedName>
    <definedName name="xxx" localSheetId="10" hidden="1">{#N/A,#N/A,FALSE,"Tabl. H1";#N/A,#N/A,FALSE,"Tabl. H2"}</definedName>
    <definedName name="xxx" localSheetId="9" hidden="1">{#N/A,#N/A,FALSE,"Tabl. H1";#N/A,#N/A,FALSE,"Tabl. H2"}</definedName>
    <definedName name="xxx" localSheetId="23" hidden="1">{#N/A,#N/A,FALSE,"Tabl. H1";#N/A,#N/A,FALSE,"Tabl. H2"}</definedName>
    <definedName name="xxx" localSheetId="12" hidden="1">{#N/A,#N/A,FALSE,"Tabl. H1";#N/A,#N/A,FALSE,"Tabl. H2"}</definedName>
    <definedName name="xxx" localSheetId="13" hidden="1">{#N/A,#N/A,FALSE,"Tabl. H1";#N/A,#N/A,FALSE,"Tabl. H2"}</definedName>
    <definedName name="xxx" localSheetId="14" hidden="1">{#N/A,#N/A,FALSE,"Tabl. H1";#N/A,#N/A,FALSE,"Tabl. H2"}</definedName>
    <definedName name="xxx" localSheetId="15" hidden="1">{#N/A,#N/A,FALSE,"Tabl. H1";#N/A,#N/A,FALSE,"Tabl. H2"}</definedName>
    <definedName name="xxx" localSheetId="3" hidden="1">{#N/A,#N/A,FALSE,"Tabl. H1";#N/A,#N/A,FALSE,"Tabl. H2"}</definedName>
    <definedName name="xxx" localSheetId="4" hidden="1">{#N/A,#N/A,FALSE,"Tabl. H1";#N/A,#N/A,FALSE,"Tabl. H2"}</definedName>
    <definedName name="xxx" localSheetId="5" hidden="1">{#N/A,#N/A,FALSE,"Tabl. H1";#N/A,#N/A,FALSE,"Tabl. H2"}</definedName>
    <definedName name="xxx" localSheetId="6" hidden="1">{#N/A,#N/A,FALSE,"Tabl. H1";#N/A,#N/A,FALSE,"Tabl. H2"}</definedName>
    <definedName name="xxx" hidden="1">{#N/A,#N/A,FALSE,"Tabl. H1";#N/A,#N/A,FALSE,"Tabl. H2"}</definedName>
    <definedName name="xxxx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xxx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xyz" localSheetId="20" hidden="1">{#N/A,#N/A,FALSE,"Tabl. G1";#N/A,#N/A,FALSE,"Tabl. G2"}</definedName>
    <definedName name="xyz" localSheetId="21" hidden="1">{#N/A,#N/A,FALSE,"Tabl. G1";#N/A,#N/A,FALSE,"Tabl. G2"}</definedName>
    <definedName name="xyz" localSheetId="22" hidden="1">{#N/A,#N/A,FALSE,"Tabl. G1";#N/A,#N/A,FALSE,"Tabl. G2"}</definedName>
    <definedName name="xyz" localSheetId="16" hidden="1">{#N/A,#N/A,FALSE,"Tabl. G1";#N/A,#N/A,FALSE,"Tabl. G2"}</definedName>
    <definedName name="xyz" localSheetId="17" hidden="1">{#N/A,#N/A,FALSE,"Tabl. G1";#N/A,#N/A,FALSE,"Tabl. G2"}</definedName>
    <definedName name="xyz" localSheetId="19" hidden="1">{#N/A,#N/A,FALSE,"Tabl. G1";#N/A,#N/A,FALSE,"Tabl. G2"}</definedName>
    <definedName name="xyz" localSheetId="18" hidden="1">{#N/A,#N/A,FALSE,"Tabl. G1";#N/A,#N/A,FALSE,"Tabl. G2"}</definedName>
    <definedName name="xyz" localSheetId="7" hidden="1">{#N/A,#N/A,FALSE,"Tabl. G1";#N/A,#N/A,FALSE,"Tabl. G2"}</definedName>
    <definedName name="xyz" localSheetId="8" hidden="1">{#N/A,#N/A,FALSE,"Tabl. G1";#N/A,#N/A,FALSE,"Tabl. G2"}</definedName>
    <definedName name="xyz" localSheetId="10" hidden="1">{#N/A,#N/A,FALSE,"Tabl. G1";#N/A,#N/A,FALSE,"Tabl. G2"}</definedName>
    <definedName name="xyz" localSheetId="9" hidden="1">{#N/A,#N/A,FALSE,"Tabl. G1";#N/A,#N/A,FALSE,"Tabl. G2"}</definedName>
    <definedName name="xyz" localSheetId="23" hidden="1">{#N/A,#N/A,FALSE,"Tabl. G1";#N/A,#N/A,FALSE,"Tabl. G2"}</definedName>
    <definedName name="xyz" localSheetId="12" hidden="1">{#N/A,#N/A,FALSE,"Tabl. G1";#N/A,#N/A,FALSE,"Tabl. G2"}</definedName>
    <definedName name="xyz" localSheetId="13" hidden="1">{#N/A,#N/A,FALSE,"Tabl. G1";#N/A,#N/A,FALSE,"Tabl. G2"}</definedName>
    <definedName name="xyz" localSheetId="14" hidden="1">{#N/A,#N/A,FALSE,"Tabl. G1";#N/A,#N/A,FALSE,"Tabl. G2"}</definedName>
    <definedName name="xyz" localSheetId="15" hidden="1">{#N/A,#N/A,FALSE,"Tabl. G1";#N/A,#N/A,FALSE,"Tabl. G2"}</definedName>
    <definedName name="xyz" localSheetId="3" hidden="1">{#N/A,#N/A,FALSE,"Tabl. G1";#N/A,#N/A,FALSE,"Tabl. G2"}</definedName>
    <definedName name="xyz" localSheetId="4" hidden="1">{#N/A,#N/A,FALSE,"Tabl. G1";#N/A,#N/A,FALSE,"Tabl. G2"}</definedName>
    <definedName name="xyz" localSheetId="5" hidden="1">{#N/A,#N/A,FALSE,"Tabl. G1";#N/A,#N/A,FALSE,"Tabl. G2"}</definedName>
    <definedName name="xyz" localSheetId="6" hidden="1">{#N/A,#N/A,FALSE,"Tabl. G1";#N/A,#N/A,FALSE,"Tabl. G2"}</definedName>
    <definedName name="xyz" hidden="1">{#N/A,#N/A,FALSE,"Tabl. G1";#N/A,#N/A,FALSE,"Tabl. G2"}</definedName>
    <definedName name="y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YBN" localSheetId="20" hidden="1">{#N/A,#N/A,FALSE,"Tabl. A1";#N/A,#N/A,FALSE,"Tabl. A1 b";#N/A,#N/A,FALSE,"Tabl. A2";#N/A,#N/A,FALSE,"Tabl. A2-1";#N/A,#N/A,FALSE,"Tabl. A2-2"}</definedName>
    <definedName name="YBN" localSheetId="21" hidden="1">{#N/A,#N/A,FALSE,"Tabl. A1";#N/A,#N/A,FALSE,"Tabl. A1 b";#N/A,#N/A,FALSE,"Tabl. A2";#N/A,#N/A,FALSE,"Tabl. A2-1";#N/A,#N/A,FALSE,"Tabl. A2-2"}</definedName>
    <definedName name="YBN" localSheetId="22" hidden="1">{#N/A,#N/A,FALSE,"Tabl. A1";#N/A,#N/A,FALSE,"Tabl. A1 b";#N/A,#N/A,FALSE,"Tabl. A2";#N/A,#N/A,FALSE,"Tabl. A2-1";#N/A,#N/A,FALSE,"Tabl. A2-2"}</definedName>
    <definedName name="YBN" localSheetId="16" hidden="1">{#N/A,#N/A,FALSE,"Tabl. A1";#N/A,#N/A,FALSE,"Tabl. A1 b";#N/A,#N/A,FALSE,"Tabl. A2";#N/A,#N/A,FALSE,"Tabl. A2-1";#N/A,#N/A,FALSE,"Tabl. A2-2"}</definedName>
    <definedName name="YBN" localSheetId="17" hidden="1">{#N/A,#N/A,FALSE,"Tabl. A1";#N/A,#N/A,FALSE,"Tabl. A1 b";#N/A,#N/A,FALSE,"Tabl. A2";#N/A,#N/A,FALSE,"Tabl. A2-1";#N/A,#N/A,FALSE,"Tabl. A2-2"}</definedName>
    <definedName name="YBN" localSheetId="19" hidden="1">{#N/A,#N/A,FALSE,"Tabl. A1";#N/A,#N/A,FALSE,"Tabl. A1 b";#N/A,#N/A,FALSE,"Tabl. A2";#N/A,#N/A,FALSE,"Tabl. A2-1";#N/A,#N/A,FALSE,"Tabl. A2-2"}</definedName>
    <definedName name="YBN" localSheetId="18" hidden="1">{#N/A,#N/A,FALSE,"Tabl. A1";#N/A,#N/A,FALSE,"Tabl. A1 b";#N/A,#N/A,FALSE,"Tabl. A2";#N/A,#N/A,FALSE,"Tabl. A2-1";#N/A,#N/A,FALSE,"Tabl. A2-2"}</definedName>
    <definedName name="YBN" localSheetId="7" hidden="1">{#N/A,#N/A,FALSE,"Tabl. A1";#N/A,#N/A,FALSE,"Tabl. A1 b";#N/A,#N/A,FALSE,"Tabl. A2";#N/A,#N/A,FALSE,"Tabl. A2-1";#N/A,#N/A,FALSE,"Tabl. A2-2"}</definedName>
    <definedName name="YBN" localSheetId="8" hidden="1">{#N/A,#N/A,FALSE,"Tabl. A1";#N/A,#N/A,FALSE,"Tabl. A1 b";#N/A,#N/A,FALSE,"Tabl. A2";#N/A,#N/A,FALSE,"Tabl. A2-1";#N/A,#N/A,FALSE,"Tabl. A2-2"}</definedName>
    <definedName name="YBN" localSheetId="10" hidden="1">{#N/A,#N/A,FALSE,"Tabl. A1";#N/A,#N/A,FALSE,"Tabl. A1 b";#N/A,#N/A,FALSE,"Tabl. A2";#N/A,#N/A,FALSE,"Tabl. A2-1";#N/A,#N/A,FALSE,"Tabl. A2-2"}</definedName>
    <definedName name="YBN" localSheetId="9" hidden="1">{#N/A,#N/A,FALSE,"Tabl. A1";#N/A,#N/A,FALSE,"Tabl. A1 b";#N/A,#N/A,FALSE,"Tabl. A2";#N/A,#N/A,FALSE,"Tabl. A2-1";#N/A,#N/A,FALSE,"Tabl. A2-2"}</definedName>
    <definedName name="YBN" localSheetId="23" hidden="1">{#N/A,#N/A,FALSE,"Tabl. A1";#N/A,#N/A,FALSE,"Tabl. A1 b";#N/A,#N/A,FALSE,"Tabl. A2";#N/A,#N/A,FALSE,"Tabl. A2-1";#N/A,#N/A,FALSE,"Tabl. A2-2"}</definedName>
    <definedName name="YBN" localSheetId="12" hidden="1">{#N/A,#N/A,FALSE,"Tabl. A1";#N/A,#N/A,FALSE,"Tabl. A1 b";#N/A,#N/A,FALSE,"Tabl. A2";#N/A,#N/A,FALSE,"Tabl. A2-1";#N/A,#N/A,FALSE,"Tabl. A2-2"}</definedName>
    <definedName name="YBN" localSheetId="13" hidden="1">{#N/A,#N/A,FALSE,"Tabl. A1";#N/A,#N/A,FALSE,"Tabl. A1 b";#N/A,#N/A,FALSE,"Tabl. A2";#N/A,#N/A,FALSE,"Tabl. A2-1";#N/A,#N/A,FALSE,"Tabl. A2-2"}</definedName>
    <definedName name="YBN" localSheetId="14" hidden="1">{#N/A,#N/A,FALSE,"Tabl. A1";#N/A,#N/A,FALSE,"Tabl. A1 b";#N/A,#N/A,FALSE,"Tabl. A2";#N/A,#N/A,FALSE,"Tabl. A2-1";#N/A,#N/A,FALSE,"Tabl. A2-2"}</definedName>
    <definedName name="YBN" localSheetId="15" hidden="1">{#N/A,#N/A,FALSE,"Tabl. A1";#N/A,#N/A,FALSE,"Tabl. A1 b";#N/A,#N/A,FALSE,"Tabl. A2";#N/A,#N/A,FALSE,"Tabl. A2-1";#N/A,#N/A,FALSE,"Tabl. A2-2"}</definedName>
    <definedName name="YBN" localSheetId="3" hidden="1">{#N/A,#N/A,FALSE,"Tabl. A1";#N/A,#N/A,FALSE,"Tabl. A1 b";#N/A,#N/A,FALSE,"Tabl. A2";#N/A,#N/A,FALSE,"Tabl. A2-1";#N/A,#N/A,FALSE,"Tabl. A2-2"}</definedName>
    <definedName name="YBN" localSheetId="4" hidden="1">{#N/A,#N/A,FALSE,"Tabl. A1";#N/A,#N/A,FALSE,"Tabl. A1 b";#N/A,#N/A,FALSE,"Tabl. A2";#N/A,#N/A,FALSE,"Tabl. A2-1";#N/A,#N/A,FALSE,"Tabl. A2-2"}</definedName>
    <definedName name="YBN" localSheetId="5" hidden="1">{#N/A,#N/A,FALSE,"Tabl. A1";#N/A,#N/A,FALSE,"Tabl. A1 b";#N/A,#N/A,FALSE,"Tabl. A2";#N/A,#N/A,FALSE,"Tabl. A2-1";#N/A,#N/A,FALSE,"Tabl. A2-2"}</definedName>
    <definedName name="YBN" localSheetId="6" hidden="1">{#N/A,#N/A,FALSE,"Tabl. A1";#N/A,#N/A,FALSE,"Tabl. A1 b";#N/A,#N/A,FALSE,"Tabl. A2";#N/A,#N/A,FALSE,"Tabl. A2-1";#N/A,#N/A,FALSE,"Tabl. A2-2"}</definedName>
    <definedName name="YBN" hidden="1">{#N/A,#N/A,FALSE,"Tabl. A1";#N/A,#N/A,FALSE,"Tabl. A1 b";#N/A,#N/A,FALSE,"Tabl. A2";#N/A,#N/A,FALSE,"Tabl. A2-1";#N/A,#N/A,FALSE,"Tabl. A2-2"}</definedName>
    <definedName name="yhty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yhty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yhtyr" hidden="1">{#N/A,#N/A,FALSE,"A";#N/A,#N/A,FALSE,"B-TOT";#N/A,#N/A,FALSE,"Declaration1";#N/A,#N/A,FALSE,"Spravka1";#N/A,#N/A,FALSE,"A (2)";#N/A,#N/A,FALSE,"B-TOT (2)";#N/A,#N/A,FALSE,"Declaration1 (2)";#N/A,#N/A,FALSE,"Spravka1 (2)"}</definedName>
    <definedName name="yjkyj" localSheetId="20" hidden="1">{#N/A,#N/A,FALSE,"A";#N/A,#N/A,FALSE,"B"}</definedName>
    <definedName name="yjkyj" localSheetId="21" hidden="1">{#N/A,#N/A,FALSE,"A";#N/A,#N/A,FALSE,"B"}</definedName>
    <definedName name="yjkyj" localSheetId="22" hidden="1">{#N/A,#N/A,FALSE,"A";#N/A,#N/A,FALSE,"B"}</definedName>
    <definedName name="yjkyj" localSheetId="16" hidden="1">{#N/A,#N/A,FALSE,"A";#N/A,#N/A,FALSE,"B"}</definedName>
    <definedName name="yjkyj" localSheetId="17" hidden="1">{#N/A,#N/A,FALSE,"A";#N/A,#N/A,FALSE,"B"}</definedName>
    <definedName name="yjkyj" localSheetId="19" hidden="1">{#N/A,#N/A,FALSE,"A";#N/A,#N/A,FALSE,"B"}</definedName>
    <definedName name="yjkyj" localSheetId="18" hidden="1">{#N/A,#N/A,FALSE,"A";#N/A,#N/A,FALSE,"B"}</definedName>
    <definedName name="yjkyj" localSheetId="7" hidden="1">{#N/A,#N/A,FALSE,"A";#N/A,#N/A,FALSE,"B"}</definedName>
    <definedName name="yjkyj" localSheetId="8" hidden="1">{#N/A,#N/A,FALSE,"A";#N/A,#N/A,FALSE,"B"}</definedName>
    <definedName name="yjkyj" localSheetId="10" hidden="1">{#N/A,#N/A,FALSE,"A";#N/A,#N/A,FALSE,"B"}</definedName>
    <definedName name="yjkyj" localSheetId="9" hidden="1">{#N/A,#N/A,FALSE,"A";#N/A,#N/A,FALSE,"B"}</definedName>
    <definedName name="yjkyj" localSheetId="23" hidden="1">{#N/A,#N/A,FALSE,"A";#N/A,#N/A,FALSE,"B"}</definedName>
    <definedName name="yjkyj" localSheetId="12" hidden="1">{#N/A,#N/A,FALSE,"A";#N/A,#N/A,FALSE,"B"}</definedName>
    <definedName name="yjkyj" localSheetId="13" hidden="1">{#N/A,#N/A,FALSE,"A";#N/A,#N/A,FALSE,"B"}</definedName>
    <definedName name="yjkyj" localSheetId="14" hidden="1">{#N/A,#N/A,FALSE,"A";#N/A,#N/A,FALSE,"B"}</definedName>
    <definedName name="yjkyj" localSheetId="15" hidden="1">{#N/A,#N/A,FALSE,"A";#N/A,#N/A,FALSE,"B"}</definedName>
    <definedName name="yjkyj" localSheetId="3" hidden="1">{#N/A,#N/A,FALSE,"A";#N/A,#N/A,FALSE,"B"}</definedName>
    <definedName name="yjkyj" localSheetId="4" hidden="1">{#N/A,#N/A,FALSE,"A";#N/A,#N/A,FALSE,"B"}</definedName>
    <definedName name="yjkyj" localSheetId="5" hidden="1">{#N/A,#N/A,FALSE,"A";#N/A,#N/A,FALSE,"B"}</definedName>
    <definedName name="yjkyj" localSheetId="6" hidden="1">{#N/A,#N/A,FALSE,"A";#N/A,#N/A,FALSE,"B"}</definedName>
    <definedName name="yjkyj" hidden="1">{#N/A,#N/A,FALSE,"A";#N/A,#N/A,FALSE,"B"}</definedName>
    <definedName name="yjuj" localSheetId="20" hidden="1">{#N/A,#N/A,FALSE,"A";#N/A,#N/A,FALSE,"B"}</definedName>
    <definedName name="yjuj" localSheetId="21" hidden="1">{#N/A,#N/A,FALSE,"A";#N/A,#N/A,FALSE,"B"}</definedName>
    <definedName name="yjuj" localSheetId="22" hidden="1">{#N/A,#N/A,FALSE,"A";#N/A,#N/A,FALSE,"B"}</definedName>
    <definedName name="yjuj" localSheetId="16" hidden="1">{#N/A,#N/A,FALSE,"A";#N/A,#N/A,FALSE,"B"}</definedName>
    <definedName name="yjuj" localSheetId="17" hidden="1">{#N/A,#N/A,FALSE,"A";#N/A,#N/A,FALSE,"B"}</definedName>
    <definedName name="yjuj" localSheetId="19" hidden="1">{#N/A,#N/A,FALSE,"A";#N/A,#N/A,FALSE,"B"}</definedName>
    <definedName name="yjuj" localSheetId="18" hidden="1">{#N/A,#N/A,FALSE,"A";#N/A,#N/A,FALSE,"B"}</definedName>
    <definedName name="yjuj" localSheetId="7" hidden="1">{#N/A,#N/A,FALSE,"A";#N/A,#N/A,FALSE,"B"}</definedName>
    <definedName name="yjuj" localSheetId="8" hidden="1">{#N/A,#N/A,FALSE,"A";#N/A,#N/A,FALSE,"B"}</definedName>
    <definedName name="yjuj" localSheetId="10" hidden="1">{#N/A,#N/A,FALSE,"A";#N/A,#N/A,FALSE,"B"}</definedName>
    <definedName name="yjuj" localSheetId="9" hidden="1">{#N/A,#N/A,FALSE,"A";#N/A,#N/A,FALSE,"B"}</definedName>
    <definedName name="yjuj" localSheetId="23" hidden="1">{#N/A,#N/A,FALSE,"A";#N/A,#N/A,FALSE,"B"}</definedName>
    <definedName name="yjuj" localSheetId="12" hidden="1">{#N/A,#N/A,FALSE,"A";#N/A,#N/A,FALSE,"B"}</definedName>
    <definedName name="yjuj" localSheetId="13" hidden="1">{#N/A,#N/A,FALSE,"A";#N/A,#N/A,FALSE,"B"}</definedName>
    <definedName name="yjuj" localSheetId="14" hidden="1">{#N/A,#N/A,FALSE,"A";#N/A,#N/A,FALSE,"B"}</definedName>
    <definedName name="yjuj" localSheetId="15" hidden="1">{#N/A,#N/A,FALSE,"A";#N/A,#N/A,FALSE,"B"}</definedName>
    <definedName name="yjuj" localSheetId="3" hidden="1">{#N/A,#N/A,FALSE,"A";#N/A,#N/A,FALSE,"B"}</definedName>
    <definedName name="yjuj" localSheetId="4" hidden="1">{#N/A,#N/A,FALSE,"A";#N/A,#N/A,FALSE,"B"}</definedName>
    <definedName name="yjuj" localSheetId="5" hidden="1">{#N/A,#N/A,FALSE,"A";#N/A,#N/A,FALSE,"B"}</definedName>
    <definedName name="yjuj" localSheetId="6" hidden="1">{#N/A,#N/A,FALSE,"A";#N/A,#N/A,FALSE,"B"}</definedName>
    <definedName name="yjuj" hidden="1">{#N/A,#N/A,FALSE,"A";#N/A,#N/A,FALSE,"B"}</definedName>
    <definedName name="YTHBVFR" localSheetId="20" hidden="1">{#N/A,#N/A,FALSE,"Tabl. FB300";#N/A,#N/A,FALSE,"Tabl. FB350";#N/A,#N/A,FALSE,"Tabl. FB400";#N/A,#N/A,FALSE,"Tabl. FB500";#N/A,#N/A,FALSE,"Tabl. FS090"}</definedName>
    <definedName name="YTHBVFR" localSheetId="21" hidden="1">{#N/A,#N/A,FALSE,"Tabl. FB300";#N/A,#N/A,FALSE,"Tabl. FB350";#N/A,#N/A,FALSE,"Tabl. FB400";#N/A,#N/A,FALSE,"Tabl. FB500";#N/A,#N/A,FALSE,"Tabl. FS090"}</definedName>
    <definedName name="YTHBVFR" localSheetId="22" hidden="1">{#N/A,#N/A,FALSE,"Tabl. FB300";#N/A,#N/A,FALSE,"Tabl. FB350";#N/A,#N/A,FALSE,"Tabl. FB400";#N/A,#N/A,FALSE,"Tabl. FB500";#N/A,#N/A,FALSE,"Tabl. FS090"}</definedName>
    <definedName name="YTHBVFR" localSheetId="16" hidden="1">{#N/A,#N/A,FALSE,"Tabl. FB300";#N/A,#N/A,FALSE,"Tabl. FB350";#N/A,#N/A,FALSE,"Tabl. FB400";#N/A,#N/A,FALSE,"Tabl. FB500";#N/A,#N/A,FALSE,"Tabl. FS090"}</definedName>
    <definedName name="YTHBVFR" localSheetId="17" hidden="1">{#N/A,#N/A,FALSE,"Tabl. FB300";#N/A,#N/A,FALSE,"Tabl. FB350";#N/A,#N/A,FALSE,"Tabl. FB400";#N/A,#N/A,FALSE,"Tabl. FB500";#N/A,#N/A,FALSE,"Tabl. FS090"}</definedName>
    <definedName name="YTHBVFR" localSheetId="19" hidden="1">{#N/A,#N/A,FALSE,"Tabl. FB300";#N/A,#N/A,FALSE,"Tabl. FB350";#N/A,#N/A,FALSE,"Tabl. FB400";#N/A,#N/A,FALSE,"Tabl. FB500";#N/A,#N/A,FALSE,"Tabl. FS090"}</definedName>
    <definedName name="YTHBVFR" localSheetId="18" hidden="1">{#N/A,#N/A,FALSE,"Tabl. FB300";#N/A,#N/A,FALSE,"Tabl. FB350";#N/A,#N/A,FALSE,"Tabl. FB400";#N/A,#N/A,FALSE,"Tabl. FB500";#N/A,#N/A,FALSE,"Tabl. FS090"}</definedName>
    <definedName name="YTHBVFR" localSheetId="7" hidden="1">{#N/A,#N/A,FALSE,"Tabl. FB300";#N/A,#N/A,FALSE,"Tabl. FB350";#N/A,#N/A,FALSE,"Tabl. FB400";#N/A,#N/A,FALSE,"Tabl. FB500";#N/A,#N/A,FALSE,"Tabl. FS090"}</definedName>
    <definedName name="YTHBVFR" localSheetId="8" hidden="1">{#N/A,#N/A,FALSE,"Tabl. FB300";#N/A,#N/A,FALSE,"Tabl. FB350";#N/A,#N/A,FALSE,"Tabl. FB400";#N/A,#N/A,FALSE,"Tabl. FB500";#N/A,#N/A,FALSE,"Tabl. FS090"}</definedName>
    <definedName name="YTHBVFR" localSheetId="10" hidden="1">{#N/A,#N/A,FALSE,"Tabl. FB300";#N/A,#N/A,FALSE,"Tabl. FB350";#N/A,#N/A,FALSE,"Tabl. FB400";#N/A,#N/A,FALSE,"Tabl. FB500";#N/A,#N/A,FALSE,"Tabl. FS090"}</definedName>
    <definedName name="YTHBVFR" localSheetId="9" hidden="1">{#N/A,#N/A,FALSE,"Tabl. FB300";#N/A,#N/A,FALSE,"Tabl. FB350";#N/A,#N/A,FALSE,"Tabl. FB400";#N/A,#N/A,FALSE,"Tabl. FB500";#N/A,#N/A,FALSE,"Tabl. FS090"}</definedName>
    <definedName name="YTHBVFR" localSheetId="23" hidden="1">{#N/A,#N/A,FALSE,"Tabl. FB300";#N/A,#N/A,FALSE,"Tabl. FB350";#N/A,#N/A,FALSE,"Tabl. FB400";#N/A,#N/A,FALSE,"Tabl. FB500";#N/A,#N/A,FALSE,"Tabl. FS090"}</definedName>
    <definedName name="YTHBVFR" localSheetId="12" hidden="1">{#N/A,#N/A,FALSE,"Tabl. FB300";#N/A,#N/A,FALSE,"Tabl. FB350";#N/A,#N/A,FALSE,"Tabl. FB400";#N/A,#N/A,FALSE,"Tabl. FB500";#N/A,#N/A,FALSE,"Tabl. FS090"}</definedName>
    <definedName name="YTHBVFR" localSheetId="13" hidden="1">{#N/A,#N/A,FALSE,"Tabl. FB300";#N/A,#N/A,FALSE,"Tabl. FB350";#N/A,#N/A,FALSE,"Tabl. FB400";#N/A,#N/A,FALSE,"Tabl. FB500";#N/A,#N/A,FALSE,"Tabl. FS090"}</definedName>
    <definedName name="YTHBVFR" localSheetId="14" hidden="1">{#N/A,#N/A,FALSE,"Tabl. FB300";#N/A,#N/A,FALSE,"Tabl. FB350";#N/A,#N/A,FALSE,"Tabl. FB400";#N/A,#N/A,FALSE,"Tabl. FB500";#N/A,#N/A,FALSE,"Tabl. FS090"}</definedName>
    <definedName name="YTHBVFR" localSheetId="15" hidden="1">{#N/A,#N/A,FALSE,"Tabl. FB300";#N/A,#N/A,FALSE,"Tabl. FB350";#N/A,#N/A,FALSE,"Tabl. FB400";#N/A,#N/A,FALSE,"Tabl. FB500";#N/A,#N/A,FALSE,"Tabl. FS090"}</definedName>
    <definedName name="YTHBVFR" localSheetId="3" hidden="1">{#N/A,#N/A,FALSE,"Tabl. FB300";#N/A,#N/A,FALSE,"Tabl. FB350";#N/A,#N/A,FALSE,"Tabl. FB400";#N/A,#N/A,FALSE,"Tabl. FB500";#N/A,#N/A,FALSE,"Tabl. FS090"}</definedName>
    <definedName name="YTHBVFR" localSheetId="4" hidden="1">{#N/A,#N/A,FALSE,"Tabl. FB300";#N/A,#N/A,FALSE,"Tabl. FB350";#N/A,#N/A,FALSE,"Tabl. FB400";#N/A,#N/A,FALSE,"Tabl. FB500";#N/A,#N/A,FALSE,"Tabl. FS090"}</definedName>
    <definedName name="YTHBVFR" localSheetId="5" hidden="1">{#N/A,#N/A,FALSE,"Tabl. FB300";#N/A,#N/A,FALSE,"Tabl. FB350";#N/A,#N/A,FALSE,"Tabl. FB400";#N/A,#N/A,FALSE,"Tabl. FB500";#N/A,#N/A,FALSE,"Tabl. FS090"}</definedName>
    <definedName name="YTHBVFR" localSheetId="6" hidden="1">{#N/A,#N/A,FALSE,"Tabl. FB300";#N/A,#N/A,FALSE,"Tabl. FB350";#N/A,#N/A,FALSE,"Tabl. FB400";#N/A,#N/A,FALSE,"Tabl. FB500";#N/A,#N/A,FALSE,"Tabl. FS090"}</definedName>
    <definedName name="YTHBVFR" hidden="1">{#N/A,#N/A,FALSE,"Tabl. FB300";#N/A,#N/A,FALSE,"Tabl. FB350";#N/A,#N/A,FALSE,"Tabl. FB400";#N/A,#N/A,FALSE,"Tabl. FB500";#N/A,#N/A,FALSE,"Tabl. FS090"}</definedName>
    <definedName name="ytje" localSheetId="20" hidden="1">{#N/A,#N/A,FALSE,"A";#N/A,#N/A,FALSE,"B"}</definedName>
    <definedName name="ytje" localSheetId="21" hidden="1">{#N/A,#N/A,FALSE,"A";#N/A,#N/A,FALSE,"B"}</definedName>
    <definedName name="ytje" localSheetId="22" hidden="1">{#N/A,#N/A,FALSE,"A";#N/A,#N/A,FALSE,"B"}</definedName>
    <definedName name="ytje" localSheetId="16" hidden="1">{#N/A,#N/A,FALSE,"A";#N/A,#N/A,FALSE,"B"}</definedName>
    <definedName name="ytje" localSheetId="17" hidden="1">{#N/A,#N/A,FALSE,"A";#N/A,#N/A,FALSE,"B"}</definedName>
    <definedName name="ytje" localSheetId="19" hidden="1">{#N/A,#N/A,FALSE,"A";#N/A,#N/A,FALSE,"B"}</definedName>
    <definedName name="ytje" localSheetId="18" hidden="1">{#N/A,#N/A,FALSE,"A";#N/A,#N/A,FALSE,"B"}</definedName>
    <definedName name="ytje" localSheetId="7" hidden="1">{#N/A,#N/A,FALSE,"A";#N/A,#N/A,FALSE,"B"}</definedName>
    <definedName name="ytje" localSheetId="8" hidden="1">{#N/A,#N/A,FALSE,"A";#N/A,#N/A,FALSE,"B"}</definedName>
    <definedName name="ytje" localSheetId="10" hidden="1">{#N/A,#N/A,FALSE,"A";#N/A,#N/A,FALSE,"B"}</definedName>
    <definedName name="ytje" localSheetId="9" hidden="1">{#N/A,#N/A,FALSE,"A";#N/A,#N/A,FALSE,"B"}</definedName>
    <definedName name="ytje" localSheetId="23" hidden="1">{#N/A,#N/A,FALSE,"A";#N/A,#N/A,FALSE,"B"}</definedName>
    <definedName name="ytje" localSheetId="12" hidden="1">{#N/A,#N/A,FALSE,"A";#N/A,#N/A,FALSE,"B"}</definedName>
    <definedName name="ytje" localSheetId="13" hidden="1">{#N/A,#N/A,FALSE,"A";#N/A,#N/A,FALSE,"B"}</definedName>
    <definedName name="ytje" localSheetId="14" hidden="1">{#N/A,#N/A,FALSE,"A";#N/A,#N/A,FALSE,"B"}</definedName>
    <definedName name="ytje" localSheetId="15" hidden="1">{#N/A,#N/A,FALSE,"A";#N/A,#N/A,FALSE,"B"}</definedName>
    <definedName name="ytje" localSheetId="3" hidden="1">{#N/A,#N/A,FALSE,"A";#N/A,#N/A,FALSE,"B"}</definedName>
    <definedName name="ytje" localSheetId="4" hidden="1">{#N/A,#N/A,FALSE,"A";#N/A,#N/A,FALSE,"B"}</definedName>
    <definedName name="ytje" localSheetId="5" hidden="1">{#N/A,#N/A,FALSE,"A";#N/A,#N/A,FALSE,"B"}</definedName>
    <definedName name="ytje" localSheetId="6" hidden="1">{#N/A,#N/A,FALSE,"A";#N/A,#N/A,FALSE,"B"}</definedName>
    <definedName name="ytje" hidden="1">{#N/A,#N/A,FALSE,"A";#N/A,#N/A,FALSE,"B"}</definedName>
    <definedName name="ytr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ytr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ytr" hidden="1">{#N/A,#N/A,FALSE,"A";#N/A,#N/A,FALSE,"B-TOT";#N/A,#N/A,FALSE,"Declaration1";#N/A,#N/A,FALSE,"Spravka1";#N/A,#N/A,FALSE,"A (2)";#N/A,#N/A,FALSE,"B-TOT (2)";#N/A,#N/A,FALSE,"Declaration1 (2)";#N/A,#N/A,FALSE,"Spravka1 (2)"}</definedName>
    <definedName name="ytu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tuity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YU87N" localSheetId="20" hidden="1">{#N/A,#N/A,FALSE,"Tabl. G1";#N/A,#N/A,FALSE,"Tabl. G2"}</definedName>
    <definedName name="YU87N" localSheetId="21" hidden="1">{#N/A,#N/A,FALSE,"Tabl. G1";#N/A,#N/A,FALSE,"Tabl. G2"}</definedName>
    <definedName name="YU87N" localSheetId="22" hidden="1">{#N/A,#N/A,FALSE,"Tabl. G1";#N/A,#N/A,FALSE,"Tabl. G2"}</definedName>
    <definedName name="YU87N" localSheetId="16" hidden="1">{#N/A,#N/A,FALSE,"Tabl. G1";#N/A,#N/A,FALSE,"Tabl. G2"}</definedName>
    <definedName name="YU87N" localSheetId="17" hidden="1">{#N/A,#N/A,FALSE,"Tabl. G1";#N/A,#N/A,FALSE,"Tabl. G2"}</definedName>
    <definedName name="YU87N" localSheetId="19" hidden="1">{#N/A,#N/A,FALSE,"Tabl. G1";#N/A,#N/A,FALSE,"Tabl. G2"}</definedName>
    <definedName name="YU87N" localSheetId="18" hidden="1">{#N/A,#N/A,FALSE,"Tabl. G1";#N/A,#N/A,FALSE,"Tabl. G2"}</definedName>
    <definedName name="YU87N" localSheetId="7" hidden="1">{#N/A,#N/A,FALSE,"Tabl. G1";#N/A,#N/A,FALSE,"Tabl. G2"}</definedName>
    <definedName name="YU87N" localSheetId="8" hidden="1">{#N/A,#N/A,FALSE,"Tabl. G1";#N/A,#N/A,FALSE,"Tabl. G2"}</definedName>
    <definedName name="YU87N" localSheetId="10" hidden="1">{#N/A,#N/A,FALSE,"Tabl. G1";#N/A,#N/A,FALSE,"Tabl. G2"}</definedName>
    <definedName name="YU87N" localSheetId="9" hidden="1">{#N/A,#N/A,FALSE,"Tabl. G1";#N/A,#N/A,FALSE,"Tabl. G2"}</definedName>
    <definedName name="YU87N" localSheetId="23" hidden="1">{#N/A,#N/A,FALSE,"Tabl. G1";#N/A,#N/A,FALSE,"Tabl. G2"}</definedName>
    <definedName name="YU87N" localSheetId="12" hidden="1">{#N/A,#N/A,FALSE,"Tabl. G1";#N/A,#N/A,FALSE,"Tabl. G2"}</definedName>
    <definedName name="YU87N" localSheetId="13" hidden="1">{#N/A,#N/A,FALSE,"Tabl. G1";#N/A,#N/A,FALSE,"Tabl. G2"}</definedName>
    <definedName name="YU87N" localSheetId="14" hidden="1">{#N/A,#N/A,FALSE,"Tabl. G1";#N/A,#N/A,FALSE,"Tabl. G2"}</definedName>
    <definedName name="YU87N" localSheetId="15" hidden="1">{#N/A,#N/A,FALSE,"Tabl. G1";#N/A,#N/A,FALSE,"Tabl. G2"}</definedName>
    <definedName name="YU87N" localSheetId="3" hidden="1">{#N/A,#N/A,FALSE,"Tabl. G1";#N/A,#N/A,FALSE,"Tabl. G2"}</definedName>
    <definedName name="YU87N" localSheetId="4" hidden="1">{#N/A,#N/A,FALSE,"Tabl. G1";#N/A,#N/A,FALSE,"Tabl. G2"}</definedName>
    <definedName name="YU87N" localSheetId="5" hidden="1">{#N/A,#N/A,FALSE,"Tabl. G1";#N/A,#N/A,FALSE,"Tabl. G2"}</definedName>
    <definedName name="YU87N" localSheetId="6" hidden="1">{#N/A,#N/A,FALSE,"Tabl. G1";#N/A,#N/A,FALSE,"Tabl. G2"}</definedName>
    <definedName name="YU87N" hidden="1">{#N/A,#N/A,FALSE,"Tabl. G1";#N/A,#N/A,FALSE,"Tabl. G2"}</definedName>
    <definedName name="YUC" localSheetId="20" hidden="1">{#N/A,#N/A,FALSE,"Tabl. H1";#N/A,#N/A,FALSE,"Tabl. H2"}</definedName>
    <definedName name="YUC" localSheetId="21" hidden="1">{#N/A,#N/A,FALSE,"Tabl. H1";#N/A,#N/A,FALSE,"Tabl. H2"}</definedName>
    <definedName name="YUC" localSheetId="22" hidden="1">{#N/A,#N/A,FALSE,"Tabl. H1";#N/A,#N/A,FALSE,"Tabl. H2"}</definedName>
    <definedName name="YUC" localSheetId="16" hidden="1">{#N/A,#N/A,FALSE,"Tabl. H1";#N/A,#N/A,FALSE,"Tabl. H2"}</definedName>
    <definedName name="YUC" localSheetId="17" hidden="1">{#N/A,#N/A,FALSE,"Tabl. H1";#N/A,#N/A,FALSE,"Tabl. H2"}</definedName>
    <definedName name="YUC" localSheetId="19" hidden="1">{#N/A,#N/A,FALSE,"Tabl. H1";#N/A,#N/A,FALSE,"Tabl. H2"}</definedName>
    <definedName name="YUC" localSheetId="18" hidden="1">{#N/A,#N/A,FALSE,"Tabl. H1";#N/A,#N/A,FALSE,"Tabl. H2"}</definedName>
    <definedName name="YUC" localSheetId="7" hidden="1">{#N/A,#N/A,FALSE,"Tabl. H1";#N/A,#N/A,FALSE,"Tabl. H2"}</definedName>
    <definedName name="YUC" localSheetId="8" hidden="1">{#N/A,#N/A,FALSE,"Tabl. H1";#N/A,#N/A,FALSE,"Tabl. H2"}</definedName>
    <definedName name="YUC" localSheetId="10" hidden="1">{#N/A,#N/A,FALSE,"Tabl. H1";#N/A,#N/A,FALSE,"Tabl. H2"}</definedName>
    <definedName name="YUC" localSheetId="9" hidden="1">{#N/A,#N/A,FALSE,"Tabl. H1";#N/A,#N/A,FALSE,"Tabl. H2"}</definedName>
    <definedName name="YUC" localSheetId="23" hidden="1">{#N/A,#N/A,FALSE,"Tabl. H1";#N/A,#N/A,FALSE,"Tabl. H2"}</definedName>
    <definedName name="YUC" localSheetId="12" hidden="1">{#N/A,#N/A,FALSE,"Tabl. H1";#N/A,#N/A,FALSE,"Tabl. H2"}</definedName>
    <definedName name="YUC" localSheetId="13" hidden="1">{#N/A,#N/A,FALSE,"Tabl. H1";#N/A,#N/A,FALSE,"Tabl. H2"}</definedName>
    <definedName name="YUC" localSheetId="14" hidden="1">{#N/A,#N/A,FALSE,"Tabl. H1";#N/A,#N/A,FALSE,"Tabl. H2"}</definedName>
    <definedName name="YUC" localSheetId="15" hidden="1">{#N/A,#N/A,FALSE,"Tabl. H1";#N/A,#N/A,FALSE,"Tabl. H2"}</definedName>
    <definedName name="YUC" localSheetId="3" hidden="1">{#N/A,#N/A,FALSE,"Tabl. H1";#N/A,#N/A,FALSE,"Tabl. H2"}</definedName>
    <definedName name="YUC" localSheetId="4" hidden="1">{#N/A,#N/A,FALSE,"Tabl. H1";#N/A,#N/A,FALSE,"Tabl. H2"}</definedName>
    <definedName name="YUC" localSheetId="5" hidden="1">{#N/A,#N/A,FALSE,"Tabl. H1";#N/A,#N/A,FALSE,"Tabl. H2"}</definedName>
    <definedName name="YUC" localSheetId="6" hidden="1">{#N/A,#N/A,FALSE,"Tabl. H1";#N/A,#N/A,FALSE,"Tabl. H2"}</definedName>
    <definedName name="YUC" hidden="1">{#N/A,#N/A,FALSE,"Tabl. H1";#N/A,#N/A,FALSE,"Tabl. H2"}</definedName>
    <definedName name="yuj" localSheetId="20" hidden="1">{#N/A,#N/A,FALSE,"A";#N/A,#N/A,FALSE,"B"}</definedName>
    <definedName name="yuj" localSheetId="21" hidden="1">{#N/A,#N/A,FALSE,"A";#N/A,#N/A,FALSE,"B"}</definedName>
    <definedName name="yuj" localSheetId="22" hidden="1">{#N/A,#N/A,FALSE,"A";#N/A,#N/A,FALSE,"B"}</definedName>
    <definedName name="yuj" localSheetId="16" hidden="1">{#N/A,#N/A,FALSE,"A";#N/A,#N/A,FALSE,"B"}</definedName>
    <definedName name="yuj" localSheetId="17" hidden="1">{#N/A,#N/A,FALSE,"A";#N/A,#N/A,FALSE,"B"}</definedName>
    <definedName name="yuj" localSheetId="19" hidden="1">{#N/A,#N/A,FALSE,"A";#N/A,#N/A,FALSE,"B"}</definedName>
    <definedName name="yuj" localSheetId="18" hidden="1">{#N/A,#N/A,FALSE,"A";#N/A,#N/A,FALSE,"B"}</definedName>
    <definedName name="yuj" localSheetId="7" hidden="1">{#N/A,#N/A,FALSE,"A";#N/A,#N/A,FALSE,"B"}</definedName>
    <definedName name="yuj" localSheetId="8" hidden="1">{#N/A,#N/A,FALSE,"A";#N/A,#N/A,FALSE,"B"}</definedName>
    <definedName name="yuj" localSheetId="10" hidden="1">{#N/A,#N/A,FALSE,"A";#N/A,#N/A,FALSE,"B"}</definedName>
    <definedName name="yuj" localSheetId="9" hidden="1">{#N/A,#N/A,FALSE,"A";#N/A,#N/A,FALSE,"B"}</definedName>
    <definedName name="yuj" localSheetId="23" hidden="1">{#N/A,#N/A,FALSE,"A";#N/A,#N/A,FALSE,"B"}</definedName>
    <definedName name="yuj" localSheetId="12" hidden="1">{#N/A,#N/A,FALSE,"A";#N/A,#N/A,FALSE,"B"}</definedName>
    <definedName name="yuj" localSheetId="13" hidden="1">{#N/A,#N/A,FALSE,"A";#N/A,#N/A,FALSE,"B"}</definedName>
    <definedName name="yuj" localSheetId="14" hidden="1">{#N/A,#N/A,FALSE,"A";#N/A,#N/A,FALSE,"B"}</definedName>
    <definedName name="yuj" localSheetId="15" hidden="1">{#N/A,#N/A,FALSE,"A";#N/A,#N/A,FALSE,"B"}</definedName>
    <definedName name="yuj" localSheetId="3" hidden="1">{#N/A,#N/A,FALSE,"A";#N/A,#N/A,FALSE,"B"}</definedName>
    <definedName name="yuj" localSheetId="4" hidden="1">{#N/A,#N/A,FALSE,"A";#N/A,#N/A,FALSE,"B"}</definedName>
    <definedName name="yuj" localSheetId="5" hidden="1">{#N/A,#N/A,FALSE,"A";#N/A,#N/A,FALSE,"B"}</definedName>
    <definedName name="yuj" localSheetId="6" hidden="1">{#N/A,#N/A,FALSE,"A";#N/A,#N/A,FALSE,"B"}</definedName>
    <definedName name="yuj" hidden="1">{#N/A,#N/A,FALSE,"A";#N/A,#N/A,FALSE,"B"}</definedName>
    <definedName name="yukuyk" localSheetId="20" hidden="1">{#N/A,#N/A,FALSE,"A";#N/A,#N/A,FALSE,"B"}</definedName>
    <definedName name="yukuyk" localSheetId="21" hidden="1">{#N/A,#N/A,FALSE,"A";#N/A,#N/A,FALSE,"B"}</definedName>
    <definedName name="yukuyk" localSheetId="22" hidden="1">{#N/A,#N/A,FALSE,"A";#N/A,#N/A,FALSE,"B"}</definedName>
    <definedName name="yukuyk" localSheetId="16" hidden="1">{#N/A,#N/A,FALSE,"A";#N/A,#N/A,FALSE,"B"}</definedName>
    <definedName name="yukuyk" localSheetId="17" hidden="1">{#N/A,#N/A,FALSE,"A";#N/A,#N/A,FALSE,"B"}</definedName>
    <definedName name="yukuyk" localSheetId="19" hidden="1">{#N/A,#N/A,FALSE,"A";#N/A,#N/A,FALSE,"B"}</definedName>
    <definedName name="yukuyk" localSheetId="18" hidden="1">{#N/A,#N/A,FALSE,"A";#N/A,#N/A,FALSE,"B"}</definedName>
    <definedName name="yukuyk" localSheetId="7" hidden="1">{#N/A,#N/A,FALSE,"A";#N/A,#N/A,FALSE,"B"}</definedName>
    <definedName name="yukuyk" localSheetId="8" hidden="1">{#N/A,#N/A,FALSE,"A";#N/A,#N/A,FALSE,"B"}</definedName>
    <definedName name="yukuyk" localSheetId="10" hidden="1">{#N/A,#N/A,FALSE,"A";#N/A,#N/A,FALSE,"B"}</definedName>
    <definedName name="yukuyk" localSheetId="9" hidden="1">{#N/A,#N/A,FALSE,"A";#N/A,#N/A,FALSE,"B"}</definedName>
    <definedName name="yukuyk" localSheetId="23" hidden="1">{#N/A,#N/A,FALSE,"A";#N/A,#N/A,FALSE,"B"}</definedName>
    <definedName name="yukuyk" localSheetId="12" hidden="1">{#N/A,#N/A,FALSE,"A";#N/A,#N/A,FALSE,"B"}</definedName>
    <definedName name="yukuyk" localSheetId="13" hidden="1">{#N/A,#N/A,FALSE,"A";#N/A,#N/A,FALSE,"B"}</definedName>
    <definedName name="yukuyk" localSheetId="14" hidden="1">{#N/A,#N/A,FALSE,"A";#N/A,#N/A,FALSE,"B"}</definedName>
    <definedName name="yukuyk" localSheetId="15" hidden="1">{#N/A,#N/A,FALSE,"A";#N/A,#N/A,FALSE,"B"}</definedName>
    <definedName name="yukuyk" localSheetId="3" hidden="1">{#N/A,#N/A,FALSE,"A";#N/A,#N/A,FALSE,"B"}</definedName>
    <definedName name="yukuyk" localSheetId="4" hidden="1">{#N/A,#N/A,FALSE,"A";#N/A,#N/A,FALSE,"B"}</definedName>
    <definedName name="yukuyk" localSheetId="5" hidden="1">{#N/A,#N/A,FALSE,"A";#N/A,#N/A,FALSE,"B"}</definedName>
    <definedName name="yukuyk" localSheetId="6" hidden="1">{#N/A,#N/A,FALSE,"A";#N/A,#N/A,FALSE,"B"}</definedName>
    <definedName name="yukuyk" hidden="1">{#N/A,#N/A,FALSE,"A";#N/A,#N/A,FALSE,"B"}</definedName>
    <definedName name="YY" localSheetId="20" hidden="1">{#N/A,#N/A,FALSE,"Tabl. A1";#N/A,#N/A,FALSE,"Tabl. A1 b";#N/A,#N/A,FALSE,"Tabl. A2";#N/A,#N/A,FALSE,"Tabl. A2-1";#N/A,#N/A,FALSE,"Tabl. A2-2"}</definedName>
    <definedName name="YY" localSheetId="21" hidden="1">{#N/A,#N/A,FALSE,"Tabl. A1";#N/A,#N/A,FALSE,"Tabl. A1 b";#N/A,#N/A,FALSE,"Tabl. A2";#N/A,#N/A,FALSE,"Tabl. A2-1";#N/A,#N/A,FALSE,"Tabl. A2-2"}</definedName>
    <definedName name="YY" localSheetId="22" hidden="1">{#N/A,#N/A,FALSE,"Tabl. A1";#N/A,#N/A,FALSE,"Tabl. A1 b";#N/A,#N/A,FALSE,"Tabl. A2";#N/A,#N/A,FALSE,"Tabl. A2-1";#N/A,#N/A,FALSE,"Tabl. A2-2"}</definedName>
    <definedName name="YY" localSheetId="16" hidden="1">{#N/A,#N/A,FALSE,"Tabl. A1";#N/A,#N/A,FALSE,"Tabl. A1 b";#N/A,#N/A,FALSE,"Tabl. A2";#N/A,#N/A,FALSE,"Tabl. A2-1";#N/A,#N/A,FALSE,"Tabl. A2-2"}</definedName>
    <definedName name="YY" localSheetId="17" hidden="1">{#N/A,#N/A,FALSE,"Tabl. A1";#N/A,#N/A,FALSE,"Tabl. A1 b";#N/A,#N/A,FALSE,"Tabl. A2";#N/A,#N/A,FALSE,"Tabl. A2-1";#N/A,#N/A,FALSE,"Tabl. A2-2"}</definedName>
    <definedName name="YY" localSheetId="19" hidden="1">{#N/A,#N/A,FALSE,"Tabl. A1";#N/A,#N/A,FALSE,"Tabl. A1 b";#N/A,#N/A,FALSE,"Tabl. A2";#N/A,#N/A,FALSE,"Tabl. A2-1";#N/A,#N/A,FALSE,"Tabl. A2-2"}</definedName>
    <definedName name="YY" localSheetId="18" hidden="1">{#N/A,#N/A,FALSE,"Tabl. A1";#N/A,#N/A,FALSE,"Tabl. A1 b";#N/A,#N/A,FALSE,"Tabl. A2";#N/A,#N/A,FALSE,"Tabl. A2-1";#N/A,#N/A,FALSE,"Tabl. A2-2"}</definedName>
    <definedName name="YY" localSheetId="7" hidden="1">{#N/A,#N/A,FALSE,"Tabl. A1";#N/A,#N/A,FALSE,"Tabl. A1 b";#N/A,#N/A,FALSE,"Tabl. A2";#N/A,#N/A,FALSE,"Tabl. A2-1";#N/A,#N/A,FALSE,"Tabl. A2-2"}</definedName>
    <definedName name="YY" localSheetId="8" hidden="1">{#N/A,#N/A,FALSE,"Tabl. A1";#N/A,#N/A,FALSE,"Tabl. A1 b";#N/A,#N/A,FALSE,"Tabl. A2";#N/A,#N/A,FALSE,"Tabl. A2-1";#N/A,#N/A,FALSE,"Tabl. A2-2"}</definedName>
    <definedName name="YY" localSheetId="10" hidden="1">{#N/A,#N/A,FALSE,"Tabl. A1";#N/A,#N/A,FALSE,"Tabl. A1 b";#N/A,#N/A,FALSE,"Tabl. A2";#N/A,#N/A,FALSE,"Tabl. A2-1";#N/A,#N/A,FALSE,"Tabl. A2-2"}</definedName>
    <definedName name="YY" localSheetId="9" hidden="1">{#N/A,#N/A,FALSE,"Tabl. A1";#N/A,#N/A,FALSE,"Tabl. A1 b";#N/A,#N/A,FALSE,"Tabl. A2";#N/A,#N/A,FALSE,"Tabl. A2-1";#N/A,#N/A,FALSE,"Tabl. A2-2"}</definedName>
    <definedName name="YY" localSheetId="23" hidden="1">{#N/A,#N/A,FALSE,"Tabl. A1";#N/A,#N/A,FALSE,"Tabl. A1 b";#N/A,#N/A,FALSE,"Tabl. A2";#N/A,#N/A,FALSE,"Tabl. A2-1";#N/A,#N/A,FALSE,"Tabl. A2-2"}</definedName>
    <definedName name="YY" localSheetId="12" hidden="1">{#N/A,#N/A,FALSE,"Tabl. A1";#N/A,#N/A,FALSE,"Tabl. A1 b";#N/A,#N/A,FALSE,"Tabl. A2";#N/A,#N/A,FALSE,"Tabl. A2-1";#N/A,#N/A,FALSE,"Tabl. A2-2"}</definedName>
    <definedName name="YY" localSheetId="13" hidden="1">{#N/A,#N/A,FALSE,"Tabl. A1";#N/A,#N/A,FALSE,"Tabl. A1 b";#N/A,#N/A,FALSE,"Tabl. A2";#N/A,#N/A,FALSE,"Tabl. A2-1";#N/A,#N/A,FALSE,"Tabl. A2-2"}</definedName>
    <definedName name="YY" localSheetId="14" hidden="1">{#N/A,#N/A,FALSE,"Tabl. A1";#N/A,#N/A,FALSE,"Tabl. A1 b";#N/A,#N/A,FALSE,"Tabl. A2";#N/A,#N/A,FALSE,"Tabl. A2-1";#N/A,#N/A,FALSE,"Tabl. A2-2"}</definedName>
    <definedName name="YY" localSheetId="15" hidden="1">{#N/A,#N/A,FALSE,"Tabl. A1";#N/A,#N/A,FALSE,"Tabl. A1 b";#N/A,#N/A,FALSE,"Tabl. A2";#N/A,#N/A,FALSE,"Tabl. A2-1";#N/A,#N/A,FALSE,"Tabl. A2-2"}</definedName>
    <definedName name="YY" localSheetId="3" hidden="1">{#N/A,#N/A,FALSE,"Tabl. A1";#N/A,#N/A,FALSE,"Tabl. A1 b";#N/A,#N/A,FALSE,"Tabl. A2";#N/A,#N/A,FALSE,"Tabl. A2-1";#N/A,#N/A,FALSE,"Tabl. A2-2"}</definedName>
    <definedName name="YY" localSheetId="4" hidden="1">{#N/A,#N/A,FALSE,"Tabl. A1";#N/A,#N/A,FALSE,"Tabl. A1 b";#N/A,#N/A,FALSE,"Tabl. A2";#N/A,#N/A,FALSE,"Tabl. A2-1";#N/A,#N/A,FALSE,"Tabl. A2-2"}</definedName>
    <definedName name="YY" localSheetId="5" hidden="1">{#N/A,#N/A,FALSE,"Tabl. A1";#N/A,#N/A,FALSE,"Tabl. A1 b";#N/A,#N/A,FALSE,"Tabl. A2";#N/A,#N/A,FALSE,"Tabl. A2-1";#N/A,#N/A,FALSE,"Tabl. A2-2"}</definedName>
    <definedName name="YY" localSheetId="6" hidden="1">{#N/A,#N/A,FALSE,"Tabl. A1";#N/A,#N/A,FALSE,"Tabl. A1 b";#N/A,#N/A,FALSE,"Tabl. A2";#N/A,#N/A,FALSE,"Tabl. A2-1";#N/A,#N/A,FALSE,"Tabl. A2-2"}</definedName>
    <definedName name="YY" hidden="1">{#N/A,#N/A,FALSE,"Tabl. A1";#N/A,#N/A,FALSE,"Tabl. A1 b";#N/A,#N/A,FALSE,"Tabl. A2";#N/A,#N/A,FALSE,"Tabl. A2-1";#N/A,#N/A,FALSE,"Tabl. A2-2"}</definedName>
    <definedName name="Z" localSheetId="20" hidden="1">{#N/A,#N/A,FALSE,"Aging Summary";#N/A,#N/A,FALSE,"Ratio Analysis";#N/A,#N/A,FALSE,"Test 120 Day Accts";#N/A,#N/A,FALSE,"Tickmarks"}</definedName>
    <definedName name="Z" localSheetId="21" hidden="1">{#N/A,#N/A,FALSE,"Aging Summary";#N/A,#N/A,FALSE,"Ratio Analysis";#N/A,#N/A,FALSE,"Test 120 Day Accts";#N/A,#N/A,FALSE,"Tickmarks"}</definedName>
    <definedName name="Z" localSheetId="22" hidden="1">{#N/A,#N/A,FALSE,"Aging Summary";#N/A,#N/A,FALSE,"Ratio Analysis";#N/A,#N/A,FALSE,"Test 120 Day Accts";#N/A,#N/A,FALSE,"Tickmarks"}</definedName>
    <definedName name="Z" localSheetId="16" hidden="1">{#N/A,#N/A,FALSE,"Aging Summary";#N/A,#N/A,FALSE,"Ratio Analysis";#N/A,#N/A,FALSE,"Test 120 Day Accts";#N/A,#N/A,FALSE,"Tickmarks"}</definedName>
    <definedName name="Z" localSheetId="17" hidden="1">{#N/A,#N/A,FALSE,"Aging Summary";#N/A,#N/A,FALSE,"Ratio Analysis";#N/A,#N/A,FALSE,"Test 120 Day Accts";#N/A,#N/A,FALSE,"Tickmarks"}</definedName>
    <definedName name="Z" localSheetId="19" hidden="1">{#N/A,#N/A,FALSE,"Aging Summary";#N/A,#N/A,FALSE,"Ratio Analysis";#N/A,#N/A,FALSE,"Test 120 Day Accts";#N/A,#N/A,FALSE,"Tickmarks"}</definedName>
    <definedName name="Z" localSheetId="18" hidden="1">{#N/A,#N/A,FALSE,"Aging Summary";#N/A,#N/A,FALSE,"Ratio Analysis";#N/A,#N/A,FALSE,"Test 120 Day Accts";#N/A,#N/A,FALSE,"Tickmarks"}</definedName>
    <definedName name="Z" localSheetId="7" hidden="1">{#N/A,#N/A,FALSE,"Aging Summary";#N/A,#N/A,FALSE,"Ratio Analysis";#N/A,#N/A,FALSE,"Test 120 Day Accts";#N/A,#N/A,FALSE,"Tickmarks"}</definedName>
    <definedName name="Z" localSheetId="8" hidden="1">{#N/A,#N/A,FALSE,"Aging Summary";#N/A,#N/A,FALSE,"Ratio Analysis";#N/A,#N/A,FALSE,"Test 120 Day Accts";#N/A,#N/A,FALSE,"Tickmarks"}</definedName>
    <definedName name="Z" localSheetId="10" hidden="1">{#N/A,#N/A,FALSE,"Aging Summary";#N/A,#N/A,FALSE,"Ratio Analysis";#N/A,#N/A,FALSE,"Test 120 Day Accts";#N/A,#N/A,FALSE,"Tickmarks"}</definedName>
    <definedName name="Z" localSheetId="9" hidden="1">{#N/A,#N/A,FALSE,"Aging Summary";#N/A,#N/A,FALSE,"Ratio Analysis";#N/A,#N/A,FALSE,"Test 120 Day Accts";#N/A,#N/A,FALSE,"Tickmarks"}</definedName>
    <definedName name="Z" localSheetId="23" hidden="1">{#N/A,#N/A,FALSE,"Aging Summary";#N/A,#N/A,FALSE,"Ratio Analysis";#N/A,#N/A,FALSE,"Test 120 Day Accts";#N/A,#N/A,FALSE,"Tickmarks"}</definedName>
    <definedName name="Z" localSheetId="12" hidden="1">{#N/A,#N/A,FALSE,"Aging Summary";#N/A,#N/A,FALSE,"Ratio Analysis";#N/A,#N/A,FALSE,"Test 120 Day Accts";#N/A,#N/A,FALSE,"Tickmarks"}</definedName>
    <definedName name="Z" localSheetId="13" hidden="1">{#N/A,#N/A,FALSE,"Aging Summary";#N/A,#N/A,FALSE,"Ratio Analysis";#N/A,#N/A,FALSE,"Test 120 Day Accts";#N/A,#N/A,FALSE,"Tickmarks"}</definedName>
    <definedName name="Z" localSheetId="14" hidden="1">{#N/A,#N/A,FALSE,"Aging Summary";#N/A,#N/A,FALSE,"Ratio Analysis";#N/A,#N/A,FALSE,"Test 120 Day Accts";#N/A,#N/A,FALSE,"Tickmarks"}</definedName>
    <definedName name="Z" localSheetId="15" hidden="1">{#N/A,#N/A,FALSE,"Aging Summary";#N/A,#N/A,FALSE,"Ratio Analysis";#N/A,#N/A,FALSE,"Test 120 Day Accts";#N/A,#N/A,FALSE,"Tickmarks"}</definedName>
    <definedName name="Z" localSheetId="3" hidden="1">{#N/A,#N/A,FALSE,"Aging Summary";#N/A,#N/A,FALSE,"Ratio Analysis";#N/A,#N/A,FALSE,"Test 120 Day Accts";#N/A,#N/A,FALSE,"Tickmarks"}</definedName>
    <definedName name="Z" localSheetId="4" hidden="1">{#N/A,#N/A,FALSE,"Aging Summary";#N/A,#N/A,FALSE,"Ratio Analysis";#N/A,#N/A,FALSE,"Test 120 Day Accts";#N/A,#N/A,FALSE,"Tickmarks"}</definedName>
    <definedName name="Z" localSheetId="5" hidden="1">{#N/A,#N/A,FALSE,"Aging Summary";#N/A,#N/A,FALSE,"Ratio Analysis";#N/A,#N/A,FALSE,"Test 120 Day Accts";#N/A,#N/A,FALSE,"Tickmarks"}</definedName>
    <definedName name="Z" localSheetId="6" hidden="1">{#N/A,#N/A,FALSE,"Aging Summary";#N/A,#N/A,FALSE,"Ratio Analysis";#N/A,#N/A,FALSE,"Test 120 Day Accts";#N/A,#N/A,FALSE,"Tickmarks"}</definedName>
    <definedName name="Z" hidden="1">{#N/A,#N/A,FALSE,"Aging Summary";#N/A,#N/A,FALSE,"Ratio Analysis";#N/A,#N/A,FALSE,"Test 120 Day Accts";#N/A,#N/A,FALSE,"Tickmarks"}</definedName>
    <definedName name="Z_1FA0F3A0_9A3E_11D6_8FF0_00D0B7BABD9F_.wvu.Rows" localSheetId="21" hidden="1">'[17]ЧМЗ Budget'!#REF!,'[17]ЧМЗ Budget'!#REF!</definedName>
    <definedName name="Z_1FA0F3A0_9A3E_11D6_8FF0_00D0B7BABD9F_.wvu.Rows" localSheetId="22" hidden="1">'[17]ЧМЗ Budget'!#REF!,'[17]ЧМЗ Budget'!#REF!</definedName>
    <definedName name="Z_1FA0F3A0_9A3E_11D6_8FF0_00D0B7BABD9F_.wvu.Rows" localSheetId="24" hidden="1">'[17]ЧМЗ Budget'!#REF!,'[17]ЧМЗ Budget'!#REF!</definedName>
    <definedName name="Z_1FA0F3A0_9A3E_11D6_8FF0_00D0B7BABD9F_.wvu.Rows" localSheetId="16" hidden="1">'[17]ЧМЗ Budget'!#REF!,'[17]ЧМЗ Budget'!#REF!</definedName>
    <definedName name="Z_1FA0F3A0_9A3E_11D6_8FF0_00D0B7BABD9F_.wvu.Rows" localSheetId="19" hidden="1">'[17]ЧМЗ Budget'!#REF!,'[17]ЧМЗ Budget'!#REF!</definedName>
    <definedName name="Z_1FA0F3A0_9A3E_11D6_8FF0_00D0B7BABD9F_.wvu.Rows" localSheetId="18" hidden="1">'[17]ЧМЗ Budget'!#REF!,'[17]ЧМЗ Budget'!#REF!</definedName>
    <definedName name="Z_1FA0F3A0_9A3E_11D6_8FF0_00D0B7BABD9F_.wvu.Rows" localSheetId="8" hidden="1">'[17]ЧМЗ Budget'!#REF!,'[17]ЧМЗ Budget'!#REF!</definedName>
    <definedName name="Z_1FA0F3A0_9A3E_11D6_8FF0_00D0B7BABD9F_.wvu.Rows" localSheetId="10" hidden="1">'[17]ЧМЗ Budget'!#REF!,'[17]ЧМЗ Budget'!#REF!</definedName>
    <definedName name="Z_1FA0F3A0_9A3E_11D6_8FF0_00D0B7BABD9F_.wvu.Rows" localSheetId="9" hidden="1">'[17]ЧМЗ Budget'!#REF!,'[17]ЧМЗ Budget'!#REF!</definedName>
    <definedName name="Z_1FA0F3A0_9A3E_11D6_8FF0_00D0B7BABD9F_.wvu.Rows" localSheetId="23" hidden="1">'[17]ЧМЗ Budget'!#REF!,'[17]ЧМЗ Budget'!#REF!</definedName>
    <definedName name="Z_1FA0F3A0_9A3E_11D6_8FF0_00D0B7BABD9F_.wvu.Rows" localSheetId="2" hidden="1">'[17]ЧМЗ Budget'!#REF!,'[17]ЧМЗ Budget'!#REF!</definedName>
    <definedName name="Z_1FA0F3A0_9A3E_11D6_8FF0_00D0B7BABD9F_.wvu.Rows" localSheetId="13" hidden="1">'[17]ЧМЗ Budget'!#REF!,'[17]ЧМЗ Budget'!#REF!</definedName>
    <definedName name="Z_1FA0F3A0_9A3E_11D6_8FF0_00D0B7BABD9F_.wvu.Rows" localSheetId="15" hidden="1">'[17]ЧМЗ Budget'!#REF!,'[17]ЧМЗ Budget'!#REF!</definedName>
    <definedName name="Z_1FA0F3A0_9A3E_11D6_8FF0_00D0B7BABD9F_.wvu.Rows" localSheetId="6" hidden="1">'[17]ЧМЗ Budget'!#REF!,'[17]ЧМЗ Budget'!#REF!</definedName>
    <definedName name="Z_1FA0F3A0_9A3E_11D6_8FF0_00D0B7BABD9F_.wvu.Rows" localSheetId="11" hidden="1">'[17]ЧМЗ Budget'!#REF!,'[17]ЧМЗ Budget'!#REF!</definedName>
    <definedName name="Z_1FA0F3A0_9A3E_11D6_8FF0_00D0B7BABD9F_.wvu.Rows" hidden="1">'[17]ЧМЗ Budget'!#REF!,'[17]ЧМЗ Budget'!#REF!</definedName>
    <definedName name="Z_37A59B27_C76D_4E84_8164_B3D5C7AFADBB_.wvu.Cols" localSheetId="21" hidden="1">#REF!</definedName>
    <definedName name="Z_37A59B27_C76D_4E84_8164_B3D5C7AFADBB_.wvu.Cols" localSheetId="22" hidden="1">#REF!</definedName>
    <definedName name="Z_37A59B27_C76D_4E84_8164_B3D5C7AFADBB_.wvu.Cols" localSheetId="24" hidden="1">#REF!</definedName>
    <definedName name="Z_37A59B27_C76D_4E84_8164_B3D5C7AFADBB_.wvu.Cols" localSheetId="16" hidden="1">#REF!</definedName>
    <definedName name="Z_37A59B27_C76D_4E84_8164_B3D5C7AFADBB_.wvu.Cols" localSheetId="19" hidden="1">#REF!</definedName>
    <definedName name="Z_37A59B27_C76D_4E84_8164_B3D5C7AFADBB_.wvu.Cols" localSheetId="18" hidden="1">#REF!</definedName>
    <definedName name="Z_37A59B27_C76D_4E84_8164_B3D5C7AFADBB_.wvu.Cols" localSheetId="8" hidden="1">#REF!</definedName>
    <definedName name="Z_37A59B27_C76D_4E84_8164_B3D5C7AFADBB_.wvu.Cols" localSheetId="10" hidden="1">#REF!</definedName>
    <definedName name="Z_37A59B27_C76D_4E84_8164_B3D5C7AFADBB_.wvu.Cols" localSheetId="9" hidden="1">#REF!</definedName>
    <definedName name="Z_37A59B27_C76D_4E84_8164_B3D5C7AFADBB_.wvu.Cols" localSheetId="23" hidden="1">#REF!</definedName>
    <definedName name="Z_37A59B27_C76D_4E84_8164_B3D5C7AFADBB_.wvu.Cols" localSheetId="2" hidden="1">#REF!</definedName>
    <definedName name="Z_37A59B27_C76D_4E84_8164_B3D5C7AFADBB_.wvu.Cols" localSheetId="13" hidden="1">#REF!</definedName>
    <definedName name="Z_37A59B27_C76D_4E84_8164_B3D5C7AFADBB_.wvu.Cols" localSheetId="15" hidden="1">#REF!</definedName>
    <definedName name="Z_37A59B27_C76D_4E84_8164_B3D5C7AFADBB_.wvu.Cols" localSheetId="6" hidden="1">#REF!</definedName>
    <definedName name="Z_37A59B27_C76D_4E84_8164_B3D5C7AFADBB_.wvu.Cols" localSheetId="11" hidden="1">#REF!</definedName>
    <definedName name="Z_37A59B27_C76D_4E84_8164_B3D5C7AFADBB_.wvu.Cols" hidden="1">#REF!</definedName>
    <definedName name="Z_A5E48730_A9DF_4B8C_B0B7_DBBD9FA2B9BA_.wvu.Rows" localSheetId="19" hidden="1">#REF!,#REF!</definedName>
    <definedName name="Z_A5E48730_A9DF_4B8C_B0B7_DBBD9FA2B9BA_.wvu.Rows" localSheetId="18" hidden="1">#REF!,#REF!</definedName>
    <definedName name="Z_A5E48730_A9DF_4B8C_B0B7_DBBD9FA2B9BA_.wvu.Rows" localSheetId="8" hidden="1">#REF!,#REF!</definedName>
    <definedName name="Z_A5E48730_A9DF_4B8C_B0B7_DBBD9FA2B9BA_.wvu.Rows" localSheetId="10" hidden="1">#REF!,#REF!</definedName>
    <definedName name="Z_A5E48730_A9DF_4B8C_B0B7_DBBD9FA2B9BA_.wvu.Rows" localSheetId="9" hidden="1">#REF!,#REF!</definedName>
    <definedName name="Z_A5E48730_A9DF_4B8C_B0B7_DBBD9FA2B9BA_.wvu.Rows" localSheetId="2" hidden="1">#REF!,#REF!</definedName>
    <definedName name="Z_A5E48730_A9DF_4B8C_B0B7_DBBD9FA2B9BA_.wvu.Rows" localSheetId="15" hidden="1">#REF!,#REF!</definedName>
    <definedName name="Z_A5E48730_A9DF_4B8C_B0B7_DBBD9FA2B9BA_.wvu.Rows" localSheetId="6" hidden="1">#REF!,#REF!</definedName>
    <definedName name="Z_A5E48730_A9DF_4B8C_B0B7_DBBD9FA2B9BA_.wvu.Rows" localSheetId="11" hidden="1">#REF!,#REF!</definedName>
    <definedName name="Z_A5E48730_A9DF_4B8C_B0B7_DBBD9FA2B9BA_.wvu.Rows" hidden="1">#REF!,#REF!</definedName>
    <definedName name="Z_B5600D13_FF9B_4D12_AF52_9DEC046492B9_.wvu.Rows" localSheetId="19" hidden="1">#REF!,#REF!,#REF!,#REF!,#REF!,#REF!,#REF!,#REF!,#REF!,#REF!,#REF!,#REF!,#REF!,#REF!,#REF!,#REF!,#REF!</definedName>
    <definedName name="Z_B5600D13_FF9B_4D12_AF52_9DEC046492B9_.wvu.Rows" localSheetId="18" hidden="1">#REF!,#REF!,#REF!,#REF!,#REF!,#REF!,#REF!,#REF!,#REF!,#REF!,#REF!,#REF!,#REF!,#REF!,#REF!,#REF!,#REF!</definedName>
    <definedName name="Z_B5600D13_FF9B_4D12_AF52_9DEC046492B9_.wvu.Rows" localSheetId="8" hidden="1">#REF!,#REF!,#REF!,#REF!,#REF!,#REF!,#REF!,#REF!,#REF!,#REF!,#REF!,#REF!,#REF!,#REF!,#REF!,#REF!,#REF!</definedName>
    <definedName name="Z_B5600D13_FF9B_4D12_AF52_9DEC046492B9_.wvu.Rows" localSheetId="10" hidden="1">#REF!,#REF!,#REF!,#REF!,#REF!,#REF!,#REF!,#REF!,#REF!,#REF!,#REF!,#REF!,#REF!,#REF!,#REF!,#REF!,#REF!</definedName>
    <definedName name="Z_B5600D13_FF9B_4D12_AF52_9DEC046492B9_.wvu.Rows" localSheetId="9" hidden="1">#REF!,#REF!,#REF!,#REF!,#REF!,#REF!,#REF!,#REF!,#REF!,#REF!,#REF!,#REF!,#REF!,#REF!,#REF!,#REF!,#REF!</definedName>
    <definedName name="Z_B5600D13_FF9B_4D12_AF52_9DEC046492B9_.wvu.Rows" localSheetId="2" hidden="1">#REF!,#REF!,#REF!,#REF!,#REF!,#REF!,#REF!,#REF!,#REF!,#REF!,#REF!,#REF!,#REF!,#REF!,#REF!,#REF!,#REF!</definedName>
    <definedName name="Z_B5600D13_FF9B_4D12_AF52_9DEC046492B9_.wvu.Rows" localSheetId="15" hidden="1">#REF!,#REF!,#REF!,#REF!,#REF!,#REF!,#REF!,#REF!,#REF!,#REF!,#REF!,#REF!,#REF!,#REF!,#REF!,#REF!,#REF!</definedName>
    <definedName name="Z_B5600D13_FF9B_4D12_AF52_9DEC046492B9_.wvu.Rows" localSheetId="6" hidden="1">#REF!,#REF!,#REF!,#REF!,#REF!,#REF!,#REF!,#REF!,#REF!,#REF!,#REF!,#REF!,#REF!,#REF!,#REF!,#REF!,#REF!</definedName>
    <definedName name="Z_B5600D13_FF9B_4D12_AF52_9DEC046492B9_.wvu.Rows" localSheetId="11" hidden="1">#REF!,#REF!,#REF!,#REF!,#REF!,#REF!,#REF!,#REF!,#REF!,#REF!,#REF!,#REF!,#REF!,#REF!,#REF!,#REF!,#REF!</definedName>
    <definedName name="Z_B5600D13_FF9B_4D12_AF52_9DEC046492B9_.wvu.Rows" hidden="1">#REF!,#REF!,#REF!,#REF!,#REF!,#REF!,#REF!,#REF!,#REF!,#REF!,#REF!,#REF!,#REF!,#REF!,#REF!,#REF!,#REF!</definedName>
    <definedName name="Z_F9F3694A_8D99_11D6_96BF_00D0B7BD143A_.wvu.Rows" localSheetId="21" hidden="1">'[17]ЧМЗ Budget'!#REF!,'[17]ЧМЗ Budget'!#REF!</definedName>
    <definedName name="Z_F9F3694A_8D99_11D6_96BF_00D0B7BD143A_.wvu.Rows" localSheetId="22" hidden="1">'[17]ЧМЗ Budget'!#REF!,'[17]ЧМЗ Budget'!#REF!</definedName>
    <definedName name="Z_F9F3694A_8D99_11D6_96BF_00D0B7BD143A_.wvu.Rows" localSheetId="24" hidden="1">'[17]ЧМЗ Budget'!#REF!,'[17]ЧМЗ Budget'!#REF!</definedName>
    <definedName name="Z_F9F3694A_8D99_11D6_96BF_00D0B7BD143A_.wvu.Rows" localSheetId="16" hidden="1">'[17]ЧМЗ Budget'!#REF!,'[17]ЧМЗ Budget'!#REF!</definedName>
    <definedName name="Z_F9F3694A_8D99_11D6_96BF_00D0B7BD143A_.wvu.Rows" localSheetId="19" hidden="1">'[17]ЧМЗ Budget'!#REF!,'[17]ЧМЗ Budget'!#REF!</definedName>
    <definedName name="Z_F9F3694A_8D99_11D6_96BF_00D0B7BD143A_.wvu.Rows" localSheetId="18" hidden="1">'[17]ЧМЗ Budget'!#REF!,'[17]ЧМЗ Budget'!#REF!</definedName>
    <definedName name="Z_F9F3694A_8D99_11D6_96BF_00D0B7BD143A_.wvu.Rows" localSheetId="8" hidden="1">'[17]ЧМЗ Budget'!#REF!,'[17]ЧМЗ Budget'!#REF!</definedName>
    <definedName name="Z_F9F3694A_8D99_11D6_96BF_00D0B7BD143A_.wvu.Rows" localSheetId="10" hidden="1">'[17]ЧМЗ Budget'!#REF!,'[17]ЧМЗ Budget'!#REF!</definedName>
    <definedName name="Z_F9F3694A_8D99_11D6_96BF_00D0B7BD143A_.wvu.Rows" localSheetId="9" hidden="1">'[17]ЧМЗ Budget'!#REF!,'[17]ЧМЗ Budget'!#REF!</definedName>
    <definedName name="Z_F9F3694A_8D99_11D6_96BF_00D0B7BD143A_.wvu.Rows" localSheetId="23" hidden="1">'[17]ЧМЗ Budget'!#REF!,'[17]ЧМЗ Budget'!#REF!</definedName>
    <definedName name="Z_F9F3694A_8D99_11D6_96BF_00D0B7BD143A_.wvu.Rows" localSheetId="2" hidden="1">'[17]ЧМЗ Budget'!#REF!,'[17]ЧМЗ Budget'!#REF!</definedName>
    <definedName name="Z_F9F3694A_8D99_11D6_96BF_00D0B7BD143A_.wvu.Rows" localSheetId="13" hidden="1">'[17]ЧМЗ Budget'!#REF!,'[17]ЧМЗ Budget'!#REF!</definedName>
    <definedName name="Z_F9F3694A_8D99_11D6_96BF_00D0B7BD143A_.wvu.Rows" localSheetId="15" hidden="1">'[17]ЧМЗ Budget'!#REF!,'[17]ЧМЗ Budget'!#REF!</definedName>
    <definedName name="Z_F9F3694A_8D99_11D6_96BF_00D0B7BD143A_.wvu.Rows" localSheetId="6" hidden="1">'[17]ЧМЗ Budget'!#REF!,'[17]ЧМЗ Budget'!#REF!</definedName>
    <definedName name="Z_F9F3694A_8D99_11D6_96BF_00D0B7BD143A_.wvu.Rows" localSheetId="11" hidden="1">'[17]ЧМЗ Budget'!#REF!,'[17]ЧМЗ Budget'!#REF!</definedName>
    <definedName name="Z_F9F3694A_8D99_11D6_96BF_00D0B7BD143A_.wvu.Rows" hidden="1">'[17]ЧМЗ Budget'!#REF!,'[17]ЧМЗ Budget'!#REF!</definedName>
    <definedName name="zfbbsbrt" localSheetId="20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21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22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6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7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9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8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7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8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0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9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23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2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3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4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15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3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4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5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localSheetId="6" hidden="1">{#N/A,#N/A,FALSE,"A";#N/A,#N/A,FALSE,"B-TOT";#N/A,#N/A,FALSE,"Declaration1";#N/A,#N/A,FALSE,"Spravka1";#N/A,#N/A,FALSE,"A (2)";#N/A,#N/A,FALSE,"B-TOT (2)";#N/A,#N/A,FALSE,"Declaration1 (2)";#N/A,#N/A,FALSE,"Spravka1 (2)"}</definedName>
    <definedName name="zfbbsbrt" hidden="1">{#N/A,#N/A,FALSE,"A";#N/A,#N/A,FALSE,"B-TOT";#N/A,#N/A,FALSE,"Declaration1";#N/A,#N/A,FALSE,"Spravka1";#N/A,#N/A,FALSE,"A (2)";#N/A,#N/A,FALSE,"B-TOT (2)";#N/A,#N/A,FALSE,"Declaration1 (2)";#N/A,#N/A,FALSE,"Spravka1 (2)"}</definedName>
    <definedName name="ZWX" localSheetId="20" hidden="1">{#N/A,#N/A,FALSE,"Tabl. A1";#N/A,#N/A,FALSE,"Tabl. A1 b";#N/A,#N/A,FALSE,"Tabl. A2";#N/A,#N/A,FALSE,"Tabl. A2-1";#N/A,#N/A,FALSE,"Tabl. A2-2"}</definedName>
    <definedName name="ZWX" localSheetId="21" hidden="1">{#N/A,#N/A,FALSE,"Tabl. A1";#N/A,#N/A,FALSE,"Tabl. A1 b";#N/A,#N/A,FALSE,"Tabl. A2";#N/A,#N/A,FALSE,"Tabl. A2-1";#N/A,#N/A,FALSE,"Tabl. A2-2"}</definedName>
    <definedName name="ZWX" localSheetId="22" hidden="1">{#N/A,#N/A,FALSE,"Tabl. A1";#N/A,#N/A,FALSE,"Tabl. A1 b";#N/A,#N/A,FALSE,"Tabl. A2";#N/A,#N/A,FALSE,"Tabl. A2-1";#N/A,#N/A,FALSE,"Tabl. A2-2"}</definedName>
    <definedName name="ZWX" localSheetId="16" hidden="1">{#N/A,#N/A,FALSE,"Tabl. A1";#N/A,#N/A,FALSE,"Tabl. A1 b";#N/A,#N/A,FALSE,"Tabl. A2";#N/A,#N/A,FALSE,"Tabl. A2-1";#N/A,#N/A,FALSE,"Tabl. A2-2"}</definedName>
    <definedName name="ZWX" localSheetId="17" hidden="1">{#N/A,#N/A,FALSE,"Tabl. A1";#N/A,#N/A,FALSE,"Tabl. A1 b";#N/A,#N/A,FALSE,"Tabl. A2";#N/A,#N/A,FALSE,"Tabl. A2-1";#N/A,#N/A,FALSE,"Tabl. A2-2"}</definedName>
    <definedName name="ZWX" localSheetId="19" hidden="1">{#N/A,#N/A,FALSE,"Tabl. A1";#N/A,#N/A,FALSE,"Tabl. A1 b";#N/A,#N/A,FALSE,"Tabl. A2";#N/A,#N/A,FALSE,"Tabl. A2-1";#N/A,#N/A,FALSE,"Tabl. A2-2"}</definedName>
    <definedName name="ZWX" localSheetId="18" hidden="1">{#N/A,#N/A,FALSE,"Tabl. A1";#N/A,#N/A,FALSE,"Tabl. A1 b";#N/A,#N/A,FALSE,"Tabl. A2";#N/A,#N/A,FALSE,"Tabl. A2-1";#N/A,#N/A,FALSE,"Tabl. A2-2"}</definedName>
    <definedName name="ZWX" localSheetId="7" hidden="1">{#N/A,#N/A,FALSE,"Tabl. A1";#N/A,#N/A,FALSE,"Tabl. A1 b";#N/A,#N/A,FALSE,"Tabl. A2";#N/A,#N/A,FALSE,"Tabl. A2-1";#N/A,#N/A,FALSE,"Tabl. A2-2"}</definedName>
    <definedName name="ZWX" localSheetId="8" hidden="1">{#N/A,#N/A,FALSE,"Tabl. A1";#N/A,#N/A,FALSE,"Tabl. A1 b";#N/A,#N/A,FALSE,"Tabl. A2";#N/A,#N/A,FALSE,"Tabl. A2-1";#N/A,#N/A,FALSE,"Tabl. A2-2"}</definedName>
    <definedName name="ZWX" localSheetId="10" hidden="1">{#N/A,#N/A,FALSE,"Tabl. A1";#N/A,#N/A,FALSE,"Tabl. A1 b";#N/A,#N/A,FALSE,"Tabl. A2";#N/A,#N/A,FALSE,"Tabl. A2-1";#N/A,#N/A,FALSE,"Tabl. A2-2"}</definedName>
    <definedName name="ZWX" localSheetId="9" hidden="1">{#N/A,#N/A,FALSE,"Tabl. A1";#N/A,#N/A,FALSE,"Tabl. A1 b";#N/A,#N/A,FALSE,"Tabl. A2";#N/A,#N/A,FALSE,"Tabl. A2-1";#N/A,#N/A,FALSE,"Tabl. A2-2"}</definedName>
    <definedName name="ZWX" localSheetId="23" hidden="1">{#N/A,#N/A,FALSE,"Tabl. A1";#N/A,#N/A,FALSE,"Tabl. A1 b";#N/A,#N/A,FALSE,"Tabl. A2";#N/A,#N/A,FALSE,"Tabl. A2-1";#N/A,#N/A,FALSE,"Tabl. A2-2"}</definedName>
    <definedName name="ZWX" localSheetId="12" hidden="1">{#N/A,#N/A,FALSE,"Tabl. A1";#N/A,#N/A,FALSE,"Tabl. A1 b";#N/A,#N/A,FALSE,"Tabl. A2";#N/A,#N/A,FALSE,"Tabl. A2-1";#N/A,#N/A,FALSE,"Tabl. A2-2"}</definedName>
    <definedName name="ZWX" localSheetId="13" hidden="1">{#N/A,#N/A,FALSE,"Tabl. A1";#N/A,#N/A,FALSE,"Tabl. A1 b";#N/A,#N/A,FALSE,"Tabl. A2";#N/A,#N/A,FALSE,"Tabl. A2-1";#N/A,#N/A,FALSE,"Tabl. A2-2"}</definedName>
    <definedName name="ZWX" localSheetId="14" hidden="1">{#N/A,#N/A,FALSE,"Tabl. A1";#N/A,#N/A,FALSE,"Tabl. A1 b";#N/A,#N/A,FALSE,"Tabl. A2";#N/A,#N/A,FALSE,"Tabl. A2-1";#N/A,#N/A,FALSE,"Tabl. A2-2"}</definedName>
    <definedName name="ZWX" localSheetId="15" hidden="1">{#N/A,#N/A,FALSE,"Tabl. A1";#N/A,#N/A,FALSE,"Tabl. A1 b";#N/A,#N/A,FALSE,"Tabl. A2";#N/A,#N/A,FALSE,"Tabl. A2-1";#N/A,#N/A,FALSE,"Tabl. A2-2"}</definedName>
    <definedName name="ZWX" localSheetId="3" hidden="1">{#N/A,#N/A,FALSE,"Tabl. A1";#N/A,#N/A,FALSE,"Tabl. A1 b";#N/A,#N/A,FALSE,"Tabl. A2";#N/A,#N/A,FALSE,"Tabl. A2-1";#N/A,#N/A,FALSE,"Tabl. A2-2"}</definedName>
    <definedName name="ZWX" localSheetId="4" hidden="1">{#N/A,#N/A,FALSE,"Tabl. A1";#N/A,#N/A,FALSE,"Tabl. A1 b";#N/A,#N/A,FALSE,"Tabl. A2";#N/A,#N/A,FALSE,"Tabl. A2-1";#N/A,#N/A,FALSE,"Tabl. A2-2"}</definedName>
    <definedName name="ZWX" localSheetId="5" hidden="1">{#N/A,#N/A,FALSE,"Tabl. A1";#N/A,#N/A,FALSE,"Tabl. A1 b";#N/A,#N/A,FALSE,"Tabl. A2";#N/A,#N/A,FALSE,"Tabl. A2-1";#N/A,#N/A,FALSE,"Tabl. A2-2"}</definedName>
    <definedName name="ZWX" localSheetId="6" hidden="1">{#N/A,#N/A,FALSE,"Tabl. A1";#N/A,#N/A,FALSE,"Tabl. A1 b";#N/A,#N/A,FALSE,"Tabl. A2";#N/A,#N/A,FALSE,"Tabl. A2-1";#N/A,#N/A,FALSE,"Tabl. A2-2"}</definedName>
    <definedName name="ZWX" hidden="1">{#N/A,#N/A,FALSE,"Tabl. A1";#N/A,#N/A,FALSE,"Tabl. A1 b";#N/A,#N/A,FALSE,"Tabl. A2";#N/A,#N/A,FALSE,"Tabl. A2-1";#N/A,#N/A,FALSE,"Tabl. A2-2"}</definedName>
    <definedName name="ZX" localSheetId="20" hidden="1">{#N/A,#N/A,FALSE,"A";#N/A,#N/A,FALSE,"B"}</definedName>
    <definedName name="ZX" localSheetId="21" hidden="1">{#N/A,#N/A,FALSE,"A";#N/A,#N/A,FALSE,"B"}</definedName>
    <definedName name="ZX" localSheetId="22" hidden="1">{#N/A,#N/A,FALSE,"A";#N/A,#N/A,FALSE,"B"}</definedName>
    <definedName name="ZX" localSheetId="16" hidden="1">{#N/A,#N/A,FALSE,"A";#N/A,#N/A,FALSE,"B"}</definedName>
    <definedName name="ZX" localSheetId="17" hidden="1">{#N/A,#N/A,FALSE,"A";#N/A,#N/A,FALSE,"B"}</definedName>
    <definedName name="ZX" localSheetId="19" hidden="1">{#N/A,#N/A,FALSE,"A";#N/A,#N/A,FALSE,"B"}</definedName>
    <definedName name="ZX" localSheetId="18" hidden="1">{#N/A,#N/A,FALSE,"A";#N/A,#N/A,FALSE,"B"}</definedName>
    <definedName name="ZX" localSheetId="7" hidden="1">{#N/A,#N/A,FALSE,"A";#N/A,#N/A,FALSE,"B"}</definedName>
    <definedName name="ZX" localSheetId="8" hidden="1">{#N/A,#N/A,FALSE,"A";#N/A,#N/A,FALSE,"B"}</definedName>
    <definedName name="ZX" localSheetId="10" hidden="1">{#N/A,#N/A,FALSE,"A";#N/A,#N/A,FALSE,"B"}</definedName>
    <definedName name="ZX" localSheetId="9" hidden="1">{#N/A,#N/A,FALSE,"A";#N/A,#N/A,FALSE,"B"}</definedName>
    <definedName name="ZX" localSheetId="23" hidden="1">{#N/A,#N/A,FALSE,"A";#N/A,#N/A,FALSE,"B"}</definedName>
    <definedName name="ZX" localSheetId="12" hidden="1">{#N/A,#N/A,FALSE,"A";#N/A,#N/A,FALSE,"B"}</definedName>
    <definedName name="ZX" localSheetId="13" hidden="1">{#N/A,#N/A,FALSE,"A";#N/A,#N/A,FALSE,"B"}</definedName>
    <definedName name="ZX" localSheetId="14" hidden="1">{#N/A,#N/A,FALSE,"A";#N/A,#N/A,FALSE,"B"}</definedName>
    <definedName name="ZX" localSheetId="15" hidden="1">{#N/A,#N/A,FALSE,"A";#N/A,#N/A,FALSE,"B"}</definedName>
    <definedName name="ZX" localSheetId="3" hidden="1">{#N/A,#N/A,FALSE,"A";#N/A,#N/A,FALSE,"B"}</definedName>
    <definedName name="ZX" localSheetId="4" hidden="1">{#N/A,#N/A,FALSE,"A";#N/A,#N/A,FALSE,"B"}</definedName>
    <definedName name="ZX" localSheetId="5" hidden="1">{#N/A,#N/A,FALSE,"A";#N/A,#N/A,FALSE,"B"}</definedName>
    <definedName name="ZX" localSheetId="6" hidden="1">{#N/A,#N/A,FALSE,"A";#N/A,#N/A,FALSE,"B"}</definedName>
    <definedName name="ZX" hidden="1">{#N/A,#N/A,FALSE,"A";#N/A,#N/A,FALSE,"B"}</definedName>
    <definedName name="zxc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xc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ZZ" localSheetId="20" hidden="1">{#N/A,#N/A,FALSE,"Tabl. G1";#N/A,#N/A,FALSE,"Tabl. G2"}</definedName>
    <definedName name="ZZ" localSheetId="21" hidden="1">{#N/A,#N/A,FALSE,"Tabl. G1";#N/A,#N/A,FALSE,"Tabl. G2"}</definedName>
    <definedName name="ZZ" localSheetId="22" hidden="1">{#N/A,#N/A,FALSE,"Tabl. G1";#N/A,#N/A,FALSE,"Tabl. G2"}</definedName>
    <definedName name="ZZ" localSheetId="16" hidden="1">{#N/A,#N/A,FALSE,"Tabl. G1";#N/A,#N/A,FALSE,"Tabl. G2"}</definedName>
    <definedName name="ZZ" localSheetId="17" hidden="1">{#N/A,#N/A,FALSE,"Tabl. G1";#N/A,#N/A,FALSE,"Tabl. G2"}</definedName>
    <definedName name="ZZ" localSheetId="19" hidden="1">{#N/A,#N/A,FALSE,"Tabl. G1";#N/A,#N/A,FALSE,"Tabl. G2"}</definedName>
    <definedName name="ZZ" localSheetId="18" hidden="1">{#N/A,#N/A,FALSE,"Tabl. G1";#N/A,#N/A,FALSE,"Tabl. G2"}</definedName>
    <definedName name="ZZ" localSheetId="7" hidden="1">{#N/A,#N/A,FALSE,"Tabl. G1";#N/A,#N/A,FALSE,"Tabl. G2"}</definedName>
    <definedName name="ZZ" localSheetId="8" hidden="1">{#N/A,#N/A,FALSE,"Tabl. G1";#N/A,#N/A,FALSE,"Tabl. G2"}</definedName>
    <definedName name="ZZ" localSheetId="10" hidden="1">{#N/A,#N/A,FALSE,"Tabl. G1";#N/A,#N/A,FALSE,"Tabl. G2"}</definedName>
    <definedName name="ZZ" localSheetId="9" hidden="1">{#N/A,#N/A,FALSE,"Tabl. G1";#N/A,#N/A,FALSE,"Tabl. G2"}</definedName>
    <definedName name="ZZ" localSheetId="23" hidden="1">{#N/A,#N/A,FALSE,"Tabl. G1";#N/A,#N/A,FALSE,"Tabl. G2"}</definedName>
    <definedName name="ZZ" localSheetId="12" hidden="1">{#N/A,#N/A,FALSE,"Tabl. G1";#N/A,#N/A,FALSE,"Tabl. G2"}</definedName>
    <definedName name="ZZ" localSheetId="13" hidden="1">{#N/A,#N/A,FALSE,"Tabl. G1";#N/A,#N/A,FALSE,"Tabl. G2"}</definedName>
    <definedName name="ZZ" localSheetId="14" hidden="1">{#N/A,#N/A,FALSE,"Tabl. G1";#N/A,#N/A,FALSE,"Tabl. G2"}</definedName>
    <definedName name="ZZ" localSheetId="15" hidden="1">{#N/A,#N/A,FALSE,"Tabl. G1";#N/A,#N/A,FALSE,"Tabl. G2"}</definedName>
    <definedName name="ZZ" localSheetId="3" hidden="1">{#N/A,#N/A,FALSE,"Tabl. G1";#N/A,#N/A,FALSE,"Tabl. G2"}</definedName>
    <definedName name="ZZ" localSheetId="4" hidden="1">{#N/A,#N/A,FALSE,"Tabl. G1";#N/A,#N/A,FALSE,"Tabl. G2"}</definedName>
    <definedName name="ZZ" localSheetId="5" hidden="1">{#N/A,#N/A,FALSE,"Tabl. G1";#N/A,#N/A,FALSE,"Tabl. G2"}</definedName>
    <definedName name="ZZ" localSheetId="6" hidden="1">{#N/A,#N/A,FALSE,"Tabl. G1";#N/A,#N/A,FALSE,"Tabl. G2"}</definedName>
    <definedName name="ZZ" hidden="1">{#N/A,#N/A,FALSE,"Tabl. G1";#N/A,#N/A,FALSE,"Tabl. G2"}</definedName>
    <definedName name="ZZZZZZZZZZZZZZZ" localSheetId="20" hidden="1">{#N/A,#N/A,FALSE,"Tabl. FB300";#N/A,#N/A,FALSE,"Tabl. FB350";#N/A,#N/A,FALSE,"Tabl. FB400";#N/A,#N/A,FALSE,"Tabl. FB500";#N/A,#N/A,FALSE,"Tabl. FS090"}</definedName>
    <definedName name="ZZZZZZZZZZZZZZZ" localSheetId="21" hidden="1">{#N/A,#N/A,FALSE,"Tabl. FB300";#N/A,#N/A,FALSE,"Tabl. FB350";#N/A,#N/A,FALSE,"Tabl. FB400";#N/A,#N/A,FALSE,"Tabl. FB500";#N/A,#N/A,FALSE,"Tabl. FS090"}</definedName>
    <definedName name="ZZZZZZZZZZZZZZZ" localSheetId="22" hidden="1">{#N/A,#N/A,FALSE,"Tabl. FB300";#N/A,#N/A,FALSE,"Tabl. FB350";#N/A,#N/A,FALSE,"Tabl. FB400";#N/A,#N/A,FALSE,"Tabl. FB500";#N/A,#N/A,FALSE,"Tabl. FS090"}</definedName>
    <definedName name="ZZZZZZZZZZZZZZZ" localSheetId="16" hidden="1">{#N/A,#N/A,FALSE,"Tabl. FB300";#N/A,#N/A,FALSE,"Tabl. FB350";#N/A,#N/A,FALSE,"Tabl. FB400";#N/A,#N/A,FALSE,"Tabl. FB500";#N/A,#N/A,FALSE,"Tabl. FS090"}</definedName>
    <definedName name="ZZZZZZZZZZZZZZZ" localSheetId="17" hidden="1">{#N/A,#N/A,FALSE,"Tabl. FB300";#N/A,#N/A,FALSE,"Tabl. FB350";#N/A,#N/A,FALSE,"Tabl. FB400";#N/A,#N/A,FALSE,"Tabl. FB500";#N/A,#N/A,FALSE,"Tabl. FS090"}</definedName>
    <definedName name="ZZZZZZZZZZZZZZZ" localSheetId="19" hidden="1">{#N/A,#N/A,FALSE,"Tabl. FB300";#N/A,#N/A,FALSE,"Tabl. FB350";#N/A,#N/A,FALSE,"Tabl. FB400";#N/A,#N/A,FALSE,"Tabl. FB500";#N/A,#N/A,FALSE,"Tabl. FS090"}</definedName>
    <definedName name="ZZZZZZZZZZZZZZZ" localSheetId="18" hidden="1">{#N/A,#N/A,FALSE,"Tabl. FB300";#N/A,#N/A,FALSE,"Tabl. FB350";#N/A,#N/A,FALSE,"Tabl. FB400";#N/A,#N/A,FALSE,"Tabl. FB500";#N/A,#N/A,FALSE,"Tabl. FS090"}</definedName>
    <definedName name="ZZZZZZZZZZZZZZZ" localSheetId="7" hidden="1">{#N/A,#N/A,FALSE,"Tabl. FB300";#N/A,#N/A,FALSE,"Tabl. FB350";#N/A,#N/A,FALSE,"Tabl. FB400";#N/A,#N/A,FALSE,"Tabl. FB500";#N/A,#N/A,FALSE,"Tabl. FS090"}</definedName>
    <definedName name="ZZZZZZZZZZZZZZZ" localSheetId="8" hidden="1">{#N/A,#N/A,FALSE,"Tabl. FB300";#N/A,#N/A,FALSE,"Tabl. FB350";#N/A,#N/A,FALSE,"Tabl. FB400";#N/A,#N/A,FALSE,"Tabl. FB500";#N/A,#N/A,FALSE,"Tabl. FS090"}</definedName>
    <definedName name="ZZZZZZZZZZZZZZZ" localSheetId="10" hidden="1">{#N/A,#N/A,FALSE,"Tabl. FB300";#N/A,#N/A,FALSE,"Tabl. FB350";#N/A,#N/A,FALSE,"Tabl. FB400";#N/A,#N/A,FALSE,"Tabl. FB500";#N/A,#N/A,FALSE,"Tabl. FS090"}</definedName>
    <definedName name="ZZZZZZZZZZZZZZZ" localSheetId="9" hidden="1">{#N/A,#N/A,FALSE,"Tabl. FB300";#N/A,#N/A,FALSE,"Tabl. FB350";#N/A,#N/A,FALSE,"Tabl. FB400";#N/A,#N/A,FALSE,"Tabl. FB500";#N/A,#N/A,FALSE,"Tabl. FS090"}</definedName>
    <definedName name="ZZZZZZZZZZZZZZZ" localSheetId="23" hidden="1">{#N/A,#N/A,FALSE,"Tabl. FB300";#N/A,#N/A,FALSE,"Tabl. FB350";#N/A,#N/A,FALSE,"Tabl. FB400";#N/A,#N/A,FALSE,"Tabl. FB500";#N/A,#N/A,FALSE,"Tabl. FS090"}</definedName>
    <definedName name="ZZZZZZZZZZZZZZZ" localSheetId="12" hidden="1">{#N/A,#N/A,FALSE,"Tabl. FB300";#N/A,#N/A,FALSE,"Tabl. FB350";#N/A,#N/A,FALSE,"Tabl. FB400";#N/A,#N/A,FALSE,"Tabl. FB500";#N/A,#N/A,FALSE,"Tabl. FS090"}</definedName>
    <definedName name="ZZZZZZZZZZZZZZZ" localSheetId="13" hidden="1">{#N/A,#N/A,FALSE,"Tabl. FB300";#N/A,#N/A,FALSE,"Tabl. FB350";#N/A,#N/A,FALSE,"Tabl. FB400";#N/A,#N/A,FALSE,"Tabl. FB500";#N/A,#N/A,FALSE,"Tabl. FS090"}</definedName>
    <definedName name="ZZZZZZZZZZZZZZZ" localSheetId="14" hidden="1">{#N/A,#N/A,FALSE,"Tabl. FB300";#N/A,#N/A,FALSE,"Tabl. FB350";#N/A,#N/A,FALSE,"Tabl. FB400";#N/A,#N/A,FALSE,"Tabl. FB500";#N/A,#N/A,FALSE,"Tabl. FS090"}</definedName>
    <definedName name="ZZZZZZZZZZZZZZZ" localSheetId="15" hidden="1">{#N/A,#N/A,FALSE,"Tabl. FB300";#N/A,#N/A,FALSE,"Tabl. FB350";#N/A,#N/A,FALSE,"Tabl. FB400";#N/A,#N/A,FALSE,"Tabl. FB500";#N/A,#N/A,FALSE,"Tabl. FS090"}</definedName>
    <definedName name="ZZZZZZZZZZZZZZZ" localSheetId="3" hidden="1">{#N/A,#N/A,FALSE,"Tabl. FB300";#N/A,#N/A,FALSE,"Tabl. FB350";#N/A,#N/A,FALSE,"Tabl. FB400";#N/A,#N/A,FALSE,"Tabl. FB500";#N/A,#N/A,FALSE,"Tabl. FS090"}</definedName>
    <definedName name="ZZZZZZZZZZZZZZZ" localSheetId="4" hidden="1">{#N/A,#N/A,FALSE,"Tabl. FB300";#N/A,#N/A,FALSE,"Tabl. FB350";#N/A,#N/A,FALSE,"Tabl. FB400";#N/A,#N/A,FALSE,"Tabl. FB500";#N/A,#N/A,FALSE,"Tabl. FS090"}</definedName>
    <definedName name="ZZZZZZZZZZZZZZZ" localSheetId="5" hidden="1">{#N/A,#N/A,FALSE,"Tabl. FB300";#N/A,#N/A,FALSE,"Tabl. FB350";#N/A,#N/A,FALSE,"Tabl. FB400";#N/A,#N/A,FALSE,"Tabl. FB500";#N/A,#N/A,FALSE,"Tabl. FS090"}</definedName>
    <definedName name="ZZZZZZZZZZZZZZZ" localSheetId="6" hidden="1">{#N/A,#N/A,FALSE,"Tabl. FB300";#N/A,#N/A,FALSE,"Tabl. FB350";#N/A,#N/A,FALSE,"Tabl. FB400";#N/A,#N/A,FALSE,"Tabl. FB500";#N/A,#N/A,FALSE,"Tabl. FS090"}</definedName>
    <definedName name="ZZZZZZZZZZZZZZZ" hidden="1">{#N/A,#N/A,FALSE,"Tabl. FB300";#N/A,#N/A,FALSE,"Tabl. FB350";#N/A,#N/A,FALSE,"Tabl. FB400";#N/A,#N/A,FALSE,"Tabl. FB500";#N/A,#N/A,FALSE,"Tabl. FS090"}</definedName>
    <definedName name="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\м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1" hidden="1">#NAME?</definedName>
    <definedName name="А27" localSheetId="22">#REF!</definedName>
    <definedName name="аа" localSheetId="20" hidden="1">{#N/A,#N/A,FALSE,"передел"}</definedName>
    <definedName name="аа" localSheetId="21" hidden="1">{#N/A,#N/A,FALSE,"передел"}</definedName>
    <definedName name="аа" localSheetId="22" hidden="1">{#N/A,#N/A,FALSE,"передел"}</definedName>
    <definedName name="аа" localSheetId="16" hidden="1">{#N/A,#N/A,FALSE,"передел"}</definedName>
    <definedName name="аа" localSheetId="17" hidden="1">{#N/A,#N/A,FALSE,"передел"}</definedName>
    <definedName name="аа" localSheetId="19" hidden="1">{#N/A,#N/A,FALSE,"передел"}</definedName>
    <definedName name="аа" localSheetId="18" hidden="1">{#N/A,#N/A,FALSE,"передел"}</definedName>
    <definedName name="аа" localSheetId="7" hidden="1">{#N/A,#N/A,FALSE,"передел"}</definedName>
    <definedName name="аа" localSheetId="8" hidden="1">{#N/A,#N/A,FALSE,"передел"}</definedName>
    <definedName name="аа" localSheetId="10" hidden="1">{#N/A,#N/A,FALSE,"передел"}</definedName>
    <definedName name="аа" localSheetId="9" hidden="1">{#N/A,#N/A,FALSE,"передел"}</definedName>
    <definedName name="аа" localSheetId="23" hidden="1">{#N/A,#N/A,FALSE,"передел"}</definedName>
    <definedName name="аа" localSheetId="12" hidden="1">{#N/A,#N/A,FALSE,"передел"}</definedName>
    <definedName name="аа" localSheetId="13" hidden="1">{#N/A,#N/A,FALSE,"передел"}</definedName>
    <definedName name="аа" localSheetId="14" hidden="1">{#N/A,#N/A,FALSE,"передел"}</definedName>
    <definedName name="аа" localSheetId="15" hidden="1">{#N/A,#N/A,FALSE,"передел"}</definedName>
    <definedName name="аа" localSheetId="3" hidden="1">{#N/A,#N/A,FALSE,"передел"}</definedName>
    <definedName name="аа" localSheetId="4" hidden="1">{#N/A,#N/A,FALSE,"передел"}</definedName>
    <definedName name="аа" localSheetId="5" hidden="1">{#N/A,#N/A,FALSE,"передел"}</definedName>
    <definedName name="аа" localSheetId="6" hidden="1">{#N/A,#N/A,FALSE,"передел"}</definedName>
    <definedName name="аа" hidden="1">{#N/A,#N/A,FALSE,"передел"}</definedName>
    <definedName name="аа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аа" hidden="1">{"IASTrail",#N/A,FALSE,"IAS"}</definedName>
    <definedName name="ааааа" localSheetId="20" hidden="1">{"'РП (2)'!$A$5:$S$150"}</definedName>
    <definedName name="ааааа" localSheetId="21" hidden="1">{"'РП (2)'!$A$5:$S$150"}</definedName>
    <definedName name="ааааа" localSheetId="22" hidden="1">{"'РП (2)'!$A$5:$S$150"}</definedName>
    <definedName name="ааааа" localSheetId="16" hidden="1">{"'РП (2)'!$A$5:$S$150"}</definedName>
    <definedName name="ааааа" localSheetId="17" hidden="1">{"'РП (2)'!$A$5:$S$150"}</definedName>
    <definedName name="ааааа" localSheetId="19" hidden="1">{"'РП (2)'!$A$5:$S$150"}</definedName>
    <definedName name="ааааа" localSheetId="18" hidden="1">{"'РП (2)'!$A$5:$S$150"}</definedName>
    <definedName name="ааааа" localSheetId="7" hidden="1">{"'РП (2)'!$A$5:$S$150"}</definedName>
    <definedName name="ааааа" localSheetId="8" hidden="1">{"'РП (2)'!$A$5:$S$150"}</definedName>
    <definedName name="ааааа" localSheetId="10" hidden="1">{"'РП (2)'!$A$5:$S$150"}</definedName>
    <definedName name="ааааа" localSheetId="9" hidden="1">{"'РП (2)'!$A$5:$S$150"}</definedName>
    <definedName name="ааааа" localSheetId="23" hidden="1">{"'РП (2)'!$A$5:$S$150"}</definedName>
    <definedName name="ааааа" localSheetId="12" hidden="1">{"'РП (2)'!$A$5:$S$150"}</definedName>
    <definedName name="ааааа" localSheetId="13" hidden="1">{"'РП (2)'!$A$5:$S$150"}</definedName>
    <definedName name="ааааа" localSheetId="14" hidden="1">{"'РП (2)'!$A$5:$S$150"}</definedName>
    <definedName name="ааааа" localSheetId="15" hidden="1">{"'РП (2)'!$A$5:$S$150"}</definedName>
    <definedName name="ааааа" localSheetId="3" hidden="1">{"'РП (2)'!$A$5:$S$150"}</definedName>
    <definedName name="ааааа" localSheetId="4" hidden="1">{"'РП (2)'!$A$5:$S$150"}</definedName>
    <definedName name="ааааа" localSheetId="5" hidden="1">{"'РП (2)'!$A$5:$S$150"}</definedName>
    <definedName name="ааааа" localSheetId="6" hidden="1">{"'РП (2)'!$A$5:$S$150"}</definedName>
    <definedName name="ааааа" hidden="1">{"'РП (2)'!$A$5:$S$150"}</definedName>
    <definedName name="ААААА121" hidden="1">#NAME?</definedName>
    <definedName name="АААААА" hidden="1">#NAME?</definedName>
    <definedName name="АААААААААААА" hidden="1">#NAME?</definedName>
    <definedName name="ААААААААААААА" hidden="1">#NAME?</definedName>
    <definedName name="аап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ап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гус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МЫПЫК" hidden="1">#NAME?</definedName>
    <definedName name="Авт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вт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К_МАРТ_04" localSheetId="20" hidden="1">{#N/A,#N/A,FALSE,"Aging Summary";#N/A,#N/A,FALSE,"Ratio Analysis";#N/A,#N/A,FALSE,"Test 120 Day Accts";#N/A,#N/A,FALSE,"Tickmarks"}</definedName>
    <definedName name="АК_МАРТ_04" localSheetId="21" hidden="1">{#N/A,#N/A,FALSE,"Aging Summary";#N/A,#N/A,FALSE,"Ratio Analysis";#N/A,#N/A,FALSE,"Test 120 Day Accts";#N/A,#N/A,FALSE,"Tickmarks"}</definedName>
    <definedName name="АК_МАРТ_04" localSheetId="22" hidden="1">{#N/A,#N/A,FALSE,"Aging Summary";#N/A,#N/A,FALSE,"Ratio Analysis";#N/A,#N/A,FALSE,"Test 120 Day Accts";#N/A,#N/A,FALSE,"Tickmarks"}</definedName>
    <definedName name="АК_МАРТ_04" localSheetId="16" hidden="1">{#N/A,#N/A,FALSE,"Aging Summary";#N/A,#N/A,FALSE,"Ratio Analysis";#N/A,#N/A,FALSE,"Test 120 Day Accts";#N/A,#N/A,FALSE,"Tickmarks"}</definedName>
    <definedName name="АК_МАРТ_04" localSheetId="17" hidden="1">{#N/A,#N/A,FALSE,"Aging Summary";#N/A,#N/A,FALSE,"Ratio Analysis";#N/A,#N/A,FALSE,"Test 120 Day Accts";#N/A,#N/A,FALSE,"Tickmarks"}</definedName>
    <definedName name="АК_МАРТ_04" localSheetId="19" hidden="1">{#N/A,#N/A,FALSE,"Aging Summary";#N/A,#N/A,FALSE,"Ratio Analysis";#N/A,#N/A,FALSE,"Test 120 Day Accts";#N/A,#N/A,FALSE,"Tickmarks"}</definedName>
    <definedName name="АК_МАРТ_04" localSheetId="18" hidden="1">{#N/A,#N/A,FALSE,"Aging Summary";#N/A,#N/A,FALSE,"Ratio Analysis";#N/A,#N/A,FALSE,"Test 120 Day Accts";#N/A,#N/A,FALSE,"Tickmarks"}</definedName>
    <definedName name="АК_МАРТ_04" localSheetId="7" hidden="1">{#N/A,#N/A,FALSE,"Aging Summary";#N/A,#N/A,FALSE,"Ratio Analysis";#N/A,#N/A,FALSE,"Test 120 Day Accts";#N/A,#N/A,FALSE,"Tickmarks"}</definedName>
    <definedName name="АК_МАРТ_04" localSheetId="8" hidden="1">{#N/A,#N/A,FALSE,"Aging Summary";#N/A,#N/A,FALSE,"Ratio Analysis";#N/A,#N/A,FALSE,"Test 120 Day Accts";#N/A,#N/A,FALSE,"Tickmarks"}</definedName>
    <definedName name="АК_МАРТ_04" localSheetId="10" hidden="1">{#N/A,#N/A,FALSE,"Aging Summary";#N/A,#N/A,FALSE,"Ratio Analysis";#N/A,#N/A,FALSE,"Test 120 Day Accts";#N/A,#N/A,FALSE,"Tickmarks"}</definedName>
    <definedName name="АК_МАРТ_04" localSheetId="9" hidden="1">{#N/A,#N/A,FALSE,"Aging Summary";#N/A,#N/A,FALSE,"Ratio Analysis";#N/A,#N/A,FALSE,"Test 120 Day Accts";#N/A,#N/A,FALSE,"Tickmarks"}</definedName>
    <definedName name="АК_МАРТ_04" localSheetId="23" hidden="1">{#N/A,#N/A,FALSE,"Aging Summary";#N/A,#N/A,FALSE,"Ratio Analysis";#N/A,#N/A,FALSE,"Test 120 Day Accts";#N/A,#N/A,FALSE,"Tickmarks"}</definedName>
    <definedName name="АК_МАРТ_04" localSheetId="12" hidden="1">{#N/A,#N/A,FALSE,"Aging Summary";#N/A,#N/A,FALSE,"Ratio Analysis";#N/A,#N/A,FALSE,"Test 120 Day Accts";#N/A,#N/A,FALSE,"Tickmarks"}</definedName>
    <definedName name="АК_МАРТ_04" localSheetId="13" hidden="1">{#N/A,#N/A,FALSE,"Aging Summary";#N/A,#N/A,FALSE,"Ratio Analysis";#N/A,#N/A,FALSE,"Test 120 Day Accts";#N/A,#N/A,FALSE,"Tickmarks"}</definedName>
    <definedName name="АК_МАРТ_04" localSheetId="14" hidden="1">{#N/A,#N/A,FALSE,"Aging Summary";#N/A,#N/A,FALSE,"Ratio Analysis";#N/A,#N/A,FALSE,"Test 120 Day Accts";#N/A,#N/A,FALSE,"Tickmarks"}</definedName>
    <definedName name="АК_МАРТ_04" localSheetId="15" hidden="1">{#N/A,#N/A,FALSE,"Aging Summary";#N/A,#N/A,FALSE,"Ratio Analysis";#N/A,#N/A,FALSE,"Test 120 Day Accts";#N/A,#N/A,FALSE,"Tickmarks"}</definedName>
    <definedName name="АК_МАРТ_04" localSheetId="3" hidden="1">{#N/A,#N/A,FALSE,"Aging Summary";#N/A,#N/A,FALSE,"Ratio Analysis";#N/A,#N/A,FALSE,"Test 120 Day Accts";#N/A,#N/A,FALSE,"Tickmarks"}</definedName>
    <definedName name="АК_МАРТ_04" localSheetId="4" hidden="1">{#N/A,#N/A,FALSE,"Aging Summary";#N/A,#N/A,FALSE,"Ratio Analysis";#N/A,#N/A,FALSE,"Test 120 Day Accts";#N/A,#N/A,FALSE,"Tickmarks"}</definedName>
    <definedName name="АК_МАРТ_04" localSheetId="5" hidden="1">{#N/A,#N/A,FALSE,"Aging Summary";#N/A,#N/A,FALSE,"Ratio Analysis";#N/A,#N/A,FALSE,"Test 120 Day Accts";#N/A,#N/A,FALSE,"Tickmarks"}</definedName>
    <definedName name="АК_МАРТ_04" localSheetId="6" hidden="1">{#N/A,#N/A,FALSE,"Aging Summary";#N/A,#N/A,FALSE,"Ratio Analysis";#N/A,#N/A,FALSE,"Test 120 Day Accts";#N/A,#N/A,FALSE,"Tickmarks"}</definedName>
    <definedName name="АК_МАРТ_04" hidden="1">{#N/A,#N/A,FALSE,"Aging Summary";#N/A,#N/A,FALSE,"Ratio Analysis";#N/A,#N/A,FALSE,"Test 120 Day Accts";#N/A,#N/A,FALSE,"Tickmarks"}</definedName>
    <definedName name="амортизация" localSheetId="22">#REF!</definedName>
    <definedName name="амортПК4" localSheetId="22">#REF!</definedName>
    <definedName name="АО_АК_03.04Г" localSheetId="20" hidden="1">{#N/A,#N/A,FALSE,"Aging Summary";#N/A,#N/A,FALSE,"Ratio Analysis";#N/A,#N/A,FALSE,"Test 120 Day Accts";#N/A,#N/A,FALSE,"Tickmarks"}</definedName>
    <definedName name="АО_АК_03.04Г" localSheetId="21" hidden="1">{#N/A,#N/A,FALSE,"Aging Summary";#N/A,#N/A,FALSE,"Ratio Analysis";#N/A,#N/A,FALSE,"Test 120 Day Accts";#N/A,#N/A,FALSE,"Tickmarks"}</definedName>
    <definedName name="АО_АК_03.04Г" localSheetId="22" hidden="1">{#N/A,#N/A,FALSE,"Aging Summary";#N/A,#N/A,FALSE,"Ratio Analysis";#N/A,#N/A,FALSE,"Test 120 Day Accts";#N/A,#N/A,FALSE,"Tickmarks"}</definedName>
    <definedName name="АО_АК_03.04Г" localSheetId="16" hidden="1">{#N/A,#N/A,FALSE,"Aging Summary";#N/A,#N/A,FALSE,"Ratio Analysis";#N/A,#N/A,FALSE,"Test 120 Day Accts";#N/A,#N/A,FALSE,"Tickmarks"}</definedName>
    <definedName name="АО_АК_03.04Г" localSheetId="17" hidden="1">{#N/A,#N/A,FALSE,"Aging Summary";#N/A,#N/A,FALSE,"Ratio Analysis";#N/A,#N/A,FALSE,"Test 120 Day Accts";#N/A,#N/A,FALSE,"Tickmarks"}</definedName>
    <definedName name="АО_АК_03.04Г" localSheetId="19" hidden="1">{#N/A,#N/A,FALSE,"Aging Summary";#N/A,#N/A,FALSE,"Ratio Analysis";#N/A,#N/A,FALSE,"Test 120 Day Accts";#N/A,#N/A,FALSE,"Tickmarks"}</definedName>
    <definedName name="АО_АК_03.04Г" localSheetId="18" hidden="1">{#N/A,#N/A,FALSE,"Aging Summary";#N/A,#N/A,FALSE,"Ratio Analysis";#N/A,#N/A,FALSE,"Test 120 Day Accts";#N/A,#N/A,FALSE,"Tickmarks"}</definedName>
    <definedName name="АО_АК_03.04Г" localSheetId="7" hidden="1">{#N/A,#N/A,FALSE,"Aging Summary";#N/A,#N/A,FALSE,"Ratio Analysis";#N/A,#N/A,FALSE,"Test 120 Day Accts";#N/A,#N/A,FALSE,"Tickmarks"}</definedName>
    <definedName name="АО_АК_03.04Г" localSheetId="8" hidden="1">{#N/A,#N/A,FALSE,"Aging Summary";#N/A,#N/A,FALSE,"Ratio Analysis";#N/A,#N/A,FALSE,"Test 120 Day Accts";#N/A,#N/A,FALSE,"Tickmarks"}</definedName>
    <definedName name="АО_АК_03.04Г" localSheetId="10" hidden="1">{#N/A,#N/A,FALSE,"Aging Summary";#N/A,#N/A,FALSE,"Ratio Analysis";#N/A,#N/A,FALSE,"Test 120 Day Accts";#N/A,#N/A,FALSE,"Tickmarks"}</definedName>
    <definedName name="АО_АК_03.04Г" localSheetId="9" hidden="1">{#N/A,#N/A,FALSE,"Aging Summary";#N/A,#N/A,FALSE,"Ratio Analysis";#N/A,#N/A,FALSE,"Test 120 Day Accts";#N/A,#N/A,FALSE,"Tickmarks"}</definedName>
    <definedName name="АО_АК_03.04Г" localSheetId="23" hidden="1">{#N/A,#N/A,FALSE,"Aging Summary";#N/A,#N/A,FALSE,"Ratio Analysis";#N/A,#N/A,FALSE,"Test 120 Day Accts";#N/A,#N/A,FALSE,"Tickmarks"}</definedName>
    <definedName name="АО_АК_03.04Г" localSheetId="12" hidden="1">{#N/A,#N/A,FALSE,"Aging Summary";#N/A,#N/A,FALSE,"Ratio Analysis";#N/A,#N/A,FALSE,"Test 120 Day Accts";#N/A,#N/A,FALSE,"Tickmarks"}</definedName>
    <definedName name="АО_АК_03.04Г" localSheetId="13" hidden="1">{#N/A,#N/A,FALSE,"Aging Summary";#N/A,#N/A,FALSE,"Ratio Analysis";#N/A,#N/A,FALSE,"Test 120 Day Accts";#N/A,#N/A,FALSE,"Tickmarks"}</definedName>
    <definedName name="АО_АК_03.04Г" localSheetId="14" hidden="1">{#N/A,#N/A,FALSE,"Aging Summary";#N/A,#N/A,FALSE,"Ratio Analysis";#N/A,#N/A,FALSE,"Test 120 Day Accts";#N/A,#N/A,FALSE,"Tickmarks"}</definedName>
    <definedName name="АО_АК_03.04Г" localSheetId="15" hidden="1">{#N/A,#N/A,FALSE,"Aging Summary";#N/A,#N/A,FALSE,"Ratio Analysis";#N/A,#N/A,FALSE,"Test 120 Day Accts";#N/A,#N/A,FALSE,"Tickmarks"}</definedName>
    <definedName name="АО_АК_03.04Г" localSheetId="3" hidden="1">{#N/A,#N/A,FALSE,"Aging Summary";#N/A,#N/A,FALSE,"Ratio Analysis";#N/A,#N/A,FALSE,"Test 120 Day Accts";#N/A,#N/A,FALSE,"Tickmarks"}</definedName>
    <definedName name="АО_АК_03.04Г" localSheetId="4" hidden="1">{#N/A,#N/A,FALSE,"Aging Summary";#N/A,#N/A,FALSE,"Ratio Analysis";#N/A,#N/A,FALSE,"Test 120 Day Accts";#N/A,#N/A,FALSE,"Tickmarks"}</definedName>
    <definedName name="АО_АК_03.04Г" localSheetId="5" hidden="1">{#N/A,#N/A,FALSE,"Aging Summary";#N/A,#N/A,FALSE,"Ratio Analysis";#N/A,#N/A,FALSE,"Test 120 Day Accts";#N/A,#N/A,FALSE,"Tickmarks"}</definedName>
    <definedName name="АО_АК_03.04Г" localSheetId="6" hidden="1">{#N/A,#N/A,FALSE,"Aging Summary";#N/A,#N/A,FALSE,"Ratio Analysis";#N/A,#N/A,FALSE,"Test 120 Day Accts";#N/A,#N/A,FALSE,"Tickmarks"}</definedName>
    <definedName name="АО_АК_03.04Г" hidden="1">{#N/A,#N/A,FALSE,"Aging Summary";#N/A,#N/A,FALSE,"Ratio Analysis";#N/A,#N/A,FALSE,"Test 120 Day Accts";#N/A,#N/A,FALSE,"Tickmarks"}</definedName>
    <definedName name="АО_АК_1.04.04г" localSheetId="20" hidden="1">{#N/A,#N/A,FALSE,"Aging Summary";#N/A,#N/A,FALSE,"Ratio Analysis";#N/A,#N/A,FALSE,"Test 120 Day Accts";#N/A,#N/A,FALSE,"Tickmarks"}</definedName>
    <definedName name="АО_АК_1.04.04г" localSheetId="21" hidden="1">{#N/A,#N/A,FALSE,"Aging Summary";#N/A,#N/A,FALSE,"Ratio Analysis";#N/A,#N/A,FALSE,"Test 120 Day Accts";#N/A,#N/A,FALSE,"Tickmarks"}</definedName>
    <definedName name="АО_АК_1.04.04г" localSheetId="22" hidden="1">{#N/A,#N/A,FALSE,"Aging Summary";#N/A,#N/A,FALSE,"Ratio Analysis";#N/A,#N/A,FALSE,"Test 120 Day Accts";#N/A,#N/A,FALSE,"Tickmarks"}</definedName>
    <definedName name="АО_АК_1.04.04г" localSheetId="16" hidden="1">{#N/A,#N/A,FALSE,"Aging Summary";#N/A,#N/A,FALSE,"Ratio Analysis";#N/A,#N/A,FALSE,"Test 120 Day Accts";#N/A,#N/A,FALSE,"Tickmarks"}</definedName>
    <definedName name="АО_АК_1.04.04г" localSheetId="17" hidden="1">{#N/A,#N/A,FALSE,"Aging Summary";#N/A,#N/A,FALSE,"Ratio Analysis";#N/A,#N/A,FALSE,"Test 120 Day Accts";#N/A,#N/A,FALSE,"Tickmarks"}</definedName>
    <definedName name="АО_АК_1.04.04г" localSheetId="19" hidden="1">{#N/A,#N/A,FALSE,"Aging Summary";#N/A,#N/A,FALSE,"Ratio Analysis";#N/A,#N/A,FALSE,"Test 120 Day Accts";#N/A,#N/A,FALSE,"Tickmarks"}</definedName>
    <definedName name="АО_АК_1.04.04г" localSheetId="18" hidden="1">{#N/A,#N/A,FALSE,"Aging Summary";#N/A,#N/A,FALSE,"Ratio Analysis";#N/A,#N/A,FALSE,"Test 120 Day Accts";#N/A,#N/A,FALSE,"Tickmarks"}</definedName>
    <definedName name="АО_АК_1.04.04г" localSheetId="7" hidden="1">{#N/A,#N/A,FALSE,"Aging Summary";#N/A,#N/A,FALSE,"Ratio Analysis";#N/A,#N/A,FALSE,"Test 120 Day Accts";#N/A,#N/A,FALSE,"Tickmarks"}</definedName>
    <definedName name="АО_АК_1.04.04г" localSheetId="8" hidden="1">{#N/A,#N/A,FALSE,"Aging Summary";#N/A,#N/A,FALSE,"Ratio Analysis";#N/A,#N/A,FALSE,"Test 120 Day Accts";#N/A,#N/A,FALSE,"Tickmarks"}</definedName>
    <definedName name="АО_АК_1.04.04г" localSheetId="10" hidden="1">{#N/A,#N/A,FALSE,"Aging Summary";#N/A,#N/A,FALSE,"Ratio Analysis";#N/A,#N/A,FALSE,"Test 120 Day Accts";#N/A,#N/A,FALSE,"Tickmarks"}</definedName>
    <definedName name="АО_АК_1.04.04г" localSheetId="9" hidden="1">{#N/A,#N/A,FALSE,"Aging Summary";#N/A,#N/A,FALSE,"Ratio Analysis";#N/A,#N/A,FALSE,"Test 120 Day Accts";#N/A,#N/A,FALSE,"Tickmarks"}</definedName>
    <definedName name="АО_АК_1.04.04г" localSheetId="23" hidden="1">{#N/A,#N/A,FALSE,"Aging Summary";#N/A,#N/A,FALSE,"Ratio Analysis";#N/A,#N/A,FALSE,"Test 120 Day Accts";#N/A,#N/A,FALSE,"Tickmarks"}</definedName>
    <definedName name="АО_АК_1.04.04г" localSheetId="12" hidden="1">{#N/A,#N/A,FALSE,"Aging Summary";#N/A,#N/A,FALSE,"Ratio Analysis";#N/A,#N/A,FALSE,"Test 120 Day Accts";#N/A,#N/A,FALSE,"Tickmarks"}</definedName>
    <definedName name="АО_АК_1.04.04г" localSheetId="13" hidden="1">{#N/A,#N/A,FALSE,"Aging Summary";#N/A,#N/A,FALSE,"Ratio Analysis";#N/A,#N/A,FALSE,"Test 120 Day Accts";#N/A,#N/A,FALSE,"Tickmarks"}</definedName>
    <definedName name="АО_АК_1.04.04г" localSheetId="14" hidden="1">{#N/A,#N/A,FALSE,"Aging Summary";#N/A,#N/A,FALSE,"Ratio Analysis";#N/A,#N/A,FALSE,"Test 120 Day Accts";#N/A,#N/A,FALSE,"Tickmarks"}</definedName>
    <definedName name="АО_АК_1.04.04г" localSheetId="15" hidden="1">{#N/A,#N/A,FALSE,"Aging Summary";#N/A,#N/A,FALSE,"Ratio Analysis";#N/A,#N/A,FALSE,"Test 120 Day Accts";#N/A,#N/A,FALSE,"Tickmarks"}</definedName>
    <definedName name="АО_АК_1.04.04г" localSheetId="3" hidden="1">{#N/A,#N/A,FALSE,"Aging Summary";#N/A,#N/A,FALSE,"Ratio Analysis";#N/A,#N/A,FALSE,"Test 120 Day Accts";#N/A,#N/A,FALSE,"Tickmarks"}</definedName>
    <definedName name="АО_АК_1.04.04г" localSheetId="4" hidden="1">{#N/A,#N/A,FALSE,"Aging Summary";#N/A,#N/A,FALSE,"Ratio Analysis";#N/A,#N/A,FALSE,"Test 120 Day Accts";#N/A,#N/A,FALSE,"Tickmarks"}</definedName>
    <definedName name="АО_АК_1.04.04г" localSheetId="5" hidden="1">{#N/A,#N/A,FALSE,"Aging Summary";#N/A,#N/A,FALSE,"Ratio Analysis";#N/A,#N/A,FALSE,"Test 120 Day Accts";#N/A,#N/A,FALSE,"Tickmarks"}</definedName>
    <definedName name="АО_АК_1.04.04г" localSheetId="6" hidden="1">{#N/A,#N/A,FALSE,"Aging Summary";#N/A,#N/A,FALSE,"Ratio Analysis";#N/A,#N/A,FALSE,"Test 120 Day Accts";#N/A,#N/A,FALSE,"Tickmarks"}</definedName>
    <definedName name="АО_АК_1.04.04г" hidden="1">{#N/A,#N/A,FALSE,"Aging Summary";#N/A,#N/A,FALSE,"Ratio Analysis";#N/A,#N/A,FALSE,"Test 120 Day Accts";#N/A,#N/A,FALSE,"Tickmarks"}</definedName>
    <definedName name="АО_АК_МАРТ" localSheetId="20" hidden="1">{#N/A,#N/A,FALSE,"Aging Summary";#N/A,#N/A,FALSE,"Ratio Analysis";#N/A,#N/A,FALSE,"Test 120 Day Accts";#N/A,#N/A,FALSE,"Tickmarks"}</definedName>
    <definedName name="АО_АК_МАРТ" localSheetId="21" hidden="1">{#N/A,#N/A,FALSE,"Aging Summary";#N/A,#N/A,FALSE,"Ratio Analysis";#N/A,#N/A,FALSE,"Test 120 Day Accts";#N/A,#N/A,FALSE,"Tickmarks"}</definedName>
    <definedName name="АО_АК_МАРТ" localSheetId="22" hidden="1">{#N/A,#N/A,FALSE,"Aging Summary";#N/A,#N/A,FALSE,"Ratio Analysis";#N/A,#N/A,FALSE,"Test 120 Day Accts";#N/A,#N/A,FALSE,"Tickmarks"}</definedName>
    <definedName name="АО_АК_МАРТ" localSheetId="16" hidden="1">{#N/A,#N/A,FALSE,"Aging Summary";#N/A,#N/A,FALSE,"Ratio Analysis";#N/A,#N/A,FALSE,"Test 120 Day Accts";#N/A,#N/A,FALSE,"Tickmarks"}</definedName>
    <definedName name="АО_АК_МАРТ" localSheetId="17" hidden="1">{#N/A,#N/A,FALSE,"Aging Summary";#N/A,#N/A,FALSE,"Ratio Analysis";#N/A,#N/A,FALSE,"Test 120 Day Accts";#N/A,#N/A,FALSE,"Tickmarks"}</definedName>
    <definedName name="АО_АК_МАРТ" localSheetId="19" hidden="1">{#N/A,#N/A,FALSE,"Aging Summary";#N/A,#N/A,FALSE,"Ratio Analysis";#N/A,#N/A,FALSE,"Test 120 Day Accts";#N/A,#N/A,FALSE,"Tickmarks"}</definedName>
    <definedName name="АО_АК_МАРТ" localSheetId="18" hidden="1">{#N/A,#N/A,FALSE,"Aging Summary";#N/A,#N/A,FALSE,"Ratio Analysis";#N/A,#N/A,FALSE,"Test 120 Day Accts";#N/A,#N/A,FALSE,"Tickmarks"}</definedName>
    <definedName name="АО_АК_МАРТ" localSheetId="7" hidden="1">{#N/A,#N/A,FALSE,"Aging Summary";#N/A,#N/A,FALSE,"Ratio Analysis";#N/A,#N/A,FALSE,"Test 120 Day Accts";#N/A,#N/A,FALSE,"Tickmarks"}</definedName>
    <definedName name="АО_АК_МАРТ" localSheetId="8" hidden="1">{#N/A,#N/A,FALSE,"Aging Summary";#N/A,#N/A,FALSE,"Ratio Analysis";#N/A,#N/A,FALSE,"Test 120 Day Accts";#N/A,#N/A,FALSE,"Tickmarks"}</definedName>
    <definedName name="АО_АК_МАРТ" localSheetId="10" hidden="1">{#N/A,#N/A,FALSE,"Aging Summary";#N/A,#N/A,FALSE,"Ratio Analysis";#N/A,#N/A,FALSE,"Test 120 Day Accts";#N/A,#N/A,FALSE,"Tickmarks"}</definedName>
    <definedName name="АО_АК_МАРТ" localSheetId="9" hidden="1">{#N/A,#N/A,FALSE,"Aging Summary";#N/A,#N/A,FALSE,"Ratio Analysis";#N/A,#N/A,FALSE,"Test 120 Day Accts";#N/A,#N/A,FALSE,"Tickmarks"}</definedName>
    <definedName name="АО_АК_МАРТ" localSheetId="23" hidden="1">{#N/A,#N/A,FALSE,"Aging Summary";#N/A,#N/A,FALSE,"Ratio Analysis";#N/A,#N/A,FALSE,"Test 120 Day Accts";#N/A,#N/A,FALSE,"Tickmarks"}</definedName>
    <definedName name="АО_АК_МАРТ" localSheetId="12" hidden="1">{#N/A,#N/A,FALSE,"Aging Summary";#N/A,#N/A,FALSE,"Ratio Analysis";#N/A,#N/A,FALSE,"Test 120 Day Accts";#N/A,#N/A,FALSE,"Tickmarks"}</definedName>
    <definedName name="АО_АК_МАРТ" localSheetId="13" hidden="1">{#N/A,#N/A,FALSE,"Aging Summary";#N/A,#N/A,FALSE,"Ratio Analysis";#N/A,#N/A,FALSE,"Test 120 Day Accts";#N/A,#N/A,FALSE,"Tickmarks"}</definedName>
    <definedName name="АО_АК_МАРТ" localSheetId="14" hidden="1">{#N/A,#N/A,FALSE,"Aging Summary";#N/A,#N/A,FALSE,"Ratio Analysis";#N/A,#N/A,FALSE,"Test 120 Day Accts";#N/A,#N/A,FALSE,"Tickmarks"}</definedName>
    <definedName name="АО_АК_МАРТ" localSheetId="15" hidden="1">{#N/A,#N/A,FALSE,"Aging Summary";#N/A,#N/A,FALSE,"Ratio Analysis";#N/A,#N/A,FALSE,"Test 120 Day Accts";#N/A,#N/A,FALSE,"Tickmarks"}</definedName>
    <definedName name="АО_АК_МАРТ" localSheetId="3" hidden="1">{#N/A,#N/A,FALSE,"Aging Summary";#N/A,#N/A,FALSE,"Ratio Analysis";#N/A,#N/A,FALSE,"Test 120 Day Accts";#N/A,#N/A,FALSE,"Tickmarks"}</definedName>
    <definedName name="АО_АК_МАРТ" localSheetId="4" hidden="1">{#N/A,#N/A,FALSE,"Aging Summary";#N/A,#N/A,FALSE,"Ratio Analysis";#N/A,#N/A,FALSE,"Test 120 Day Accts";#N/A,#N/A,FALSE,"Tickmarks"}</definedName>
    <definedName name="АО_АК_МАРТ" localSheetId="5" hidden="1">{#N/A,#N/A,FALSE,"Aging Summary";#N/A,#N/A,FALSE,"Ratio Analysis";#N/A,#N/A,FALSE,"Test 120 Day Accts";#N/A,#N/A,FALSE,"Tickmarks"}</definedName>
    <definedName name="АО_АК_МАРТ" localSheetId="6" hidden="1">{#N/A,#N/A,FALSE,"Aging Summary";#N/A,#N/A,FALSE,"Ratio Analysis";#N/A,#N/A,FALSE,"Test 120 Day Accts";#N/A,#N/A,FALSE,"Tickmarks"}</definedName>
    <definedName name="АО_АК_МАРТ" hidden="1">{#N/A,#N/A,FALSE,"Aging Summary";#N/A,#N/A,FALSE,"Ratio Analysis";#N/A,#N/A,FALSE,"Test 120 Day Accts";#N/A,#N/A,FALSE,"Tickmarks"}</definedName>
    <definedName name="аол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ол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п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ПЦЦ" hidden="1">#NAME?</definedName>
    <definedName name="араз_" localSheetId="22">#REF!</definedName>
    <definedName name="арпр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арпр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_xlnm.Database" localSheetId="22">#REF!</definedName>
    <definedName name="бб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бб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ИК" localSheetId="20" hidden="1">{#N/A,#N/A,FALSE,"Aging Summary";#N/A,#N/A,FALSE,"Ratio Analysis";#N/A,#N/A,FALSE,"Test 120 Day Accts";#N/A,#N/A,FALSE,"Tickmarks"}</definedName>
    <definedName name="БИК" localSheetId="21" hidden="1">{#N/A,#N/A,FALSE,"Aging Summary";#N/A,#N/A,FALSE,"Ratio Analysis";#N/A,#N/A,FALSE,"Test 120 Day Accts";#N/A,#N/A,FALSE,"Tickmarks"}</definedName>
    <definedName name="БИК" localSheetId="22" hidden="1">{#N/A,#N/A,FALSE,"Aging Summary";#N/A,#N/A,FALSE,"Ratio Analysis";#N/A,#N/A,FALSE,"Test 120 Day Accts";#N/A,#N/A,FALSE,"Tickmarks"}</definedName>
    <definedName name="БИК" localSheetId="16" hidden="1">{#N/A,#N/A,FALSE,"Aging Summary";#N/A,#N/A,FALSE,"Ratio Analysis";#N/A,#N/A,FALSE,"Test 120 Day Accts";#N/A,#N/A,FALSE,"Tickmarks"}</definedName>
    <definedName name="БИК" localSheetId="17" hidden="1">{#N/A,#N/A,FALSE,"Aging Summary";#N/A,#N/A,FALSE,"Ratio Analysis";#N/A,#N/A,FALSE,"Test 120 Day Accts";#N/A,#N/A,FALSE,"Tickmarks"}</definedName>
    <definedName name="БИК" localSheetId="19" hidden="1">{#N/A,#N/A,FALSE,"Aging Summary";#N/A,#N/A,FALSE,"Ratio Analysis";#N/A,#N/A,FALSE,"Test 120 Day Accts";#N/A,#N/A,FALSE,"Tickmarks"}</definedName>
    <definedName name="БИК" localSheetId="18" hidden="1">{#N/A,#N/A,FALSE,"Aging Summary";#N/A,#N/A,FALSE,"Ratio Analysis";#N/A,#N/A,FALSE,"Test 120 Day Accts";#N/A,#N/A,FALSE,"Tickmarks"}</definedName>
    <definedName name="БИК" localSheetId="7" hidden="1">{#N/A,#N/A,FALSE,"Aging Summary";#N/A,#N/A,FALSE,"Ratio Analysis";#N/A,#N/A,FALSE,"Test 120 Day Accts";#N/A,#N/A,FALSE,"Tickmarks"}</definedName>
    <definedName name="БИК" localSheetId="8" hidden="1">{#N/A,#N/A,FALSE,"Aging Summary";#N/A,#N/A,FALSE,"Ratio Analysis";#N/A,#N/A,FALSE,"Test 120 Day Accts";#N/A,#N/A,FALSE,"Tickmarks"}</definedName>
    <definedName name="БИК" localSheetId="10" hidden="1">{#N/A,#N/A,FALSE,"Aging Summary";#N/A,#N/A,FALSE,"Ratio Analysis";#N/A,#N/A,FALSE,"Test 120 Day Accts";#N/A,#N/A,FALSE,"Tickmarks"}</definedName>
    <definedName name="БИК" localSheetId="9" hidden="1">{#N/A,#N/A,FALSE,"Aging Summary";#N/A,#N/A,FALSE,"Ratio Analysis";#N/A,#N/A,FALSE,"Test 120 Day Accts";#N/A,#N/A,FALSE,"Tickmarks"}</definedName>
    <definedName name="БИК" localSheetId="23" hidden="1">{#N/A,#N/A,FALSE,"Aging Summary";#N/A,#N/A,FALSE,"Ratio Analysis";#N/A,#N/A,FALSE,"Test 120 Day Accts";#N/A,#N/A,FALSE,"Tickmarks"}</definedName>
    <definedName name="БИК" localSheetId="12" hidden="1">{#N/A,#N/A,FALSE,"Aging Summary";#N/A,#N/A,FALSE,"Ratio Analysis";#N/A,#N/A,FALSE,"Test 120 Day Accts";#N/A,#N/A,FALSE,"Tickmarks"}</definedName>
    <definedName name="БИК" localSheetId="13" hidden="1">{#N/A,#N/A,FALSE,"Aging Summary";#N/A,#N/A,FALSE,"Ratio Analysis";#N/A,#N/A,FALSE,"Test 120 Day Accts";#N/A,#N/A,FALSE,"Tickmarks"}</definedName>
    <definedName name="БИК" localSheetId="14" hidden="1">{#N/A,#N/A,FALSE,"Aging Summary";#N/A,#N/A,FALSE,"Ratio Analysis";#N/A,#N/A,FALSE,"Test 120 Day Accts";#N/A,#N/A,FALSE,"Tickmarks"}</definedName>
    <definedName name="БИК" localSheetId="15" hidden="1">{#N/A,#N/A,FALSE,"Aging Summary";#N/A,#N/A,FALSE,"Ratio Analysis";#N/A,#N/A,FALSE,"Test 120 Day Accts";#N/A,#N/A,FALSE,"Tickmarks"}</definedName>
    <definedName name="БИК" localSheetId="3" hidden="1">{#N/A,#N/A,FALSE,"Aging Summary";#N/A,#N/A,FALSE,"Ratio Analysis";#N/A,#N/A,FALSE,"Test 120 Day Accts";#N/A,#N/A,FALSE,"Tickmarks"}</definedName>
    <definedName name="БИК" localSheetId="4" hidden="1">{#N/A,#N/A,FALSE,"Aging Summary";#N/A,#N/A,FALSE,"Ratio Analysis";#N/A,#N/A,FALSE,"Test 120 Day Accts";#N/A,#N/A,FALSE,"Tickmarks"}</definedName>
    <definedName name="БИК" localSheetId="5" hidden="1">{#N/A,#N/A,FALSE,"Aging Summary";#N/A,#N/A,FALSE,"Ratio Analysis";#N/A,#N/A,FALSE,"Test 120 Day Accts";#N/A,#N/A,FALSE,"Tickmarks"}</definedName>
    <definedName name="БИК" localSheetId="6" hidden="1">{#N/A,#N/A,FALSE,"Aging Summary";#N/A,#N/A,FALSE,"Ratio Analysis";#N/A,#N/A,FALSE,"Test 120 Day Accts";#N/A,#N/A,FALSE,"Tickmarks"}</definedName>
    <definedName name="БИК" hidden="1">{#N/A,#N/A,FALSE,"Aging Summary";#N/A,#N/A,FALSE,"Ratio Analysis";#N/A,#N/A,FALSE,"Test 120 Day Accts";#N/A,#N/A,FALSE,"Tickmarks"}</definedName>
    <definedName name="бор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орт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урение2" localSheetId="22">[18]текучесть!#REF!</definedName>
    <definedName name="бю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бюджет" localSheetId="20" hidden="1">{"'РП (2)'!$A$5:$S$150"}</definedName>
    <definedName name="бюджет" localSheetId="21" hidden="1">{"'РП (2)'!$A$5:$S$150"}</definedName>
    <definedName name="бюджет" localSheetId="22" hidden="1">{"'РП (2)'!$A$5:$S$150"}</definedName>
    <definedName name="бюджет" localSheetId="16" hidden="1">{"'РП (2)'!$A$5:$S$150"}</definedName>
    <definedName name="бюджет" localSheetId="17" hidden="1">{"'РП (2)'!$A$5:$S$150"}</definedName>
    <definedName name="бюджет" localSheetId="19" hidden="1">{"'РП (2)'!$A$5:$S$150"}</definedName>
    <definedName name="бюджет" localSheetId="18" hidden="1">{"'РП (2)'!$A$5:$S$150"}</definedName>
    <definedName name="бюджет" localSheetId="7" hidden="1">{"'РП (2)'!$A$5:$S$150"}</definedName>
    <definedName name="бюджет" localSheetId="8" hidden="1">{"'РП (2)'!$A$5:$S$150"}</definedName>
    <definedName name="бюджет" localSheetId="10" hidden="1">{"'РП (2)'!$A$5:$S$150"}</definedName>
    <definedName name="бюджет" localSheetId="9" hidden="1">{"'РП (2)'!$A$5:$S$150"}</definedName>
    <definedName name="бюджет" localSheetId="23" hidden="1">{"'РП (2)'!$A$5:$S$150"}</definedName>
    <definedName name="бюджет" localSheetId="12" hidden="1">{"'РП (2)'!$A$5:$S$150"}</definedName>
    <definedName name="бюджет" localSheetId="13" hidden="1">{"'РП (2)'!$A$5:$S$150"}</definedName>
    <definedName name="бюджет" localSheetId="14" hidden="1">{"'РП (2)'!$A$5:$S$150"}</definedName>
    <definedName name="бюджет" localSheetId="15" hidden="1">{"'РП (2)'!$A$5:$S$150"}</definedName>
    <definedName name="бюджет" localSheetId="3" hidden="1">{"'РП (2)'!$A$5:$S$150"}</definedName>
    <definedName name="бюджет" localSheetId="4" hidden="1">{"'РП (2)'!$A$5:$S$150"}</definedName>
    <definedName name="бюджет" localSheetId="5" hidden="1">{"'РП (2)'!$A$5:$S$150"}</definedName>
    <definedName name="бюджет" localSheetId="6" hidden="1">{"'РП (2)'!$A$5:$S$150"}</definedName>
    <definedName name="бюджет" hidden="1">{"'РП (2)'!$A$5:$S$150"}</definedName>
    <definedName name="Бюджет_ОАО__СУАЛ" localSheetId="22">#REF!</definedName>
    <definedName name="в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ааа" hidden="1">{#N/A,#N/A,FALSE,"передел"}</definedName>
    <definedName name="вапвапапапапвап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пвапапапапвап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с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аф" localSheetId="20" hidden="1">{"'РП (2)'!$A$5:$S$150"}</definedName>
    <definedName name="ваф" localSheetId="21" hidden="1">{"'РП (2)'!$A$5:$S$150"}</definedName>
    <definedName name="ваф" localSheetId="22" hidden="1">{"'РП (2)'!$A$5:$S$150"}</definedName>
    <definedName name="ваф" localSheetId="16" hidden="1">{"'РП (2)'!$A$5:$S$150"}</definedName>
    <definedName name="ваф" localSheetId="17" hidden="1">{"'РП (2)'!$A$5:$S$150"}</definedName>
    <definedName name="ваф" localSheetId="19" hidden="1">{"'РП (2)'!$A$5:$S$150"}</definedName>
    <definedName name="ваф" localSheetId="18" hidden="1">{"'РП (2)'!$A$5:$S$150"}</definedName>
    <definedName name="ваф" localSheetId="7" hidden="1">{"'РП (2)'!$A$5:$S$150"}</definedName>
    <definedName name="ваф" localSheetId="8" hidden="1">{"'РП (2)'!$A$5:$S$150"}</definedName>
    <definedName name="ваф" localSheetId="10" hidden="1">{"'РП (2)'!$A$5:$S$150"}</definedName>
    <definedName name="ваф" localSheetId="9" hidden="1">{"'РП (2)'!$A$5:$S$150"}</definedName>
    <definedName name="ваф" localSheetId="23" hidden="1">{"'РП (2)'!$A$5:$S$150"}</definedName>
    <definedName name="ваф" localSheetId="12" hidden="1">{"'РП (2)'!$A$5:$S$150"}</definedName>
    <definedName name="ваф" localSheetId="13" hidden="1">{"'РП (2)'!$A$5:$S$150"}</definedName>
    <definedName name="ваф" localSheetId="14" hidden="1">{"'РП (2)'!$A$5:$S$150"}</definedName>
    <definedName name="ваф" localSheetId="15" hidden="1">{"'РП (2)'!$A$5:$S$150"}</definedName>
    <definedName name="ваф" localSheetId="3" hidden="1">{"'РП (2)'!$A$5:$S$150"}</definedName>
    <definedName name="ваф" localSheetId="4" hidden="1">{"'РП (2)'!$A$5:$S$150"}</definedName>
    <definedName name="ваф" localSheetId="5" hidden="1">{"'РП (2)'!$A$5:$S$150"}</definedName>
    <definedName name="ваф" localSheetId="6" hidden="1">{"'РП (2)'!$A$5:$S$150"}</definedName>
    <definedName name="ваф" hidden="1">{"'РП (2)'!$A$5:$S$150"}</definedName>
    <definedName name="Вахтовый__АХО" localSheetId="22">'[19]Отчет по электроэнергии'!#REF!</definedName>
    <definedName name="ввв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" localSheetId="21" hidden="1">#REF!</definedName>
    <definedName name="ввввввввв" localSheetId="22" hidden="1">#REF!</definedName>
    <definedName name="ввввввввв" localSheetId="24" hidden="1">#REF!</definedName>
    <definedName name="ввввввввв" localSheetId="16" hidden="1">#REF!</definedName>
    <definedName name="ввввввввв" localSheetId="19" hidden="1">#REF!</definedName>
    <definedName name="ввввввввв" localSheetId="18" hidden="1">#REF!</definedName>
    <definedName name="ввввввввв" localSheetId="8" hidden="1">#REF!</definedName>
    <definedName name="ввввввввв" localSheetId="10" hidden="1">#REF!</definedName>
    <definedName name="ввввввввв" localSheetId="9" hidden="1">#REF!</definedName>
    <definedName name="ввввввввв" localSheetId="23" hidden="1">#REF!</definedName>
    <definedName name="ввввввввв" localSheetId="2" hidden="1">#REF!</definedName>
    <definedName name="ввввввввв" localSheetId="13" hidden="1">#REF!</definedName>
    <definedName name="ввввввввв" localSheetId="15" hidden="1">#REF!</definedName>
    <definedName name="ввввввввв" localSheetId="6" hidden="1">#REF!</definedName>
    <definedName name="ввввввввв" localSheetId="11" hidden="1">#REF!</definedName>
    <definedName name="ввввввввв" hidden="1">#REF!</definedName>
    <definedName name="ввввввввввввв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вввввввввввв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ес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мм" localSheetId="20" hidden="1">{#N/A,#N/A,FALSE,"A";#N/A,#N/A,FALSE,"B"}</definedName>
    <definedName name="вмм" localSheetId="21" hidden="1">{#N/A,#N/A,FALSE,"A";#N/A,#N/A,FALSE,"B"}</definedName>
    <definedName name="вмм" localSheetId="22" hidden="1">{#N/A,#N/A,FALSE,"A";#N/A,#N/A,FALSE,"B"}</definedName>
    <definedName name="вмм" localSheetId="16" hidden="1">{#N/A,#N/A,FALSE,"A";#N/A,#N/A,FALSE,"B"}</definedName>
    <definedName name="вмм" localSheetId="17" hidden="1">{#N/A,#N/A,FALSE,"A";#N/A,#N/A,FALSE,"B"}</definedName>
    <definedName name="вмм" localSheetId="19" hidden="1">{#N/A,#N/A,FALSE,"A";#N/A,#N/A,FALSE,"B"}</definedName>
    <definedName name="вмм" localSheetId="18" hidden="1">{#N/A,#N/A,FALSE,"A";#N/A,#N/A,FALSE,"B"}</definedName>
    <definedName name="вмм" localSheetId="7" hidden="1">{#N/A,#N/A,FALSE,"A";#N/A,#N/A,FALSE,"B"}</definedName>
    <definedName name="вмм" localSheetId="8" hidden="1">{#N/A,#N/A,FALSE,"A";#N/A,#N/A,FALSE,"B"}</definedName>
    <definedName name="вмм" localSheetId="10" hidden="1">{#N/A,#N/A,FALSE,"A";#N/A,#N/A,FALSE,"B"}</definedName>
    <definedName name="вмм" localSheetId="9" hidden="1">{#N/A,#N/A,FALSE,"A";#N/A,#N/A,FALSE,"B"}</definedName>
    <definedName name="вмм" localSheetId="23" hidden="1">{#N/A,#N/A,FALSE,"A";#N/A,#N/A,FALSE,"B"}</definedName>
    <definedName name="вмм" localSheetId="12" hidden="1">{#N/A,#N/A,FALSE,"A";#N/A,#N/A,FALSE,"B"}</definedName>
    <definedName name="вмм" localSheetId="13" hidden="1">{#N/A,#N/A,FALSE,"A";#N/A,#N/A,FALSE,"B"}</definedName>
    <definedName name="вмм" localSheetId="14" hidden="1">{#N/A,#N/A,FALSE,"A";#N/A,#N/A,FALSE,"B"}</definedName>
    <definedName name="вмм" localSheetId="15" hidden="1">{#N/A,#N/A,FALSE,"A";#N/A,#N/A,FALSE,"B"}</definedName>
    <definedName name="вмм" localSheetId="3" hidden="1">{#N/A,#N/A,FALSE,"A";#N/A,#N/A,FALSE,"B"}</definedName>
    <definedName name="вмм" localSheetId="4" hidden="1">{#N/A,#N/A,FALSE,"A";#N/A,#N/A,FALSE,"B"}</definedName>
    <definedName name="вмм" localSheetId="5" hidden="1">{#N/A,#N/A,FALSE,"A";#N/A,#N/A,FALSE,"B"}</definedName>
    <definedName name="вмм" localSheetId="6" hidden="1">{#N/A,#N/A,FALSE,"A";#N/A,#N/A,FALSE,"B"}</definedName>
    <definedName name="вмм" hidden="1">{#N/A,#N/A,FALSE,"A";#N/A,#N/A,FALSE,"B"}</definedName>
    <definedName name="вор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ор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п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РВЕКР" hidden="1">#NAME?</definedName>
    <definedName name="вскрыш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скрыш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ВТОРОЕ_КОЛИЧЕСТВО_МЕТАЛЛА_ЗОЛОТА" localSheetId="22">'[20]Недельно-суточный график'!#REF!</definedName>
    <definedName name="ВТОРОЕ_КОЛИЧЕСТВО_МЕТАЛЛА_СЕРЕБРА" localSheetId="22">'[20]Недельно-суточный график'!#REF!</definedName>
    <definedName name="ВТОРОЕ_СОДЕРЖАНИЕ_ЗОЛОТА_В_РУДЕ" localSheetId="22">'[20]Недельно-суточный график'!#REF!</definedName>
    <definedName name="ВТОРОЕ_СОДЕРЖАНИЕ_СЕРЕБРА_В_РУДЕ" localSheetId="22">'[20]Недельно-суточный график'!#REF!</definedName>
    <definedName name="ВТОРОЙ_ВЕС_РУДЫ" localSheetId="22">'[20]Недельно-суточный график'!#REF!</definedName>
    <definedName name="ВЫАПРУЕЦ" hidden="1">#NAME?</definedName>
    <definedName name="г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ггг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е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ГСМ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" localSheetId="22">#REF!</definedName>
    <definedName name="ддд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дд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доб" localSheetId="22">#REF!</definedName>
    <definedName name="дробленнаяруда" localSheetId="20" hidden="1">{#N/A,#N/A,FALSE,"Aging Summary";#N/A,#N/A,FALSE,"Ratio Analysis";#N/A,#N/A,FALSE,"Test 120 Day Accts";#N/A,#N/A,FALSE,"Tickmarks"}</definedName>
    <definedName name="дробленнаяруда" localSheetId="21" hidden="1">{#N/A,#N/A,FALSE,"Aging Summary";#N/A,#N/A,FALSE,"Ratio Analysis";#N/A,#N/A,FALSE,"Test 120 Day Accts";#N/A,#N/A,FALSE,"Tickmarks"}</definedName>
    <definedName name="дробленнаяруда" localSheetId="22" hidden="1">{#N/A,#N/A,FALSE,"Aging Summary";#N/A,#N/A,FALSE,"Ratio Analysis";#N/A,#N/A,FALSE,"Test 120 Day Accts";#N/A,#N/A,FALSE,"Tickmarks"}</definedName>
    <definedName name="дробленнаяруда" localSheetId="16" hidden="1">{#N/A,#N/A,FALSE,"Aging Summary";#N/A,#N/A,FALSE,"Ratio Analysis";#N/A,#N/A,FALSE,"Test 120 Day Accts";#N/A,#N/A,FALSE,"Tickmarks"}</definedName>
    <definedName name="дробленнаяруда" localSheetId="17" hidden="1">{#N/A,#N/A,FALSE,"Aging Summary";#N/A,#N/A,FALSE,"Ratio Analysis";#N/A,#N/A,FALSE,"Test 120 Day Accts";#N/A,#N/A,FALSE,"Tickmarks"}</definedName>
    <definedName name="дробленнаяруда" localSheetId="19" hidden="1">{#N/A,#N/A,FALSE,"Aging Summary";#N/A,#N/A,FALSE,"Ratio Analysis";#N/A,#N/A,FALSE,"Test 120 Day Accts";#N/A,#N/A,FALSE,"Tickmarks"}</definedName>
    <definedName name="дробленнаяруда" localSheetId="18" hidden="1">{#N/A,#N/A,FALSE,"Aging Summary";#N/A,#N/A,FALSE,"Ratio Analysis";#N/A,#N/A,FALSE,"Test 120 Day Accts";#N/A,#N/A,FALSE,"Tickmarks"}</definedName>
    <definedName name="дробленнаяруда" localSheetId="7" hidden="1">{#N/A,#N/A,FALSE,"Aging Summary";#N/A,#N/A,FALSE,"Ratio Analysis";#N/A,#N/A,FALSE,"Test 120 Day Accts";#N/A,#N/A,FALSE,"Tickmarks"}</definedName>
    <definedName name="дробленнаяруда" localSheetId="8" hidden="1">{#N/A,#N/A,FALSE,"Aging Summary";#N/A,#N/A,FALSE,"Ratio Analysis";#N/A,#N/A,FALSE,"Test 120 Day Accts";#N/A,#N/A,FALSE,"Tickmarks"}</definedName>
    <definedName name="дробленнаяруда" localSheetId="10" hidden="1">{#N/A,#N/A,FALSE,"Aging Summary";#N/A,#N/A,FALSE,"Ratio Analysis";#N/A,#N/A,FALSE,"Test 120 Day Accts";#N/A,#N/A,FALSE,"Tickmarks"}</definedName>
    <definedName name="дробленнаяруда" localSheetId="9" hidden="1">{#N/A,#N/A,FALSE,"Aging Summary";#N/A,#N/A,FALSE,"Ratio Analysis";#N/A,#N/A,FALSE,"Test 120 Day Accts";#N/A,#N/A,FALSE,"Tickmarks"}</definedName>
    <definedName name="дробленнаяруда" localSheetId="23" hidden="1">{#N/A,#N/A,FALSE,"Aging Summary";#N/A,#N/A,FALSE,"Ratio Analysis";#N/A,#N/A,FALSE,"Test 120 Day Accts";#N/A,#N/A,FALSE,"Tickmarks"}</definedName>
    <definedName name="дробленнаяруда" localSheetId="12" hidden="1">{#N/A,#N/A,FALSE,"Aging Summary";#N/A,#N/A,FALSE,"Ratio Analysis";#N/A,#N/A,FALSE,"Test 120 Day Accts";#N/A,#N/A,FALSE,"Tickmarks"}</definedName>
    <definedName name="дробленнаяруда" localSheetId="13" hidden="1">{#N/A,#N/A,FALSE,"Aging Summary";#N/A,#N/A,FALSE,"Ratio Analysis";#N/A,#N/A,FALSE,"Test 120 Day Accts";#N/A,#N/A,FALSE,"Tickmarks"}</definedName>
    <definedName name="дробленнаяруда" localSheetId="14" hidden="1">{#N/A,#N/A,FALSE,"Aging Summary";#N/A,#N/A,FALSE,"Ratio Analysis";#N/A,#N/A,FALSE,"Test 120 Day Accts";#N/A,#N/A,FALSE,"Tickmarks"}</definedName>
    <definedName name="дробленнаяруда" localSheetId="15" hidden="1">{#N/A,#N/A,FALSE,"Aging Summary";#N/A,#N/A,FALSE,"Ratio Analysis";#N/A,#N/A,FALSE,"Test 120 Day Accts";#N/A,#N/A,FALSE,"Tickmarks"}</definedName>
    <definedName name="дробленнаяруда" localSheetId="3" hidden="1">{#N/A,#N/A,FALSE,"Aging Summary";#N/A,#N/A,FALSE,"Ratio Analysis";#N/A,#N/A,FALSE,"Test 120 Day Accts";#N/A,#N/A,FALSE,"Tickmarks"}</definedName>
    <definedName name="дробленнаяруда" localSheetId="4" hidden="1">{#N/A,#N/A,FALSE,"Aging Summary";#N/A,#N/A,FALSE,"Ratio Analysis";#N/A,#N/A,FALSE,"Test 120 Day Accts";#N/A,#N/A,FALSE,"Tickmarks"}</definedName>
    <definedName name="дробленнаяруда" localSheetId="5" hidden="1">{#N/A,#N/A,FALSE,"Aging Summary";#N/A,#N/A,FALSE,"Ratio Analysis";#N/A,#N/A,FALSE,"Test 120 Day Accts";#N/A,#N/A,FALSE,"Tickmarks"}</definedName>
    <definedName name="дробленнаяруда" localSheetId="6" hidden="1">{#N/A,#N/A,FALSE,"Aging Summary";#N/A,#N/A,FALSE,"Ratio Analysis";#N/A,#N/A,FALSE,"Test 120 Day Accts";#N/A,#N/A,FALSE,"Tickmarks"}</definedName>
    <definedName name="дробленнаяруда" hidden="1">{#N/A,#N/A,FALSE,"Aging Summary";#N/A,#N/A,FALSE,"Ratio Analysis";#N/A,#N/A,FALSE,"Test 120 Day Accts";#N/A,#N/A,FALSE,"Tickmarks"}</definedName>
    <definedName name="е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ЕИПУКЕ" hidden="1">#NAME?</definedName>
    <definedName name="ЕЦЕЦЕ" hidden="1">#NAME?</definedName>
    <definedName name="ЕЦКЕЦКЕ" hidden="1">#NAME?</definedName>
    <definedName name="ЕЦУРУ" hidden="1">#NAME?</definedName>
    <definedName name="з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забор" localSheetId="20" hidden="1">{#N/A,#N/A,FALSE,"передел"}</definedName>
    <definedName name="забор" localSheetId="21" hidden="1">{#N/A,#N/A,FALSE,"передел"}</definedName>
    <definedName name="забор" localSheetId="22" hidden="1">{#N/A,#N/A,FALSE,"передел"}</definedName>
    <definedName name="забор" localSheetId="16" hidden="1">{#N/A,#N/A,FALSE,"передел"}</definedName>
    <definedName name="забор" localSheetId="17" hidden="1">{#N/A,#N/A,FALSE,"передел"}</definedName>
    <definedName name="забор" localSheetId="19" hidden="1">{#N/A,#N/A,FALSE,"передел"}</definedName>
    <definedName name="забор" localSheetId="18" hidden="1">{#N/A,#N/A,FALSE,"передел"}</definedName>
    <definedName name="забор" localSheetId="7" hidden="1">{#N/A,#N/A,FALSE,"передел"}</definedName>
    <definedName name="забор" localSheetId="8" hidden="1">{#N/A,#N/A,FALSE,"передел"}</definedName>
    <definedName name="забор" localSheetId="10" hidden="1">{#N/A,#N/A,FALSE,"передел"}</definedName>
    <definedName name="забор" localSheetId="9" hidden="1">{#N/A,#N/A,FALSE,"передел"}</definedName>
    <definedName name="забор" localSheetId="23" hidden="1">{#N/A,#N/A,FALSE,"передел"}</definedName>
    <definedName name="забор" localSheetId="12" hidden="1">{#N/A,#N/A,FALSE,"передел"}</definedName>
    <definedName name="забор" localSheetId="13" hidden="1">{#N/A,#N/A,FALSE,"передел"}</definedName>
    <definedName name="забор" localSheetId="14" hidden="1">{#N/A,#N/A,FALSE,"передел"}</definedName>
    <definedName name="забор" localSheetId="15" hidden="1">{#N/A,#N/A,FALSE,"передел"}</definedName>
    <definedName name="забор" localSheetId="3" hidden="1">{#N/A,#N/A,FALSE,"передел"}</definedName>
    <definedName name="забор" localSheetId="4" hidden="1">{#N/A,#N/A,FALSE,"передел"}</definedName>
    <definedName name="забор" localSheetId="5" hidden="1">{#N/A,#N/A,FALSE,"передел"}</definedName>
    <definedName name="забор" localSheetId="6" hidden="1">{#N/A,#N/A,FALSE,"передел"}</definedName>
    <definedName name="забор" hidden="1">{#N/A,#N/A,FALSE,"передел"}</definedName>
    <definedName name="и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ag_2" localSheetId="22">[7]Проект2002!#REF!</definedName>
    <definedName name="иag_3" localSheetId="22">[7]Проект2002!#REF!</definedName>
    <definedName name="иau_2" localSheetId="22">[7]Проект2002!#REF!</definedName>
    <definedName name="иau_3" localSheetId="22">[7]Проект2002!#REF!</definedName>
    <definedName name="ИАКПЙЕПА" hidden="1">#NAME?</definedName>
    <definedName name="ИМЦЕКИР" hidden="1">#NAME?</definedName>
    <definedName name="ИТОГОВАЯ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оговая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т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ЦЕР" hidden="1">#NAME?</definedName>
    <definedName name="ИЦКЕР" hidden="1">#NAME?</definedName>
    <definedName name="ИЦРЕ" hidden="1">#NAME?</definedName>
    <definedName name="июль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ль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июнь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" localSheetId="20" hidden="1">{"'РП (2)'!$A$5:$S$150"}</definedName>
    <definedName name="й" localSheetId="21" hidden="1">{"'РП (2)'!$A$5:$S$150"}</definedName>
    <definedName name="й" localSheetId="22" hidden="1">{"'РП (2)'!$A$5:$S$150"}</definedName>
    <definedName name="й" localSheetId="16" hidden="1">{"'РП (2)'!$A$5:$S$150"}</definedName>
    <definedName name="й" localSheetId="17" hidden="1">{"'РП (2)'!$A$5:$S$150"}</definedName>
    <definedName name="й" localSheetId="19" hidden="1">{"'РП (2)'!$A$5:$S$150"}</definedName>
    <definedName name="й" localSheetId="18" hidden="1">{"'РП (2)'!$A$5:$S$150"}</definedName>
    <definedName name="й" localSheetId="7" hidden="1">{"'РП (2)'!$A$5:$S$150"}</definedName>
    <definedName name="й" localSheetId="8" hidden="1">{"'РП (2)'!$A$5:$S$150"}</definedName>
    <definedName name="й" localSheetId="10" hidden="1">{"'РП (2)'!$A$5:$S$150"}</definedName>
    <definedName name="й" localSheetId="9" hidden="1">{"'РП (2)'!$A$5:$S$150"}</definedName>
    <definedName name="й" localSheetId="23" hidden="1">{"'РП (2)'!$A$5:$S$150"}</definedName>
    <definedName name="й" localSheetId="12" hidden="1">{"'РП (2)'!$A$5:$S$150"}</definedName>
    <definedName name="й" localSheetId="13" hidden="1">{"'РП (2)'!$A$5:$S$150"}</definedName>
    <definedName name="й" localSheetId="14" hidden="1">{"'РП (2)'!$A$5:$S$150"}</definedName>
    <definedName name="й" localSheetId="15" hidden="1">{"'РП (2)'!$A$5:$S$150"}</definedName>
    <definedName name="й" localSheetId="3" hidden="1">{"'РП (2)'!$A$5:$S$150"}</definedName>
    <definedName name="й" localSheetId="4" hidden="1">{"'РП (2)'!$A$5:$S$150"}</definedName>
    <definedName name="й" localSheetId="5" hidden="1">{"'РП (2)'!$A$5:$S$150"}</definedName>
    <definedName name="й" localSheetId="6" hidden="1">{"'РП (2)'!$A$5:$S$150"}</definedName>
    <definedName name="й" hidden="1">{"'РП (2)'!$A$5:$S$150"}</definedName>
    <definedName name="й1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44К5" hidden="1">#NAME?</definedName>
    <definedName name="й5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" hidden="1">{#N/A,#N/A,FALSE,"передел"}</definedName>
    <definedName name="ййй" localSheetId="22">IF('Бульд. вскр.'!Values_Entered,'Бульд. вскр.'!Header_Row+'Бульд. вскр.'!Number_of_Payments,'Бульд. вскр.'!Header_Row)</definedName>
    <definedName name="йййй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ййй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ЙМИЙК" hidden="1">#NAME?</definedName>
    <definedName name="ЙКУККУ" hidden="1">#NAME?</definedName>
    <definedName name="ЙУЕАЫВП" hidden="1">#NAME?</definedName>
    <definedName name="ЙУЕПАИЦ" hidden="1">#NAME?</definedName>
    <definedName name="ЙУЕЦИПКП" hidden="1">#NAME?</definedName>
    <definedName name="ЙУКЙППЙ" hidden="1">#NAME?</definedName>
    <definedName name="ЙУКЙУ" hidden="1">#NAME?</definedName>
    <definedName name="ЙУКЙУК" hidden="1">#NAME?</definedName>
    <definedName name="ЙУКУКЕ" hidden="1">#NAME?</definedName>
    <definedName name="йц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йу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йу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йцу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йцу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3" localSheetId="22">[21]Исходные!#REF!</definedName>
    <definedName name="К4" localSheetId="22">[21]Исходные!#REF!</definedName>
    <definedName name="к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Г" hidden="1">#NAME?</definedName>
    <definedName name="ке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ЕЦКЦ" hidden="1">#NAME?</definedName>
    <definedName name="кк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ккк" hidden="1">{#N/A,#N/A,FALSE,"передел"}</definedName>
    <definedName name="кнг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НГШ" hidden="1">#NAME?</definedName>
    <definedName name="КНШГКНШ" hidden="1">#NAME?</definedName>
    <definedName name="к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КРАСНОЯРСК" localSheetId="20" hidden="1">{"'РП (2)'!$A$5:$S$150"}</definedName>
    <definedName name="КРАСНОЯРСК" localSheetId="21" hidden="1">{"'РП (2)'!$A$5:$S$150"}</definedName>
    <definedName name="КРАСНОЯРСК" localSheetId="22" hidden="1">{"'РП (2)'!$A$5:$S$150"}</definedName>
    <definedName name="КРАСНОЯРСК" localSheetId="16" hidden="1">{"'РП (2)'!$A$5:$S$150"}</definedName>
    <definedName name="КРАСНОЯРСК" localSheetId="17" hidden="1">{"'РП (2)'!$A$5:$S$150"}</definedName>
    <definedName name="КРАСНОЯРСК" localSheetId="19" hidden="1">{"'РП (2)'!$A$5:$S$150"}</definedName>
    <definedName name="КРАСНОЯРСК" localSheetId="18" hidden="1">{"'РП (2)'!$A$5:$S$150"}</definedName>
    <definedName name="КРАСНОЯРСК" localSheetId="7" hidden="1">{"'РП (2)'!$A$5:$S$150"}</definedName>
    <definedName name="КРАСНОЯРСК" localSheetId="8" hidden="1">{"'РП (2)'!$A$5:$S$150"}</definedName>
    <definedName name="КРАСНОЯРСК" localSheetId="10" hidden="1">{"'РП (2)'!$A$5:$S$150"}</definedName>
    <definedName name="КРАСНОЯРСК" localSheetId="9" hidden="1">{"'РП (2)'!$A$5:$S$150"}</definedName>
    <definedName name="КРАСНОЯРСК" localSheetId="23" hidden="1">{"'РП (2)'!$A$5:$S$150"}</definedName>
    <definedName name="КРАСНОЯРСК" localSheetId="12" hidden="1">{"'РП (2)'!$A$5:$S$150"}</definedName>
    <definedName name="КРАСНОЯРСК" localSheetId="13" hidden="1">{"'РП (2)'!$A$5:$S$150"}</definedName>
    <definedName name="КРАСНОЯРСК" localSheetId="14" hidden="1">{"'РП (2)'!$A$5:$S$150"}</definedName>
    <definedName name="КРАСНОЯРСК" localSheetId="15" hidden="1">{"'РП (2)'!$A$5:$S$150"}</definedName>
    <definedName name="КРАСНОЯРСК" localSheetId="3" hidden="1">{"'РП (2)'!$A$5:$S$150"}</definedName>
    <definedName name="КРАСНОЯРСК" localSheetId="4" hidden="1">{"'РП (2)'!$A$5:$S$150"}</definedName>
    <definedName name="КРАСНОЯРСК" localSheetId="5" hidden="1">{"'РП (2)'!$A$5:$S$150"}</definedName>
    <definedName name="КРАСНОЯРСК" localSheetId="6" hidden="1">{"'РП (2)'!$A$5:$S$150"}</definedName>
    <definedName name="КРАСНОЯРСК" hidden="1">{"'РП (2)'!$A$5:$S$150"}</definedName>
    <definedName name="куе" localSheetId="21" hidden="1">#REF!</definedName>
    <definedName name="куе" localSheetId="22" hidden="1">#REF!</definedName>
    <definedName name="куе" localSheetId="24" hidden="1">#REF!</definedName>
    <definedName name="куе" localSheetId="16" hidden="1">#REF!</definedName>
    <definedName name="куе" localSheetId="19" hidden="1">#REF!</definedName>
    <definedName name="куе" localSheetId="18" hidden="1">#REF!</definedName>
    <definedName name="куе" localSheetId="8" hidden="1">#REF!</definedName>
    <definedName name="куе" localSheetId="10" hidden="1">#REF!</definedName>
    <definedName name="куе" localSheetId="9" hidden="1">#REF!</definedName>
    <definedName name="куе" localSheetId="23" hidden="1">#REF!</definedName>
    <definedName name="куе" localSheetId="2" hidden="1">#REF!</definedName>
    <definedName name="куе" localSheetId="13" hidden="1">#REF!</definedName>
    <definedName name="куе" localSheetId="15" hidden="1">#REF!</definedName>
    <definedName name="куе" localSheetId="6" hidden="1">#REF!</definedName>
    <definedName name="куе" localSheetId="11" hidden="1">#REF!</definedName>
    <definedName name="куе" hidden="1">#REF!</definedName>
    <definedName name="курс" localSheetId="22">#REF!</definedName>
    <definedName name="КЦЕЦКЕ" hidden="1">#NAME?</definedName>
    <definedName name="КЦУРИЦ" hidden="1">#NAME?</definedName>
    <definedName name="лд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д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ист" hidden="1">{#N/A,#N/A,FALSE,"передел"}</definedName>
    <definedName name="лл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ллллл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ол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ЛСР№4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з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й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отс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отс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ртм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машины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ашины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ОГК" hidden="1">#NAME?</definedName>
    <definedName name="МИОК" hidden="1">#NAME?</definedName>
    <definedName name="ми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и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мм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АЗ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мокр" localSheetId="22">#REF!</definedName>
    <definedName name="МЦКПЦ" hidden="1">#NAME?</definedName>
    <definedName name="МЦКР" hidden="1">#NAME?</definedName>
    <definedName name="МЦКУ" hidden="1">#NAME?</definedName>
    <definedName name="н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алог" localSheetId="22">#REF!</definedName>
    <definedName name="нг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г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е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ОЕ" localSheetId="20" hidden="1">{"Ratio No.1",#N/A,FALSE,"Ratio";"Ratio No.2",#N/A,FALSE,"Ratio"}</definedName>
    <definedName name="НОВОЕ" localSheetId="21" hidden="1">{"Ratio No.1",#N/A,FALSE,"Ratio";"Ratio No.2",#N/A,FALSE,"Ratio"}</definedName>
    <definedName name="НОВОЕ" localSheetId="22" hidden="1">{"Ratio No.1",#N/A,FALSE,"Ratio";"Ratio No.2",#N/A,FALSE,"Ratio"}</definedName>
    <definedName name="НОВОЕ" localSheetId="16" hidden="1">{"Ratio No.1",#N/A,FALSE,"Ratio";"Ratio No.2",#N/A,FALSE,"Ratio"}</definedName>
    <definedName name="НОВОЕ" localSheetId="17" hidden="1">{"Ratio No.1",#N/A,FALSE,"Ratio";"Ratio No.2",#N/A,FALSE,"Ratio"}</definedName>
    <definedName name="НОВОЕ" localSheetId="19" hidden="1">{"Ratio No.1",#N/A,FALSE,"Ratio";"Ratio No.2",#N/A,FALSE,"Ratio"}</definedName>
    <definedName name="НОВОЕ" localSheetId="18" hidden="1">{"Ratio No.1",#N/A,FALSE,"Ratio";"Ratio No.2",#N/A,FALSE,"Ratio"}</definedName>
    <definedName name="НОВОЕ" localSheetId="7" hidden="1">{"Ratio No.1",#N/A,FALSE,"Ratio";"Ratio No.2",#N/A,FALSE,"Ratio"}</definedName>
    <definedName name="НОВОЕ" localSheetId="8" hidden="1">{"Ratio No.1",#N/A,FALSE,"Ratio";"Ratio No.2",#N/A,FALSE,"Ratio"}</definedName>
    <definedName name="НОВОЕ" localSheetId="10" hidden="1">{"Ratio No.1",#N/A,FALSE,"Ratio";"Ratio No.2",#N/A,FALSE,"Ratio"}</definedName>
    <definedName name="НОВОЕ" localSheetId="9" hidden="1">{"Ratio No.1",#N/A,FALSE,"Ratio";"Ratio No.2",#N/A,FALSE,"Ratio"}</definedName>
    <definedName name="НОВОЕ" localSheetId="23" hidden="1">{"Ratio No.1",#N/A,FALSE,"Ratio";"Ratio No.2",#N/A,FALSE,"Ratio"}</definedName>
    <definedName name="НОВОЕ" localSheetId="12" hidden="1">{"Ratio No.1",#N/A,FALSE,"Ratio";"Ratio No.2",#N/A,FALSE,"Ratio"}</definedName>
    <definedName name="НОВОЕ" localSheetId="13" hidden="1">{"Ratio No.1",#N/A,FALSE,"Ratio";"Ratio No.2",#N/A,FALSE,"Ratio"}</definedName>
    <definedName name="НОВОЕ" localSheetId="14" hidden="1">{"Ratio No.1",#N/A,FALSE,"Ratio";"Ratio No.2",#N/A,FALSE,"Ratio"}</definedName>
    <definedName name="НОВОЕ" localSheetId="15" hidden="1">{"Ratio No.1",#N/A,FALSE,"Ratio";"Ratio No.2",#N/A,FALSE,"Ratio"}</definedName>
    <definedName name="НОВОЕ" localSheetId="3" hidden="1">{"Ratio No.1",#N/A,FALSE,"Ratio";"Ratio No.2",#N/A,FALSE,"Ratio"}</definedName>
    <definedName name="НОВОЕ" localSheetId="4" hidden="1">{"Ratio No.1",#N/A,FALSE,"Ratio";"Ratio No.2",#N/A,FALSE,"Ratio"}</definedName>
    <definedName name="НОВОЕ" localSheetId="5" hidden="1">{"Ratio No.1",#N/A,FALSE,"Ratio";"Ratio No.2",#N/A,FALSE,"Ratio"}</definedName>
    <definedName name="НОВОЕ" localSheetId="6" hidden="1">{"Ratio No.1",#N/A,FALSE,"Ratio";"Ratio No.2",#N/A,FALSE,"Ratio"}</definedName>
    <definedName name="НОВОЕ" hidden="1">{"Ratio No.1",#N/A,FALSE,"Ratio";"Ratio No.2",#N/A,FALSE,"Ratio"}</definedName>
    <definedName name="новый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вый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мер" localSheetId="22">#REF!</definedName>
    <definedName name="Ноябрь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Ноябрь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" hidden="1">#NAME?</definedName>
    <definedName name="Об_окт" localSheetId="22">#REF!</definedName>
    <definedName name="_xlnm.Print_Area" localSheetId="22">'Бульд. вскр.'!$A$1:$J$41</definedName>
    <definedName name="ОБЩИЙ_ВЕС_РУДЫ" localSheetId="22">'[20]Недельно-суточный график'!#REF!</definedName>
    <definedName name="ОГМ" localSheetId="21" hidden="1">#REF!</definedName>
    <definedName name="ОГМ" localSheetId="22" hidden="1">#REF!</definedName>
    <definedName name="ОГМ" localSheetId="24" hidden="1">#REF!</definedName>
    <definedName name="ОГМ" localSheetId="16" hidden="1">#REF!</definedName>
    <definedName name="ОГМ" localSheetId="19" hidden="1">#REF!</definedName>
    <definedName name="ОГМ" localSheetId="18" hidden="1">#REF!</definedName>
    <definedName name="ОГМ" localSheetId="8" hidden="1">#REF!</definedName>
    <definedName name="ОГМ" localSheetId="10" hidden="1">#REF!</definedName>
    <definedName name="ОГМ" localSheetId="9" hidden="1">#REF!</definedName>
    <definedName name="ОГМ" localSheetId="23" hidden="1">#REF!</definedName>
    <definedName name="ОГМ" localSheetId="2" hidden="1">#REF!</definedName>
    <definedName name="ОГМ" localSheetId="13" hidden="1">#REF!</definedName>
    <definedName name="ОГМ" localSheetId="15" hidden="1">#REF!</definedName>
    <definedName name="ОГМ" localSheetId="6" hidden="1">#REF!</definedName>
    <definedName name="ОГМ" localSheetId="11" hidden="1">#REF!</definedName>
    <definedName name="ОГМ" hidden="1">#REF!</definedName>
    <definedName name="ОГЭ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ГЭ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КС" localSheetId="22">'[19]Отчет по электроэнергии'!#REF!</definedName>
    <definedName name="оллдд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дд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лл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нрв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о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плата" localSheetId="22">#REF!</definedName>
    <definedName name="отк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к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тче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Офклщмф" localSheetId="20" hidden="1">{#N/A,#N/A,FALSE,"A";#N/A,#N/A,FALSE,"B"}</definedName>
    <definedName name="Офклщмф" localSheetId="21" hidden="1">{#N/A,#N/A,FALSE,"A";#N/A,#N/A,FALSE,"B"}</definedName>
    <definedName name="Офклщмф" localSheetId="22" hidden="1">{#N/A,#N/A,FALSE,"A";#N/A,#N/A,FALSE,"B"}</definedName>
    <definedName name="Офклщмф" localSheetId="16" hidden="1">{#N/A,#N/A,FALSE,"A";#N/A,#N/A,FALSE,"B"}</definedName>
    <definedName name="Офклщмф" localSheetId="17" hidden="1">{#N/A,#N/A,FALSE,"A";#N/A,#N/A,FALSE,"B"}</definedName>
    <definedName name="Офклщмф" localSheetId="19" hidden="1">{#N/A,#N/A,FALSE,"A";#N/A,#N/A,FALSE,"B"}</definedName>
    <definedName name="Офклщмф" localSheetId="18" hidden="1">{#N/A,#N/A,FALSE,"A";#N/A,#N/A,FALSE,"B"}</definedName>
    <definedName name="Офклщмф" localSheetId="7" hidden="1">{#N/A,#N/A,FALSE,"A";#N/A,#N/A,FALSE,"B"}</definedName>
    <definedName name="Офклщмф" localSheetId="8" hidden="1">{#N/A,#N/A,FALSE,"A";#N/A,#N/A,FALSE,"B"}</definedName>
    <definedName name="Офклщмф" localSheetId="10" hidden="1">{#N/A,#N/A,FALSE,"A";#N/A,#N/A,FALSE,"B"}</definedName>
    <definedName name="Офклщмф" localSheetId="9" hidden="1">{#N/A,#N/A,FALSE,"A";#N/A,#N/A,FALSE,"B"}</definedName>
    <definedName name="Офклщмф" localSheetId="23" hidden="1">{#N/A,#N/A,FALSE,"A";#N/A,#N/A,FALSE,"B"}</definedName>
    <definedName name="Офклщмф" localSheetId="12" hidden="1">{#N/A,#N/A,FALSE,"A";#N/A,#N/A,FALSE,"B"}</definedName>
    <definedName name="Офклщмф" localSheetId="13" hidden="1">{#N/A,#N/A,FALSE,"A";#N/A,#N/A,FALSE,"B"}</definedName>
    <definedName name="Офклщмф" localSheetId="14" hidden="1">{#N/A,#N/A,FALSE,"A";#N/A,#N/A,FALSE,"B"}</definedName>
    <definedName name="Офклщмф" localSheetId="15" hidden="1">{#N/A,#N/A,FALSE,"A";#N/A,#N/A,FALSE,"B"}</definedName>
    <definedName name="Офклщмф" localSheetId="3" hidden="1">{#N/A,#N/A,FALSE,"A";#N/A,#N/A,FALSE,"B"}</definedName>
    <definedName name="Офклщмф" localSheetId="4" hidden="1">{#N/A,#N/A,FALSE,"A";#N/A,#N/A,FALSE,"B"}</definedName>
    <definedName name="Офклщмф" localSheetId="5" hidden="1">{#N/A,#N/A,FALSE,"A";#N/A,#N/A,FALSE,"B"}</definedName>
    <definedName name="Офклщмф" localSheetId="6" hidden="1">{#N/A,#N/A,FALSE,"A";#N/A,#N/A,FALSE,"B"}</definedName>
    <definedName name="Офклщмф" hidden="1">{#N/A,#N/A,FALSE,"A";#N/A,#N/A,FALSE,"B"}</definedName>
    <definedName name="ОхГГК_эскаваторы" localSheetId="21" hidden="1">#REF!</definedName>
    <definedName name="ОхГГК_эскаваторы" localSheetId="22" hidden="1">#REF!</definedName>
    <definedName name="ОхГГК_эскаваторы" localSheetId="24" hidden="1">#REF!</definedName>
    <definedName name="ОхГГК_эскаваторы" localSheetId="16" hidden="1">#REF!</definedName>
    <definedName name="ОхГГК_эскаваторы" localSheetId="19" hidden="1">#REF!</definedName>
    <definedName name="ОхГГК_эскаваторы" localSheetId="18" hidden="1">#REF!</definedName>
    <definedName name="ОхГГК_эскаваторы" localSheetId="8" hidden="1">#REF!</definedName>
    <definedName name="ОхГГК_эскаваторы" localSheetId="10" hidden="1">#REF!</definedName>
    <definedName name="ОхГГК_эскаваторы" localSheetId="9" hidden="1">#REF!</definedName>
    <definedName name="ОхГГК_эскаваторы" localSheetId="23" hidden="1">#REF!</definedName>
    <definedName name="ОхГГК_эскаваторы" localSheetId="2" hidden="1">#REF!</definedName>
    <definedName name="ОхГГК_эскаваторы" localSheetId="13" hidden="1">#REF!</definedName>
    <definedName name="ОхГГК_эскаваторы" localSheetId="15" hidden="1">#REF!</definedName>
    <definedName name="ОхГГК_эскаваторы" localSheetId="6" hidden="1">#REF!</definedName>
    <definedName name="ОхГГК_эскаваторы" localSheetId="11" hidden="1">#REF!</definedName>
    <definedName name="ОхГГК_эскаваторы" hidden="1">#REF!</definedName>
    <definedName name="охрана" localSheetId="20" hidden="1">{#N/A,#N/A,FALSE,"передел"}</definedName>
    <definedName name="охрана" localSheetId="21" hidden="1">{#N/A,#N/A,FALSE,"передел"}</definedName>
    <definedName name="охрана" localSheetId="22" hidden="1">{#N/A,#N/A,FALSE,"передел"}</definedName>
    <definedName name="охрана" localSheetId="16" hidden="1">{#N/A,#N/A,FALSE,"передел"}</definedName>
    <definedName name="охрана" localSheetId="17" hidden="1">{#N/A,#N/A,FALSE,"передел"}</definedName>
    <definedName name="охрана" localSheetId="19" hidden="1">{#N/A,#N/A,FALSE,"передел"}</definedName>
    <definedName name="охрана" localSheetId="18" hidden="1">{#N/A,#N/A,FALSE,"передел"}</definedName>
    <definedName name="охрана" localSheetId="7" hidden="1">{#N/A,#N/A,FALSE,"передел"}</definedName>
    <definedName name="охрана" localSheetId="8" hidden="1">{#N/A,#N/A,FALSE,"передел"}</definedName>
    <definedName name="охрана" localSheetId="10" hidden="1">{#N/A,#N/A,FALSE,"передел"}</definedName>
    <definedName name="охрана" localSheetId="9" hidden="1">{#N/A,#N/A,FALSE,"передел"}</definedName>
    <definedName name="охрана" localSheetId="23" hidden="1">{#N/A,#N/A,FALSE,"передел"}</definedName>
    <definedName name="охрана" localSheetId="12" hidden="1">{#N/A,#N/A,FALSE,"передел"}</definedName>
    <definedName name="охрана" localSheetId="13" hidden="1">{#N/A,#N/A,FALSE,"передел"}</definedName>
    <definedName name="охрана" localSheetId="14" hidden="1">{#N/A,#N/A,FALSE,"передел"}</definedName>
    <definedName name="охрана" localSheetId="15" hidden="1">{#N/A,#N/A,FALSE,"передел"}</definedName>
    <definedName name="охрана" localSheetId="3" hidden="1">{#N/A,#N/A,FALSE,"передел"}</definedName>
    <definedName name="охрана" localSheetId="4" hidden="1">{#N/A,#N/A,FALSE,"передел"}</definedName>
    <definedName name="охрана" localSheetId="5" hidden="1">{#N/A,#N/A,FALSE,"передел"}</definedName>
    <definedName name="охрана" localSheetId="6" hidden="1">{#N/A,#N/A,FALSE,"передел"}</definedName>
    <definedName name="охрана" hidden="1">{#N/A,#N/A,FALSE,"передел"}</definedName>
    <definedName name="п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_2" localSheetId="22">[7]Проект2002!#REF!</definedName>
    <definedName name="п_3" localSheetId="22">[7]Проект2002!#REF!</definedName>
    <definedName name="па" localSheetId="22">#REF!</definedName>
    <definedName name="пагв\" localSheetId="20" hidden="1">{#N/A,#N/A,FALSE,"A";#N/A,#N/A,FALSE,"B"}</definedName>
    <definedName name="пагв\" localSheetId="21" hidden="1">{#N/A,#N/A,FALSE,"A";#N/A,#N/A,FALSE,"B"}</definedName>
    <definedName name="пагв\" localSheetId="22" hidden="1">{#N/A,#N/A,FALSE,"A";#N/A,#N/A,FALSE,"B"}</definedName>
    <definedName name="пагв\" localSheetId="16" hidden="1">{#N/A,#N/A,FALSE,"A";#N/A,#N/A,FALSE,"B"}</definedName>
    <definedName name="пагв\" localSheetId="17" hidden="1">{#N/A,#N/A,FALSE,"A";#N/A,#N/A,FALSE,"B"}</definedName>
    <definedName name="пагв\" localSheetId="19" hidden="1">{#N/A,#N/A,FALSE,"A";#N/A,#N/A,FALSE,"B"}</definedName>
    <definedName name="пагв\" localSheetId="18" hidden="1">{#N/A,#N/A,FALSE,"A";#N/A,#N/A,FALSE,"B"}</definedName>
    <definedName name="пагв\" localSheetId="7" hidden="1">{#N/A,#N/A,FALSE,"A";#N/A,#N/A,FALSE,"B"}</definedName>
    <definedName name="пагв\" localSheetId="8" hidden="1">{#N/A,#N/A,FALSE,"A";#N/A,#N/A,FALSE,"B"}</definedName>
    <definedName name="пагв\" localSheetId="10" hidden="1">{#N/A,#N/A,FALSE,"A";#N/A,#N/A,FALSE,"B"}</definedName>
    <definedName name="пагв\" localSheetId="9" hidden="1">{#N/A,#N/A,FALSE,"A";#N/A,#N/A,FALSE,"B"}</definedName>
    <definedName name="пагв\" localSheetId="23" hidden="1">{#N/A,#N/A,FALSE,"A";#N/A,#N/A,FALSE,"B"}</definedName>
    <definedName name="пагв\" localSheetId="12" hidden="1">{#N/A,#N/A,FALSE,"A";#N/A,#N/A,FALSE,"B"}</definedName>
    <definedName name="пагв\" localSheetId="13" hidden="1">{#N/A,#N/A,FALSE,"A";#N/A,#N/A,FALSE,"B"}</definedName>
    <definedName name="пагв\" localSheetId="14" hidden="1">{#N/A,#N/A,FALSE,"A";#N/A,#N/A,FALSE,"B"}</definedName>
    <definedName name="пагв\" localSheetId="15" hidden="1">{#N/A,#N/A,FALSE,"A";#N/A,#N/A,FALSE,"B"}</definedName>
    <definedName name="пагв\" localSheetId="3" hidden="1">{#N/A,#N/A,FALSE,"A";#N/A,#N/A,FALSE,"B"}</definedName>
    <definedName name="пагв\" localSheetId="4" hidden="1">{#N/A,#N/A,FALSE,"A";#N/A,#N/A,FALSE,"B"}</definedName>
    <definedName name="пагв\" localSheetId="5" hidden="1">{#N/A,#N/A,FALSE,"A";#N/A,#N/A,FALSE,"B"}</definedName>
    <definedName name="пагв\" localSheetId="6" hidden="1">{#N/A,#N/A,FALSE,"A";#N/A,#N/A,FALSE,"B"}</definedName>
    <definedName name="пагв\" hidden="1">{#N/A,#N/A,FALSE,"A";#N/A,#N/A,FALSE,"B"}</definedName>
    <definedName name="Пал" localSheetId="22">'[19]Отчет по электроэнергии'!#REF!</definedName>
    <definedName name="ПАЛ4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АЛ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ЕРВОЕ_КОЛИЧЕСТВО_МЕТАЛЛА_ЗОЛОТА" localSheetId="22">'[20]Недельно-суточный график'!#REF!</definedName>
    <definedName name="ПЕРВОЕ_КОЛИЧЕСТВО_МЕТАЛЛА_СЕРЕБРА" localSheetId="22">'[20]Недельно-суточный график'!#REF!</definedName>
    <definedName name="ПЕРВОЕ_СОДЕРЖАНИЕ_ЗОЛОТА_В_РУДЕ" localSheetId="22">'[20]Недельно-суточный график'!#REF!</definedName>
    <definedName name="ПЕРВОЕ_СОДЕРЖАНИЕ_СЕРЕБРА_В_РУДЕ" localSheetId="22">'[20]Недельно-суточный график'!#REF!</definedName>
    <definedName name="ПЕРВЫЙ_ВЕС_РУДЫ" localSheetId="22">'[20]Недельно-суточный график'!#REF!</definedName>
    <definedName name="Платежи" localSheetId="19" hidden="1">'[2]5Э'!#REF!</definedName>
    <definedName name="Платежи" localSheetId="18" hidden="1">'[2]5Э'!#REF!</definedName>
    <definedName name="Платежи" localSheetId="8" hidden="1">'[2]5Э'!#REF!</definedName>
    <definedName name="Платежи" localSheetId="10" hidden="1">'[2]5Э'!#REF!</definedName>
    <definedName name="Платежи" localSheetId="9" hidden="1">'[2]5Э'!#REF!</definedName>
    <definedName name="Платежи" localSheetId="2" hidden="1">'[2]5Э'!#REF!</definedName>
    <definedName name="Платежи" localSheetId="15" hidden="1">'[2]5Э'!#REF!</definedName>
    <definedName name="Платежи" localSheetId="6" hidden="1">'[2]5Э'!#REF!</definedName>
    <definedName name="Платежи" localSheetId="11" hidden="1">'[2]5Э'!#REF!</definedName>
    <definedName name="Платежи" hidden="1">'[2]5Э'!#REF!</definedName>
    <definedName name="попопп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попп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" localSheetId="22">#REF!</definedName>
    <definedName name="Потери_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отери_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ап" localSheetId="20" hidden="1">{#N/A,#N/A,FALSE,"Aging Summary";#N/A,#N/A,FALSE,"Ratio Analysis";#N/A,#N/A,FALSE,"Test 120 Day Accts";#N/A,#N/A,FALSE,"Tickmarks"}</definedName>
    <definedName name="ппап" localSheetId="21" hidden="1">{#N/A,#N/A,FALSE,"Aging Summary";#N/A,#N/A,FALSE,"Ratio Analysis";#N/A,#N/A,FALSE,"Test 120 Day Accts";#N/A,#N/A,FALSE,"Tickmarks"}</definedName>
    <definedName name="ппап" localSheetId="22" hidden="1">{#N/A,#N/A,FALSE,"Aging Summary";#N/A,#N/A,FALSE,"Ratio Analysis";#N/A,#N/A,FALSE,"Test 120 Day Accts";#N/A,#N/A,FALSE,"Tickmarks"}</definedName>
    <definedName name="ппап" localSheetId="16" hidden="1">{#N/A,#N/A,FALSE,"Aging Summary";#N/A,#N/A,FALSE,"Ratio Analysis";#N/A,#N/A,FALSE,"Test 120 Day Accts";#N/A,#N/A,FALSE,"Tickmarks"}</definedName>
    <definedName name="ппап" localSheetId="17" hidden="1">{#N/A,#N/A,FALSE,"Aging Summary";#N/A,#N/A,FALSE,"Ratio Analysis";#N/A,#N/A,FALSE,"Test 120 Day Accts";#N/A,#N/A,FALSE,"Tickmarks"}</definedName>
    <definedName name="ппап" localSheetId="19" hidden="1">{#N/A,#N/A,FALSE,"Aging Summary";#N/A,#N/A,FALSE,"Ratio Analysis";#N/A,#N/A,FALSE,"Test 120 Day Accts";#N/A,#N/A,FALSE,"Tickmarks"}</definedName>
    <definedName name="ппап" localSheetId="18" hidden="1">{#N/A,#N/A,FALSE,"Aging Summary";#N/A,#N/A,FALSE,"Ratio Analysis";#N/A,#N/A,FALSE,"Test 120 Day Accts";#N/A,#N/A,FALSE,"Tickmarks"}</definedName>
    <definedName name="ппап" localSheetId="7" hidden="1">{#N/A,#N/A,FALSE,"Aging Summary";#N/A,#N/A,FALSE,"Ratio Analysis";#N/A,#N/A,FALSE,"Test 120 Day Accts";#N/A,#N/A,FALSE,"Tickmarks"}</definedName>
    <definedName name="ппап" localSheetId="8" hidden="1">{#N/A,#N/A,FALSE,"Aging Summary";#N/A,#N/A,FALSE,"Ratio Analysis";#N/A,#N/A,FALSE,"Test 120 Day Accts";#N/A,#N/A,FALSE,"Tickmarks"}</definedName>
    <definedName name="ппап" localSheetId="10" hidden="1">{#N/A,#N/A,FALSE,"Aging Summary";#N/A,#N/A,FALSE,"Ratio Analysis";#N/A,#N/A,FALSE,"Test 120 Day Accts";#N/A,#N/A,FALSE,"Tickmarks"}</definedName>
    <definedName name="ппап" localSheetId="9" hidden="1">{#N/A,#N/A,FALSE,"Aging Summary";#N/A,#N/A,FALSE,"Ratio Analysis";#N/A,#N/A,FALSE,"Test 120 Day Accts";#N/A,#N/A,FALSE,"Tickmarks"}</definedName>
    <definedName name="ппап" localSheetId="23" hidden="1">{#N/A,#N/A,FALSE,"Aging Summary";#N/A,#N/A,FALSE,"Ratio Analysis";#N/A,#N/A,FALSE,"Test 120 Day Accts";#N/A,#N/A,FALSE,"Tickmarks"}</definedName>
    <definedName name="ппап" localSheetId="12" hidden="1">{#N/A,#N/A,FALSE,"Aging Summary";#N/A,#N/A,FALSE,"Ratio Analysis";#N/A,#N/A,FALSE,"Test 120 Day Accts";#N/A,#N/A,FALSE,"Tickmarks"}</definedName>
    <definedName name="ппап" localSheetId="13" hidden="1">{#N/A,#N/A,FALSE,"Aging Summary";#N/A,#N/A,FALSE,"Ratio Analysis";#N/A,#N/A,FALSE,"Test 120 Day Accts";#N/A,#N/A,FALSE,"Tickmarks"}</definedName>
    <definedName name="ппап" localSheetId="14" hidden="1">{#N/A,#N/A,FALSE,"Aging Summary";#N/A,#N/A,FALSE,"Ratio Analysis";#N/A,#N/A,FALSE,"Test 120 Day Accts";#N/A,#N/A,FALSE,"Tickmarks"}</definedName>
    <definedName name="ппап" localSheetId="15" hidden="1">{#N/A,#N/A,FALSE,"Aging Summary";#N/A,#N/A,FALSE,"Ratio Analysis";#N/A,#N/A,FALSE,"Test 120 Day Accts";#N/A,#N/A,FALSE,"Tickmarks"}</definedName>
    <definedName name="ппап" localSheetId="3" hidden="1">{#N/A,#N/A,FALSE,"Aging Summary";#N/A,#N/A,FALSE,"Ratio Analysis";#N/A,#N/A,FALSE,"Test 120 Day Accts";#N/A,#N/A,FALSE,"Tickmarks"}</definedName>
    <definedName name="ппап" localSheetId="4" hidden="1">{#N/A,#N/A,FALSE,"Aging Summary";#N/A,#N/A,FALSE,"Ratio Analysis";#N/A,#N/A,FALSE,"Test 120 Day Accts";#N/A,#N/A,FALSE,"Tickmarks"}</definedName>
    <definedName name="ппап" localSheetId="5" hidden="1">{#N/A,#N/A,FALSE,"Aging Summary";#N/A,#N/A,FALSE,"Ratio Analysis";#N/A,#N/A,FALSE,"Test 120 Day Accts";#N/A,#N/A,FALSE,"Tickmarks"}</definedName>
    <definedName name="ппап" localSheetId="6" hidden="1">{#N/A,#N/A,FALSE,"Aging Summary";#N/A,#N/A,FALSE,"Ratio Analysis";#N/A,#N/A,FALSE,"Test 120 Day Accts";#N/A,#N/A,FALSE,"Tickmarks"}</definedName>
    <definedName name="ппап" hidden="1">{#N/A,#N/A,FALSE,"Aging Summary";#N/A,#N/A,FALSE,"Ratio Analysis";#N/A,#N/A,FALSE,"Test 120 Day Accts";#N/A,#N/A,FALSE,"Tickmarks"}</definedName>
    <definedName name="ппп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пп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АРПЕП" hidden="1">#NAME?</definedName>
    <definedName name="ПР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огноз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гноз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прост" localSheetId="22">[22]текучесть!#REF!</definedName>
    <definedName name="прр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рр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ЕРЦУ" hidden="1">#NAME?</definedName>
    <definedName name="пушной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ушной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ПЦТИ45Р" hidden="1">#NAME?</definedName>
    <definedName name="ПЫВЫНП" hidden="1">#NAME?</definedName>
    <definedName name="р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_2" localSheetId="22">[7]Проект2002!#REF!</definedName>
    <definedName name="р_3" localSheetId="22">[7]Проект2002!#REF!</definedName>
    <definedName name="раз" localSheetId="22">#REF!</definedName>
    <definedName name="РАОЛГК" hidden="1">#NAME?</definedName>
    <definedName name="рар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р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АСЧЕТ_ГСМ" localSheetId="20" hidden="1">{"CF Dollar",#N/A,FALSE,"CF"}</definedName>
    <definedName name="РАСЧЕТ_ГСМ" localSheetId="21" hidden="1">{"CF Dollar",#N/A,FALSE,"CF"}</definedName>
    <definedName name="РАСЧЕТ_ГСМ" localSheetId="22" hidden="1">{"CF Dollar",#N/A,FALSE,"CF"}</definedName>
    <definedName name="РАСЧЕТ_ГСМ" localSheetId="16" hidden="1">{"CF Dollar",#N/A,FALSE,"CF"}</definedName>
    <definedName name="РАСЧЕТ_ГСМ" localSheetId="17" hidden="1">{"CF Dollar",#N/A,FALSE,"CF"}</definedName>
    <definedName name="РАСЧЕТ_ГСМ" localSheetId="19" hidden="1">{"CF Dollar",#N/A,FALSE,"CF"}</definedName>
    <definedName name="РАСЧЕТ_ГСМ" localSheetId="18" hidden="1">{"CF Dollar",#N/A,FALSE,"CF"}</definedName>
    <definedName name="РАСЧЕТ_ГСМ" localSheetId="7" hidden="1">{"CF Dollar",#N/A,FALSE,"CF"}</definedName>
    <definedName name="РАСЧЕТ_ГСМ" localSheetId="8" hidden="1">{"CF Dollar",#N/A,FALSE,"CF"}</definedName>
    <definedName name="РАСЧЕТ_ГСМ" localSheetId="10" hidden="1">{"CF Dollar",#N/A,FALSE,"CF"}</definedName>
    <definedName name="РАСЧЕТ_ГСМ" localSheetId="9" hidden="1">{"CF Dollar",#N/A,FALSE,"CF"}</definedName>
    <definedName name="РАСЧЕТ_ГСМ" localSheetId="23" hidden="1">{"CF Dollar",#N/A,FALSE,"CF"}</definedName>
    <definedName name="РАСЧЕТ_ГСМ" localSheetId="12" hidden="1">{"CF Dollar",#N/A,FALSE,"CF"}</definedName>
    <definedName name="РАСЧЕТ_ГСМ" localSheetId="13" hidden="1">{"CF Dollar",#N/A,FALSE,"CF"}</definedName>
    <definedName name="РАСЧЕТ_ГСМ" localSheetId="14" hidden="1">{"CF Dollar",#N/A,FALSE,"CF"}</definedName>
    <definedName name="РАСЧЕТ_ГСМ" localSheetId="15" hidden="1">{"CF Dollar",#N/A,FALSE,"CF"}</definedName>
    <definedName name="РАСЧЕТ_ГСМ" localSheetId="3" hidden="1">{"CF Dollar",#N/A,FALSE,"CF"}</definedName>
    <definedName name="РАСЧЕТ_ГСМ" localSheetId="4" hidden="1">{"CF Dollar",#N/A,FALSE,"CF"}</definedName>
    <definedName name="РАСЧЕТ_ГСМ" localSheetId="5" hidden="1">{"CF Dollar",#N/A,FALSE,"CF"}</definedName>
    <definedName name="РАСЧЕТ_ГСМ" localSheetId="6" hidden="1">{"CF Dollar",#N/A,FALSE,"CF"}</definedName>
    <definedName name="РАСЧЕТ_ГСМ" hidden="1">{"CF Dollar",#N/A,FALSE,"CF"}</definedName>
    <definedName name="Расчет_ГСМ_АТЦ" localSheetId="20" hidden="1">{#N/A,#N/A,FALSE,"передел"}</definedName>
    <definedName name="Расчет_ГСМ_АТЦ" localSheetId="21" hidden="1">{#N/A,#N/A,FALSE,"передел"}</definedName>
    <definedName name="Расчет_ГСМ_АТЦ" localSheetId="22" hidden="1">{#N/A,#N/A,FALSE,"передел"}</definedName>
    <definedName name="Расчет_ГСМ_АТЦ" localSheetId="16" hidden="1">{#N/A,#N/A,FALSE,"передел"}</definedName>
    <definedName name="Расчет_ГСМ_АТЦ" localSheetId="17" hidden="1">{#N/A,#N/A,FALSE,"передел"}</definedName>
    <definedName name="Расчет_ГСМ_АТЦ" localSheetId="19" hidden="1">{#N/A,#N/A,FALSE,"передел"}</definedName>
    <definedName name="Расчет_ГСМ_АТЦ" localSheetId="18" hidden="1">{#N/A,#N/A,FALSE,"передел"}</definedName>
    <definedName name="Расчет_ГСМ_АТЦ" localSheetId="7" hidden="1">{#N/A,#N/A,FALSE,"передел"}</definedName>
    <definedName name="Расчет_ГСМ_АТЦ" localSheetId="8" hidden="1">{#N/A,#N/A,FALSE,"передел"}</definedName>
    <definedName name="Расчет_ГСМ_АТЦ" localSheetId="10" hidden="1">{#N/A,#N/A,FALSE,"передел"}</definedName>
    <definedName name="Расчет_ГСМ_АТЦ" localSheetId="9" hidden="1">{#N/A,#N/A,FALSE,"передел"}</definedName>
    <definedName name="Расчет_ГСМ_АТЦ" localSheetId="23" hidden="1">{#N/A,#N/A,FALSE,"передел"}</definedName>
    <definedName name="Расчет_ГСМ_АТЦ" localSheetId="12" hidden="1">{#N/A,#N/A,FALSE,"передел"}</definedName>
    <definedName name="Расчет_ГСМ_АТЦ" localSheetId="13" hidden="1">{#N/A,#N/A,FALSE,"передел"}</definedName>
    <definedName name="Расчет_ГСМ_АТЦ" localSheetId="14" hidden="1">{#N/A,#N/A,FALSE,"передел"}</definedName>
    <definedName name="Расчет_ГСМ_АТЦ" localSheetId="15" hidden="1">{#N/A,#N/A,FALSE,"передел"}</definedName>
    <definedName name="Расчет_ГСМ_АТЦ" localSheetId="3" hidden="1">{#N/A,#N/A,FALSE,"передел"}</definedName>
    <definedName name="Расчет_ГСМ_АТЦ" localSheetId="4" hidden="1">{#N/A,#N/A,FALSE,"передел"}</definedName>
    <definedName name="Расчет_ГСМ_АТЦ" localSheetId="5" hidden="1">{#N/A,#N/A,FALSE,"передел"}</definedName>
    <definedName name="Расчет_ГСМ_АТЦ" localSheetId="6" hidden="1">{#N/A,#N/A,FALSE,"передел"}</definedName>
    <definedName name="Расчет_ГСМ_АТЦ" hidden="1">{#N/A,#N/A,FALSE,"передел"}</definedName>
    <definedName name="ро" localSheetId="20" hidden="1">{"'РП (2)'!$A$5:$S$150"}</definedName>
    <definedName name="ро" localSheetId="21" hidden="1">{"'РП (2)'!$A$5:$S$150"}</definedName>
    <definedName name="ро" localSheetId="22" hidden="1">{"'РП (2)'!$A$5:$S$150"}</definedName>
    <definedName name="ро" localSheetId="16" hidden="1">{"'РП (2)'!$A$5:$S$150"}</definedName>
    <definedName name="ро" localSheetId="17" hidden="1">{"'РП (2)'!$A$5:$S$150"}</definedName>
    <definedName name="ро" localSheetId="19" hidden="1">{"'РП (2)'!$A$5:$S$150"}</definedName>
    <definedName name="ро" localSheetId="18" hidden="1">{"'РП (2)'!$A$5:$S$150"}</definedName>
    <definedName name="ро" localSheetId="7" hidden="1">{"'РП (2)'!$A$5:$S$150"}</definedName>
    <definedName name="ро" localSheetId="8" hidden="1">{"'РП (2)'!$A$5:$S$150"}</definedName>
    <definedName name="ро" localSheetId="10" hidden="1">{"'РП (2)'!$A$5:$S$150"}</definedName>
    <definedName name="ро" localSheetId="9" hidden="1">{"'РП (2)'!$A$5:$S$150"}</definedName>
    <definedName name="ро" localSheetId="23" hidden="1">{"'РП (2)'!$A$5:$S$150"}</definedName>
    <definedName name="ро" localSheetId="12" hidden="1">{"'РП (2)'!$A$5:$S$150"}</definedName>
    <definedName name="ро" localSheetId="13" hidden="1">{"'РП (2)'!$A$5:$S$150"}</definedName>
    <definedName name="ро" localSheetId="14" hidden="1">{"'РП (2)'!$A$5:$S$150"}</definedName>
    <definedName name="ро" localSheetId="15" hidden="1">{"'РП (2)'!$A$5:$S$150"}</definedName>
    <definedName name="ро" localSheetId="3" hidden="1">{"'РП (2)'!$A$5:$S$150"}</definedName>
    <definedName name="ро" localSheetId="4" hidden="1">{"'РП (2)'!$A$5:$S$150"}</definedName>
    <definedName name="ро" localSheetId="5" hidden="1">{"'РП (2)'!$A$5:$S$150"}</definedName>
    <definedName name="ро" localSheetId="6" hidden="1">{"'РП (2)'!$A$5:$S$150"}</definedName>
    <definedName name="ро" hidden="1">{"'РП (2)'!$A$5:$S$150"}</definedName>
    <definedName name="роаь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аь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о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ррррр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рррр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руда" localSheetId="22">[23]Проект2002!#REF!</definedName>
    <definedName name="с" localSheetId="20" hidden="1">{"'РП (2)'!$A$5:$S$150"}</definedName>
    <definedName name="с" localSheetId="21" hidden="1">{"'РП (2)'!$A$5:$S$150"}</definedName>
    <definedName name="с" localSheetId="22" hidden="1">{"'РП (2)'!$A$5:$S$150"}</definedName>
    <definedName name="с" localSheetId="16" hidden="1">{"'РП (2)'!$A$5:$S$150"}</definedName>
    <definedName name="с" localSheetId="17" hidden="1">{"'РП (2)'!$A$5:$S$150"}</definedName>
    <definedName name="с" localSheetId="19" hidden="1">{"'РП (2)'!$A$5:$S$150"}</definedName>
    <definedName name="с" localSheetId="18" hidden="1">{"'РП (2)'!$A$5:$S$150"}</definedName>
    <definedName name="с" localSheetId="7" hidden="1">{"'РП (2)'!$A$5:$S$150"}</definedName>
    <definedName name="с" localSheetId="8" hidden="1">{"'РП (2)'!$A$5:$S$150"}</definedName>
    <definedName name="с" localSheetId="10" hidden="1">{"'РП (2)'!$A$5:$S$150"}</definedName>
    <definedName name="с" localSheetId="9" hidden="1">{"'РП (2)'!$A$5:$S$150"}</definedName>
    <definedName name="с" localSheetId="23" hidden="1">{"'РП (2)'!$A$5:$S$150"}</definedName>
    <definedName name="с" localSheetId="12" hidden="1">{"'РП (2)'!$A$5:$S$150"}</definedName>
    <definedName name="с" localSheetId="13" hidden="1">{"'РП (2)'!$A$5:$S$150"}</definedName>
    <definedName name="с" localSheetId="14" hidden="1">{"'РП (2)'!$A$5:$S$150"}</definedName>
    <definedName name="с" localSheetId="15" hidden="1">{"'РП (2)'!$A$5:$S$150"}</definedName>
    <definedName name="с" localSheetId="3" hidden="1">{"'РП (2)'!$A$5:$S$150"}</definedName>
    <definedName name="с" localSheetId="4" hidden="1">{"'РП (2)'!$A$5:$S$150"}</definedName>
    <definedName name="с" localSheetId="5" hidden="1">{"'РП (2)'!$A$5:$S$150"}</definedName>
    <definedName name="с" localSheetId="6" hidden="1">{"'РП (2)'!$A$5:$S$150"}</definedName>
    <definedName name="с" hidden="1">{"'РП (2)'!$A$5:$S$150"}</definedName>
    <definedName name="с23" localSheetId="22">#REF!</definedName>
    <definedName name="с26" localSheetId="22">#REF!</definedName>
    <definedName name="самосвал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амосвалы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Б" localSheetId="22">#REF!</definedName>
    <definedName name="СВ" localSheetId="20" hidden="1">{#N/A,#N/A,FALSE,"передел"}</definedName>
    <definedName name="СВ" localSheetId="21" hidden="1">{#N/A,#N/A,FALSE,"передел"}</definedName>
    <definedName name="СВ" localSheetId="22" hidden="1">{#N/A,#N/A,FALSE,"передел"}</definedName>
    <definedName name="СВ" localSheetId="16" hidden="1">{#N/A,#N/A,FALSE,"передел"}</definedName>
    <definedName name="СВ" localSheetId="17" hidden="1">{#N/A,#N/A,FALSE,"передел"}</definedName>
    <definedName name="СВ" localSheetId="19" hidden="1">{#N/A,#N/A,FALSE,"передел"}</definedName>
    <definedName name="СВ" localSheetId="18" hidden="1">{#N/A,#N/A,FALSE,"передел"}</definedName>
    <definedName name="СВ" localSheetId="7" hidden="1">{#N/A,#N/A,FALSE,"передел"}</definedName>
    <definedName name="СВ" localSheetId="8" hidden="1">{#N/A,#N/A,FALSE,"передел"}</definedName>
    <definedName name="СВ" localSheetId="10" hidden="1">{#N/A,#N/A,FALSE,"передел"}</definedName>
    <definedName name="СВ" localSheetId="9" hidden="1">{#N/A,#N/A,FALSE,"передел"}</definedName>
    <definedName name="СВ" localSheetId="23" hidden="1">{#N/A,#N/A,FALSE,"передел"}</definedName>
    <definedName name="СВ" localSheetId="12" hidden="1">{#N/A,#N/A,FALSE,"передел"}</definedName>
    <definedName name="СВ" localSheetId="13" hidden="1">{#N/A,#N/A,FALSE,"передел"}</definedName>
    <definedName name="СВ" localSheetId="14" hidden="1">{#N/A,#N/A,FALSE,"передел"}</definedName>
    <definedName name="СВ" localSheetId="15" hidden="1">{#N/A,#N/A,FALSE,"передел"}</definedName>
    <definedName name="СВ" localSheetId="3" hidden="1">{#N/A,#N/A,FALSE,"передел"}</definedName>
    <definedName name="СВ" localSheetId="4" hidden="1">{#N/A,#N/A,FALSE,"передел"}</definedName>
    <definedName name="СВ" localSheetId="5" hidden="1">{#N/A,#N/A,FALSE,"передел"}</definedName>
    <definedName name="СВ" localSheetId="6" hidden="1">{#N/A,#N/A,FALSE,"передел"}</definedName>
    <definedName name="СВ" hidden="1">{#N/A,#N/A,FALSE,"передел"}</definedName>
    <definedName name="Сжат.в" localSheetId="20" hidden="1">{#N/A,#N/A,FALSE,"передел"}</definedName>
    <definedName name="Сжат.в" localSheetId="21" hidden="1">{#N/A,#N/A,FALSE,"передел"}</definedName>
    <definedName name="Сжат.в" localSheetId="22" hidden="1">{#N/A,#N/A,FALSE,"передел"}</definedName>
    <definedName name="Сжат.в" localSheetId="16" hidden="1">{#N/A,#N/A,FALSE,"передел"}</definedName>
    <definedName name="Сжат.в" localSheetId="17" hidden="1">{#N/A,#N/A,FALSE,"передел"}</definedName>
    <definedName name="Сжат.в" localSheetId="19" hidden="1">{#N/A,#N/A,FALSE,"передел"}</definedName>
    <definedName name="Сжат.в" localSheetId="18" hidden="1">{#N/A,#N/A,FALSE,"передел"}</definedName>
    <definedName name="Сжат.в" localSheetId="7" hidden="1">{#N/A,#N/A,FALSE,"передел"}</definedName>
    <definedName name="Сжат.в" localSheetId="8" hidden="1">{#N/A,#N/A,FALSE,"передел"}</definedName>
    <definedName name="Сжат.в" localSheetId="10" hidden="1">{#N/A,#N/A,FALSE,"передел"}</definedName>
    <definedName name="Сжат.в" localSheetId="9" hidden="1">{#N/A,#N/A,FALSE,"передел"}</definedName>
    <definedName name="Сжат.в" localSheetId="23" hidden="1">{#N/A,#N/A,FALSE,"передел"}</definedName>
    <definedName name="Сжат.в" localSheetId="12" hidden="1">{#N/A,#N/A,FALSE,"передел"}</definedName>
    <definedName name="Сжат.в" localSheetId="13" hidden="1">{#N/A,#N/A,FALSE,"передел"}</definedName>
    <definedName name="Сжат.в" localSheetId="14" hidden="1">{#N/A,#N/A,FALSE,"передел"}</definedName>
    <definedName name="Сжат.в" localSheetId="15" hidden="1">{#N/A,#N/A,FALSE,"передел"}</definedName>
    <definedName name="Сжат.в" localSheetId="3" hidden="1">{#N/A,#N/A,FALSE,"передел"}</definedName>
    <definedName name="Сжат.в" localSheetId="4" hidden="1">{#N/A,#N/A,FALSE,"передел"}</definedName>
    <definedName name="Сжат.в" localSheetId="5" hidden="1">{#N/A,#N/A,FALSE,"передел"}</definedName>
    <definedName name="Сжат.в" localSheetId="6" hidden="1">{#N/A,#N/A,FALSE,"передел"}</definedName>
    <definedName name="Сжат.в" hidden="1">{#N/A,#N/A,FALSE,"передел"}</definedName>
    <definedName name="си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ит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мет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орбция" localSheetId="22">'[19]Отчет по электроэнергии'!#REF!</definedName>
    <definedName name="Списание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писание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р_цены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_цены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СРЕДНЕЕ_СОДЕРЖАНИЕ_ЗОЛОТА_В_РУДЕ" localSheetId="22">'[20]Недельно-суточный график'!#REF!</definedName>
    <definedName name="СРЕДНЕЕ_СОДЕРЖАНИЕ_СЕРЕБРА_В_РУДЕ" localSheetId="22">'[20]Недельно-суточный график'!#REF!</definedName>
    <definedName name="ссс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сс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Статья" localSheetId="22">#REF!</definedName>
    <definedName name="сумм" localSheetId="22">#REF!</definedName>
    <definedName name="СУММА_ПЕРВОГО_И_ВТОРОГО_КОЛИЧЕСТВА_МЕТАЛЛА_ЗОЛОТА" localSheetId="22">'[20]Недельно-суточный график'!#REF!</definedName>
    <definedName name="СУММА_ПЕРВОГО_И_ВТОРОГО_КОЛИЧЕСТВА_МЕТАЛЛА_СЕРЕБРА" localSheetId="22">'[20]Недельно-суточный график'!#REF!</definedName>
    <definedName name="сч.1620" localSheetId="22">'[19]Отчет по электроэнергии'!#REF!</definedName>
    <definedName name="сч23" localSheetId="22">#REF!</definedName>
    <definedName name="сч26" localSheetId="22">#REF!</definedName>
    <definedName name="сч26_" localSheetId="22">#REF!</definedName>
    <definedName name="ТВС" localSheetId="21" hidden="1">#REF!</definedName>
    <definedName name="ТВС" localSheetId="22" hidden="1">#REF!</definedName>
    <definedName name="ТВС" localSheetId="24" hidden="1">#REF!</definedName>
    <definedName name="ТВС" localSheetId="16" hidden="1">#REF!</definedName>
    <definedName name="ТВС" localSheetId="19" hidden="1">#REF!</definedName>
    <definedName name="ТВС" localSheetId="18" hidden="1">#REF!</definedName>
    <definedName name="ТВС" localSheetId="8" hidden="1">#REF!</definedName>
    <definedName name="ТВС" localSheetId="10" hidden="1">#REF!</definedName>
    <definedName name="ТВС" localSheetId="9" hidden="1">#REF!</definedName>
    <definedName name="ТВС" localSheetId="23" hidden="1">#REF!</definedName>
    <definedName name="ТВС" localSheetId="2" hidden="1">#REF!</definedName>
    <definedName name="ТВС" localSheetId="13" hidden="1">#REF!</definedName>
    <definedName name="ТВС" localSheetId="15" hidden="1">#REF!</definedName>
    <definedName name="ТВС" localSheetId="6" hidden="1">#REF!</definedName>
    <definedName name="ТВС" localSheetId="11" hidden="1">#REF!</definedName>
    <definedName name="ТВС" hidden="1">#REF!</definedName>
    <definedName name="Тепло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пло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ех.рент.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ех.рент.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ТИЫПИЕ" hidden="1">#NAME?</definedName>
    <definedName name="ТКНШ" hidden="1">#NAME?</definedName>
    <definedName name="тор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ор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руд" localSheetId="20" hidden="1">{#N/A,#N/A,FALSE,"передел"}</definedName>
    <definedName name="труд" localSheetId="21" hidden="1">{#N/A,#N/A,FALSE,"передел"}</definedName>
    <definedName name="труд" localSheetId="22" hidden="1">{#N/A,#N/A,FALSE,"передел"}</definedName>
    <definedName name="труд" localSheetId="16" hidden="1">{#N/A,#N/A,FALSE,"передел"}</definedName>
    <definedName name="труд" localSheetId="17" hidden="1">{#N/A,#N/A,FALSE,"передел"}</definedName>
    <definedName name="труд" localSheetId="19" hidden="1">{#N/A,#N/A,FALSE,"передел"}</definedName>
    <definedName name="труд" localSheetId="18" hidden="1">{#N/A,#N/A,FALSE,"передел"}</definedName>
    <definedName name="труд" localSheetId="7" hidden="1">{#N/A,#N/A,FALSE,"передел"}</definedName>
    <definedName name="труд" localSheetId="8" hidden="1">{#N/A,#N/A,FALSE,"передел"}</definedName>
    <definedName name="труд" localSheetId="10" hidden="1">{#N/A,#N/A,FALSE,"передел"}</definedName>
    <definedName name="труд" localSheetId="9" hidden="1">{#N/A,#N/A,FALSE,"передел"}</definedName>
    <definedName name="труд" localSheetId="23" hidden="1">{#N/A,#N/A,FALSE,"передел"}</definedName>
    <definedName name="труд" localSheetId="12" hidden="1">{#N/A,#N/A,FALSE,"передел"}</definedName>
    <definedName name="труд" localSheetId="13" hidden="1">{#N/A,#N/A,FALSE,"передел"}</definedName>
    <definedName name="труд" localSheetId="14" hidden="1">{#N/A,#N/A,FALSE,"передел"}</definedName>
    <definedName name="труд" localSheetId="15" hidden="1">{#N/A,#N/A,FALSE,"передел"}</definedName>
    <definedName name="труд" localSheetId="3" hidden="1">{#N/A,#N/A,FALSE,"передел"}</definedName>
    <definedName name="труд" localSheetId="4" hidden="1">{#N/A,#N/A,FALSE,"передел"}</definedName>
    <definedName name="труд" localSheetId="5" hidden="1">{#N/A,#N/A,FALSE,"передел"}</definedName>
    <definedName name="труд" localSheetId="6" hidden="1">{#N/A,#N/A,FALSE,"передел"}</definedName>
    <definedName name="труд" hidden="1">{#N/A,#N/A,FALSE,"передел"}</definedName>
    <definedName name="тт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т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ТЫСЯЧУ" localSheetId="22">'[20]Недельно-суточный график'!#REF!</definedName>
    <definedName name="у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в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уууууууууууууу" hidden="1">{#N/A,#N/A,FALSE,"Wear Cost2"}</definedName>
    <definedName name="ф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1" localSheetId="22">[24]ИТОГОВАЯ!#REF!</definedName>
    <definedName name="ф16" localSheetId="22">'[25]План добычи и завоза'!#REF!</definedName>
    <definedName name="ФАФА" hidden="1">#NAME?</definedName>
    <definedName name="ФЕПАЦКУНЕ" hidden="1">#NAME?</definedName>
    <definedName name="фига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ига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КЙКУЙ" hidden="1">#NAME?</definedName>
    <definedName name="Флотация" localSheetId="22">'[19]Отчет по электроэнергии'!#REF!</definedName>
    <definedName name="фот" localSheetId="22">[22]текучесть!#REF!</definedName>
    <definedName name="ффф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ффффффффффффффффффф" hidden="1">{#N/A,#N/A,FALSE,"передел"}</definedName>
    <definedName name="фц" localSheetId="20" hidden="1">{"'РП (2)'!$A$5:$S$150"}</definedName>
    <definedName name="фц" localSheetId="21" hidden="1">{"'РП (2)'!$A$5:$S$150"}</definedName>
    <definedName name="фц" localSheetId="22" hidden="1">{"'РП (2)'!$A$5:$S$150"}</definedName>
    <definedName name="фц" localSheetId="16" hidden="1">{"'РП (2)'!$A$5:$S$150"}</definedName>
    <definedName name="фц" localSheetId="17" hidden="1">{"'РП (2)'!$A$5:$S$150"}</definedName>
    <definedName name="фц" localSheetId="19" hidden="1">{"'РП (2)'!$A$5:$S$150"}</definedName>
    <definedName name="фц" localSheetId="18" hidden="1">{"'РП (2)'!$A$5:$S$150"}</definedName>
    <definedName name="фц" localSheetId="7" hidden="1">{"'РП (2)'!$A$5:$S$150"}</definedName>
    <definedName name="фц" localSheetId="8" hidden="1">{"'РП (2)'!$A$5:$S$150"}</definedName>
    <definedName name="фц" localSheetId="10" hidden="1">{"'РП (2)'!$A$5:$S$150"}</definedName>
    <definedName name="фц" localSheetId="9" hidden="1">{"'РП (2)'!$A$5:$S$150"}</definedName>
    <definedName name="фц" localSheetId="23" hidden="1">{"'РП (2)'!$A$5:$S$150"}</definedName>
    <definedName name="фц" localSheetId="12" hidden="1">{"'РП (2)'!$A$5:$S$150"}</definedName>
    <definedName name="фц" localSheetId="13" hidden="1">{"'РП (2)'!$A$5:$S$150"}</definedName>
    <definedName name="фц" localSheetId="14" hidden="1">{"'РП (2)'!$A$5:$S$150"}</definedName>
    <definedName name="фц" localSheetId="15" hidden="1">{"'РП (2)'!$A$5:$S$150"}</definedName>
    <definedName name="фц" localSheetId="3" hidden="1">{"'РП (2)'!$A$5:$S$150"}</definedName>
    <definedName name="фц" localSheetId="4" hidden="1">{"'РП (2)'!$A$5:$S$150"}</definedName>
    <definedName name="фц" localSheetId="5" hidden="1">{"'РП (2)'!$A$5:$S$150"}</definedName>
    <definedName name="фц" localSheetId="6" hidden="1">{"'РП (2)'!$A$5:$S$150"}</definedName>
    <definedName name="фц" hidden="1">{"'РП (2)'!$A$5:$S$150"}</definedName>
    <definedName name="фы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фывпацу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фывпацу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Хрен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АКМАК" hidden="1">#NAME?</definedName>
    <definedName name="ЦЕКПЦ" hidden="1">#NAME?</definedName>
    <definedName name="ЦЕРЦЕР" hidden="1">#NAME?</definedName>
    <definedName name="ЦИЕРК" hidden="1">#NAME?</definedName>
    <definedName name="ЦИКЕР" hidden="1">#NAME?</definedName>
    <definedName name="ЦКАПКАМЦ" hidden="1">#NAME?</definedName>
    <definedName name="ЦКЕКЕКЕ" hidden="1">#NAME?</definedName>
    <definedName name="ЦКЕКЕМ" hidden="1">#NAME?</definedName>
    <definedName name="ЦКЕКЦУЕКЦКУЕ" hidden="1">#NAME?</definedName>
    <definedName name="ЦКЕУКЕКЕЦ" hidden="1">#NAME?</definedName>
    <definedName name="ЦКЕЦЕ" hidden="1">#NAME?</definedName>
    <definedName name="ЦКЕЦКЕ" hidden="1">#NAME?</definedName>
    <definedName name="ЦКЕЦКЕЦ" hidden="1">#NAME?</definedName>
    <definedName name="ЦКЕЦКУЕ" hidden="1">#NAME?</definedName>
    <definedName name="ЦККАКЦСМ" hidden="1">#NAME?</definedName>
    <definedName name="ЦКП" hidden="1">#NAME?</definedName>
    <definedName name="ЦКПМЦК" hidden="1">#NAME?</definedName>
    <definedName name="ЦКППК" hidden="1">#NAME?</definedName>
    <definedName name="ЦКПЦКП" hidden="1">#NAME?</definedName>
    <definedName name="ЦКПЦКПЦ" hidden="1">#NAME?</definedName>
    <definedName name="ЦКУЕЦКЕЦ" hidden="1">#NAME?</definedName>
    <definedName name="ЦЛ" localSheetId="22">'[19]Отчет по электроэнергии'!#REF!</definedName>
    <definedName name="ЦМКП" hidden="1">#NAME?</definedName>
    <definedName name="ЦМЦКПУП" hidden="1">#NAME?</definedName>
    <definedName name="ЦПКПРЦ" hidden="1">#NAME?</definedName>
    <definedName name="ЦПКПЦ" hidden="1">#NAME?</definedName>
    <definedName name="ЦПЦКП" hidden="1">#NAME?</definedName>
    <definedName name="ЦС" localSheetId="22">'[19]Отчет по электроэнергии'!#REF!</definedName>
    <definedName name="цу" localSheetId="20" hidden="1">{#N/A,#N/A,FALSE,"Aging Summary";#N/A,#N/A,FALSE,"Ratio Analysis";#N/A,#N/A,FALSE,"Test 120 Day Accts";#N/A,#N/A,FALSE,"Tickmarks"}</definedName>
    <definedName name="цу" localSheetId="21" hidden="1">{#N/A,#N/A,FALSE,"Aging Summary";#N/A,#N/A,FALSE,"Ratio Analysis";#N/A,#N/A,FALSE,"Test 120 Day Accts";#N/A,#N/A,FALSE,"Tickmarks"}</definedName>
    <definedName name="цу" localSheetId="22" hidden="1">{#N/A,#N/A,FALSE,"Aging Summary";#N/A,#N/A,FALSE,"Ratio Analysis";#N/A,#N/A,FALSE,"Test 120 Day Accts";#N/A,#N/A,FALSE,"Tickmarks"}</definedName>
    <definedName name="цу" localSheetId="16" hidden="1">{#N/A,#N/A,FALSE,"Aging Summary";#N/A,#N/A,FALSE,"Ratio Analysis";#N/A,#N/A,FALSE,"Test 120 Day Accts";#N/A,#N/A,FALSE,"Tickmarks"}</definedName>
    <definedName name="цу" localSheetId="17" hidden="1">{#N/A,#N/A,FALSE,"Aging Summary";#N/A,#N/A,FALSE,"Ratio Analysis";#N/A,#N/A,FALSE,"Test 120 Day Accts";#N/A,#N/A,FALSE,"Tickmarks"}</definedName>
    <definedName name="цу" localSheetId="19" hidden="1">{#N/A,#N/A,FALSE,"Aging Summary";#N/A,#N/A,FALSE,"Ratio Analysis";#N/A,#N/A,FALSE,"Test 120 Day Accts";#N/A,#N/A,FALSE,"Tickmarks"}</definedName>
    <definedName name="цу" localSheetId="18" hidden="1">{#N/A,#N/A,FALSE,"Aging Summary";#N/A,#N/A,FALSE,"Ratio Analysis";#N/A,#N/A,FALSE,"Test 120 Day Accts";#N/A,#N/A,FALSE,"Tickmarks"}</definedName>
    <definedName name="цу" localSheetId="7" hidden="1">{#N/A,#N/A,FALSE,"Aging Summary";#N/A,#N/A,FALSE,"Ratio Analysis";#N/A,#N/A,FALSE,"Test 120 Day Accts";#N/A,#N/A,FALSE,"Tickmarks"}</definedName>
    <definedName name="цу" localSheetId="8" hidden="1">{#N/A,#N/A,FALSE,"Aging Summary";#N/A,#N/A,FALSE,"Ratio Analysis";#N/A,#N/A,FALSE,"Test 120 Day Accts";#N/A,#N/A,FALSE,"Tickmarks"}</definedName>
    <definedName name="цу" localSheetId="10" hidden="1">{#N/A,#N/A,FALSE,"Aging Summary";#N/A,#N/A,FALSE,"Ratio Analysis";#N/A,#N/A,FALSE,"Test 120 Day Accts";#N/A,#N/A,FALSE,"Tickmarks"}</definedName>
    <definedName name="цу" localSheetId="9" hidden="1">{#N/A,#N/A,FALSE,"Aging Summary";#N/A,#N/A,FALSE,"Ratio Analysis";#N/A,#N/A,FALSE,"Test 120 Day Accts";#N/A,#N/A,FALSE,"Tickmarks"}</definedName>
    <definedName name="цу" localSheetId="23" hidden="1">{#N/A,#N/A,FALSE,"Aging Summary";#N/A,#N/A,FALSE,"Ratio Analysis";#N/A,#N/A,FALSE,"Test 120 Day Accts";#N/A,#N/A,FALSE,"Tickmarks"}</definedName>
    <definedName name="цу" localSheetId="12" hidden="1">{#N/A,#N/A,FALSE,"Aging Summary";#N/A,#N/A,FALSE,"Ratio Analysis";#N/A,#N/A,FALSE,"Test 120 Day Accts";#N/A,#N/A,FALSE,"Tickmarks"}</definedName>
    <definedName name="цу" localSheetId="13" hidden="1">{#N/A,#N/A,FALSE,"Aging Summary";#N/A,#N/A,FALSE,"Ratio Analysis";#N/A,#N/A,FALSE,"Test 120 Day Accts";#N/A,#N/A,FALSE,"Tickmarks"}</definedName>
    <definedName name="цу" localSheetId="14" hidden="1">{#N/A,#N/A,FALSE,"Aging Summary";#N/A,#N/A,FALSE,"Ratio Analysis";#N/A,#N/A,FALSE,"Test 120 Day Accts";#N/A,#N/A,FALSE,"Tickmarks"}</definedName>
    <definedName name="цу" localSheetId="15" hidden="1">{#N/A,#N/A,FALSE,"Aging Summary";#N/A,#N/A,FALSE,"Ratio Analysis";#N/A,#N/A,FALSE,"Test 120 Day Accts";#N/A,#N/A,FALSE,"Tickmarks"}</definedName>
    <definedName name="цу" localSheetId="3" hidden="1">{#N/A,#N/A,FALSE,"Aging Summary";#N/A,#N/A,FALSE,"Ratio Analysis";#N/A,#N/A,FALSE,"Test 120 Day Accts";#N/A,#N/A,FALSE,"Tickmarks"}</definedName>
    <definedName name="цу" localSheetId="4" hidden="1">{#N/A,#N/A,FALSE,"Aging Summary";#N/A,#N/A,FALSE,"Ratio Analysis";#N/A,#N/A,FALSE,"Test 120 Day Accts";#N/A,#N/A,FALSE,"Tickmarks"}</definedName>
    <definedName name="цу" localSheetId="5" hidden="1">{#N/A,#N/A,FALSE,"Aging Summary";#N/A,#N/A,FALSE,"Ratio Analysis";#N/A,#N/A,FALSE,"Test 120 Day Accts";#N/A,#N/A,FALSE,"Tickmarks"}</definedName>
    <definedName name="цу" localSheetId="6" hidden="1">{#N/A,#N/A,FALSE,"Aging Summary";#N/A,#N/A,FALSE,"Ratio Analysis";#N/A,#N/A,FALSE,"Test 120 Day Accts";#N/A,#N/A,FALSE,"Tickmarks"}</definedName>
    <definedName name="цу" hidden="1">{#N/A,#N/A,FALSE,"Aging Summary";#N/A,#N/A,FALSE,"Ratio Analysis";#N/A,#N/A,FALSE,"Test 120 Day Accts";#N/A,#N/A,FALSE,"Tickmarks"}</definedName>
    <definedName name="ЦУЕНЦКЕН" hidden="1">#NAME?</definedName>
    <definedName name="ЦУЕРЕ" hidden="1">#NAME?</definedName>
    <definedName name="ЦУКМСЦ" hidden="1">#NAME?</definedName>
    <definedName name="цц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цц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ЧРПУЕ" hidden="1">#NAME?</definedName>
    <definedName name="ЧРПУЕЦЕ" hidden="1">#NAME?</definedName>
    <definedName name="чш" localSheetId="2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21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2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7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8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0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9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2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2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1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3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4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5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localSheetId="6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ш" hidden="1">{#N/A,#N/A,FALSE,"КД-1-м";#N/A,#N/A,FALSE,"КД-2-м";#N/A,#N/A,FALSE,"ПП-1-сд-м";#N/A,#N/A,FALSE,"МС-2-сд-м";#N/A,#N/A,FALSE,"ПП-2-сд-м ";#N/A,#N/A,FALSE,"ГП-1-сд-м";#N/A,#N/A,FALSE,"ДМ-1-сд-м ";#N/A,#N/A,FALSE,"С_с-подр-сд-м";#N/A,#N/A,FALSE,"С_с-пр-сд-м ";#N/A,#N/A,FALSE,"Ад-1-сд-м ";#N/A,#N/A,FALSE,"КР-1-сд-м";#N/A,#N/A,FALSE,"ТР-1-сд-м ";#N/A,#N/A,FALSE," Проч-1-сд-м ";#N/A,#N/A,FALSE,"Труд-1-сд-м ";#N/A,#N/A,FALSE,"ИС-1-сд-м ";#N/A,#N/A,FALSE,"РК-1-сд-м";#N/A,#N/A,FALSE,"Н-1-сд-м ";#N/A,#N/A,FALSE,"ДДС-1-сд-м ";#N/A,#N/A,FALSE,"Крд-1-сд-м ";#N/A,#N/A,FALSE,"Дб-1-сд-м";#N/A,#N/A,FALSE,"СИ-1-сд-м";#N/A,#N/A,FALSE,"Ин-1-сд-м ";#N/A,#N/A,FALSE," Ам-1-сд-м ";#N/A,#N/A,FALSE,"ВхР-1-сд-м ";#N/A,#N/A,FALSE,"КЗ-1_сд_м";#N/A,#N/A,FALSE,"ГрП-1-сд-м";#N/A,#N/A,FALSE,"сд-м";#N/A,#N/A,FALSE,"КЗ-2-д_сд-м"}</definedName>
    <definedName name="ЧЫНЕУЦ" hidden="1">#NAME?</definedName>
    <definedName name="ш" localSheetId="22">IF('Бульд. вскр.'!Values_Entered,'Бульд. вскр.'!Header_Row+'Бульд. вскр.'!Number_of_Payments,'Бульд. вскр.'!Header_Row)</definedName>
    <definedName name="щ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щ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ЫАПАПЫУКП" hidden="1">#NAME?</definedName>
    <definedName name="ЫАПНЦЕН" hidden="1">#NAME?</definedName>
    <definedName name="ЫАПЦУ" hidden="1">#NAME?</definedName>
    <definedName name="ЫАЯНЕЦУКНЕ" hidden="1">#NAME?</definedName>
    <definedName name="ыв" localSheetId="20" hidden="1">{#N/A,#N/A,FALSE,"Aging Summary";#N/A,#N/A,FALSE,"Ratio Analysis";#N/A,#N/A,FALSE,"Test 120 Day Accts";#N/A,#N/A,FALSE,"Tickmarks"}</definedName>
    <definedName name="ыв" localSheetId="21" hidden="1">{#N/A,#N/A,FALSE,"Aging Summary";#N/A,#N/A,FALSE,"Ratio Analysis";#N/A,#N/A,FALSE,"Test 120 Day Accts";#N/A,#N/A,FALSE,"Tickmarks"}</definedName>
    <definedName name="ыв" localSheetId="22" hidden="1">{#N/A,#N/A,FALSE,"Aging Summary";#N/A,#N/A,FALSE,"Ratio Analysis";#N/A,#N/A,FALSE,"Test 120 Day Accts";#N/A,#N/A,FALSE,"Tickmarks"}</definedName>
    <definedName name="ыв" localSheetId="16" hidden="1">{#N/A,#N/A,FALSE,"Aging Summary";#N/A,#N/A,FALSE,"Ratio Analysis";#N/A,#N/A,FALSE,"Test 120 Day Accts";#N/A,#N/A,FALSE,"Tickmarks"}</definedName>
    <definedName name="ыв" localSheetId="17" hidden="1">{#N/A,#N/A,FALSE,"Aging Summary";#N/A,#N/A,FALSE,"Ratio Analysis";#N/A,#N/A,FALSE,"Test 120 Day Accts";#N/A,#N/A,FALSE,"Tickmarks"}</definedName>
    <definedName name="ыв" localSheetId="19" hidden="1">{#N/A,#N/A,FALSE,"Aging Summary";#N/A,#N/A,FALSE,"Ratio Analysis";#N/A,#N/A,FALSE,"Test 120 Day Accts";#N/A,#N/A,FALSE,"Tickmarks"}</definedName>
    <definedName name="ыв" localSheetId="18" hidden="1">{#N/A,#N/A,FALSE,"Aging Summary";#N/A,#N/A,FALSE,"Ratio Analysis";#N/A,#N/A,FALSE,"Test 120 Day Accts";#N/A,#N/A,FALSE,"Tickmarks"}</definedName>
    <definedName name="ыв" localSheetId="7" hidden="1">{#N/A,#N/A,FALSE,"Aging Summary";#N/A,#N/A,FALSE,"Ratio Analysis";#N/A,#N/A,FALSE,"Test 120 Day Accts";#N/A,#N/A,FALSE,"Tickmarks"}</definedName>
    <definedName name="ыв" localSheetId="8" hidden="1">{#N/A,#N/A,FALSE,"Aging Summary";#N/A,#N/A,FALSE,"Ratio Analysis";#N/A,#N/A,FALSE,"Test 120 Day Accts";#N/A,#N/A,FALSE,"Tickmarks"}</definedName>
    <definedName name="ыв" localSheetId="10" hidden="1">{#N/A,#N/A,FALSE,"Aging Summary";#N/A,#N/A,FALSE,"Ratio Analysis";#N/A,#N/A,FALSE,"Test 120 Day Accts";#N/A,#N/A,FALSE,"Tickmarks"}</definedName>
    <definedName name="ыв" localSheetId="9" hidden="1">{#N/A,#N/A,FALSE,"Aging Summary";#N/A,#N/A,FALSE,"Ratio Analysis";#N/A,#N/A,FALSE,"Test 120 Day Accts";#N/A,#N/A,FALSE,"Tickmarks"}</definedName>
    <definedName name="ыв" localSheetId="23" hidden="1">{#N/A,#N/A,FALSE,"Aging Summary";#N/A,#N/A,FALSE,"Ratio Analysis";#N/A,#N/A,FALSE,"Test 120 Day Accts";#N/A,#N/A,FALSE,"Tickmarks"}</definedName>
    <definedName name="ыв" localSheetId="12" hidden="1">{#N/A,#N/A,FALSE,"Aging Summary";#N/A,#N/A,FALSE,"Ratio Analysis";#N/A,#N/A,FALSE,"Test 120 Day Accts";#N/A,#N/A,FALSE,"Tickmarks"}</definedName>
    <definedName name="ыв" localSheetId="13" hidden="1">{#N/A,#N/A,FALSE,"Aging Summary";#N/A,#N/A,FALSE,"Ratio Analysis";#N/A,#N/A,FALSE,"Test 120 Day Accts";#N/A,#N/A,FALSE,"Tickmarks"}</definedName>
    <definedName name="ыв" localSheetId="14" hidden="1">{#N/A,#N/A,FALSE,"Aging Summary";#N/A,#N/A,FALSE,"Ratio Analysis";#N/A,#N/A,FALSE,"Test 120 Day Accts";#N/A,#N/A,FALSE,"Tickmarks"}</definedName>
    <definedName name="ыв" localSheetId="15" hidden="1">{#N/A,#N/A,FALSE,"Aging Summary";#N/A,#N/A,FALSE,"Ratio Analysis";#N/A,#N/A,FALSE,"Test 120 Day Accts";#N/A,#N/A,FALSE,"Tickmarks"}</definedName>
    <definedName name="ыв" localSheetId="3" hidden="1">{#N/A,#N/A,FALSE,"Aging Summary";#N/A,#N/A,FALSE,"Ratio Analysis";#N/A,#N/A,FALSE,"Test 120 Day Accts";#N/A,#N/A,FALSE,"Tickmarks"}</definedName>
    <definedName name="ыв" localSheetId="4" hidden="1">{#N/A,#N/A,FALSE,"Aging Summary";#N/A,#N/A,FALSE,"Ratio Analysis";#N/A,#N/A,FALSE,"Test 120 Day Accts";#N/A,#N/A,FALSE,"Tickmarks"}</definedName>
    <definedName name="ыв" localSheetId="5" hidden="1">{#N/A,#N/A,FALSE,"Aging Summary";#N/A,#N/A,FALSE,"Ratio Analysis";#N/A,#N/A,FALSE,"Test 120 Day Accts";#N/A,#N/A,FALSE,"Tickmarks"}</definedName>
    <definedName name="ыв" localSheetId="6" hidden="1">{#N/A,#N/A,FALSE,"Aging Summary";#N/A,#N/A,FALSE,"Ratio Analysis";#N/A,#N/A,FALSE,"Test 120 Day Accts";#N/A,#N/A,FALSE,"Tickmarks"}</definedName>
    <definedName name="ыв" hidden="1">{#N/A,#N/A,FALSE,"Aging Summary";#N/A,#N/A,FALSE,"Ratio Analysis";#N/A,#N/A,FALSE,"Test 120 Day Accts";#N/A,#N/A,FALSE,"Tickmarks"}</definedName>
    <definedName name="ЫЕКНУЕР" hidden="1">#NAME?</definedName>
    <definedName name="ЫКЕНЦУК" hidden="1">#NAME?</definedName>
    <definedName name="ЫНЕЦ55Н" hidden="1">#NAME?</definedName>
    <definedName name="ЫНУЦ5" hidden="1">#NAME?</definedName>
    <definedName name="ЫНЦ5ЕН" hidden="1">#NAME?</definedName>
    <definedName name="ЫПИЦАУАМПКУ" hidden="1">#NAME?</definedName>
    <definedName name="ыыы" localSheetId="20" hidden="1">{"'РП (2)'!$A$5:$S$150"}</definedName>
    <definedName name="ыыы" localSheetId="21" hidden="1">{"'РП (2)'!$A$5:$S$150"}</definedName>
    <definedName name="ыыы" localSheetId="22" hidden="1">{"'РП (2)'!$A$5:$S$150"}</definedName>
    <definedName name="ыыы" localSheetId="16" hidden="1">{"'РП (2)'!$A$5:$S$150"}</definedName>
    <definedName name="ыыы" localSheetId="17" hidden="1">{"'РП (2)'!$A$5:$S$150"}</definedName>
    <definedName name="ыыы" localSheetId="19" hidden="1">{"'РП (2)'!$A$5:$S$150"}</definedName>
    <definedName name="ыыы" localSheetId="18" hidden="1">{"'РП (2)'!$A$5:$S$150"}</definedName>
    <definedName name="ыыы" localSheetId="7" hidden="1">{"'РП (2)'!$A$5:$S$150"}</definedName>
    <definedName name="ыыы" localSheetId="8" hidden="1">{"'РП (2)'!$A$5:$S$150"}</definedName>
    <definedName name="ыыы" localSheetId="10" hidden="1">{"'РП (2)'!$A$5:$S$150"}</definedName>
    <definedName name="ыыы" localSheetId="9" hidden="1">{"'РП (2)'!$A$5:$S$150"}</definedName>
    <definedName name="ыыы" localSheetId="23" hidden="1">{"'РП (2)'!$A$5:$S$150"}</definedName>
    <definedName name="ыыы" localSheetId="12" hidden="1">{"'РП (2)'!$A$5:$S$150"}</definedName>
    <definedName name="ыыы" localSheetId="13" hidden="1">{"'РП (2)'!$A$5:$S$150"}</definedName>
    <definedName name="ыыы" localSheetId="14" hidden="1">{"'РП (2)'!$A$5:$S$150"}</definedName>
    <definedName name="ыыы" localSheetId="15" hidden="1">{"'РП (2)'!$A$5:$S$150"}</definedName>
    <definedName name="ыыы" localSheetId="3" hidden="1">{"'РП (2)'!$A$5:$S$150"}</definedName>
    <definedName name="ыыы" localSheetId="4" hidden="1">{"'РП (2)'!$A$5:$S$150"}</definedName>
    <definedName name="ыыы" localSheetId="5" hidden="1">{"'РП (2)'!$A$5:$S$150"}</definedName>
    <definedName name="ыыы" localSheetId="6" hidden="1">{"'РП (2)'!$A$5:$S$150"}</definedName>
    <definedName name="ыыы" hidden="1">{"'РП (2)'!$A$5:$S$150"}</definedName>
    <definedName name="ЫЯНЦ" hidden="1">#NAME?</definedName>
    <definedName name="ЫЯНЦ5ЕНЦ" hidden="1">#NAME?</definedName>
    <definedName name="юбб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юбб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" localSheetId="20" hidden="1">{"'РП (2)'!$A$5:$S$150"}</definedName>
    <definedName name="я" localSheetId="21" hidden="1">{"'РП (2)'!$A$5:$S$150"}</definedName>
    <definedName name="я" localSheetId="22" hidden="1">{"'РП (2)'!$A$5:$S$150"}</definedName>
    <definedName name="я" localSheetId="16" hidden="1">{"'РП (2)'!$A$5:$S$150"}</definedName>
    <definedName name="я" localSheetId="17" hidden="1">{"'РП (2)'!$A$5:$S$150"}</definedName>
    <definedName name="я" localSheetId="19" hidden="1">{"'РП (2)'!$A$5:$S$150"}</definedName>
    <definedName name="я" localSheetId="18" hidden="1">{"'РП (2)'!$A$5:$S$150"}</definedName>
    <definedName name="я" localSheetId="7" hidden="1">{"'РП (2)'!$A$5:$S$150"}</definedName>
    <definedName name="я" localSheetId="8" hidden="1">{"'РП (2)'!$A$5:$S$150"}</definedName>
    <definedName name="я" localSheetId="10" hidden="1">{"'РП (2)'!$A$5:$S$150"}</definedName>
    <definedName name="я" localSheetId="9" hidden="1">{"'РП (2)'!$A$5:$S$150"}</definedName>
    <definedName name="я" localSheetId="23" hidden="1">{"'РП (2)'!$A$5:$S$150"}</definedName>
    <definedName name="я" localSheetId="12" hidden="1">{"'РП (2)'!$A$5:$S$150"}</definedName>
    <definedName name="я" localSheetId="13" hidden="1">{"'РП (2)'!$A$5:$S$150"}</definedName>
    <definedName name="я" localSheetId="14" hidden="1">{"'РП (2)'!$A$5:$S$150"}</definedName>
    <definedName name="я" localSheetId="15" hidden="1">{"'РП (2)'!$A$5:$S$150"}</definedName>
    <definedName name="я" localSheetId="3" hidden="1">{"'РП (2)'!$A$5:$S$150"}</definedName>
    <definedName name="я" localSheetId="4" hidden="1">{"'РП (2)'!$A$5:$S$150"}</definedName>
    <definedName name="я" localSheetId="5" hidden="1">{"'РП (2)'!$A$5:$S$150"}</definedName>
    <definedName name="я" localSheetId="6" hidden="1">{"'РП (2)'!$A$5:$S$150"}</definedName>
    <definedName name="я" hidden="1">{"'РП (2)'!$A$5:$S$150"}</definedName>
    <definedName name="Январь" localSheetId="2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21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2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7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8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0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9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2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2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1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3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4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5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localSheetId="6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  <definedName name="Январь" hidden="1">{#N/A,#N/A,TRUE,"ИсхМстржд";#N/A,#N/A,TRUE,"Исх-Центр";#N/A,#N/A,TRUE,"Исх-2рт ";#N/A,#N/A,TRUE,"Исх-2рт ";#N/A,#N/A,TRUE,"Исх-3рт";#N/A,#N/A,TRUE,"Вар1";#N/A,#N/A,TRUE,"Вар2";#N/A,#N/A,TRUE,"Вар2-блоки";#N/A,#N/A,TRUE,"В3-Центр";#N/A,#N/A,TRUE,"В3-2рт";#N/A,#N/A,TRUE,"В3-3рт"}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9" i="37" l="1"/>
  <c r="I59" i="37"/>
  <c r="H59" i="37"/>
  <c r="G59" i="37"/>
  <c r="H56" i="35"/>
  <c r="G56" i="35"/>
  <c r="H86" i="32" l="1"/>
  <c r="H146" i="32"/>
  <c r="H116" i="32"/>
  <c r="H56" i="5"/>
  <c r="I56" i="5"/>
  <c r="G56" i="5"/>
  <c r="F56" i="5"/>
  <c r="H55" i="5"/>
  <c r="C55" i="5"/>
  <c r="I56" i="4"/>
  <c r="G114" i="32" l="1"/>
  <c r="F114" i="32"/>
  <c r="E114" i="32"/>
  <c r="D114" i="32"/>
  <c r="G84" i="32"/>
  <c r="F84" i="32"/>
  <c r="E84" i="32"/>
  <c r="D84" i="32"/>
  <c r="I56" i="2"/>
  <c r="I55" i="2"/>
  <c r="H56" i="2"/>
  <c r="H55" i="2"/>
  <c r="G56" i="2"/>
  <c r="G55" i="2"/>
  <c r="F56" i="2"/>
  <c r="F55" i="2"/>
  <c r="G144" i="32" l="1"/>
  <c r="F144" i="32"/>
  <c r="E144" i="32"/>
  <c r="D144" i="32"/>
  <c r="G55" i="32"/>
  <c r="F55" i="32"/>
  <c r="E55" i="32"/>
  <c r="D55" i="32"/>
  <c r="G88" i="30" l="1"/>
  <c r="D88" i="30"/>
  <c r="F88" i="30"/>
  <c r="H57" i="32"/>
  <c r="G90" i="30"/>
  <c r="E90" i="30"/>
  <c r="D90" i="30"/>
  <c r="E88" i="30"/>
  <c r="F90" i="30"/>
  <c r="G15" i="7"/>
  <c r="H15" i="7" s="1"/>
  <c r="I15" i="7" s="1"/>
  <c r="H88" i="30" l="1"/>
  <c r="H90" i="30"/>
  <c r="E85" i="30"/>
  <c r="F85" i="30"/>
  <c r="G85" i="30"/>
  <c r="D85" i="30"/>
  <c r="K209" i="6" l="1"/>
  <c r="H85" i="30" l="1"/>
  <c r="F240" i="38" l="1"/>
  <c r="I238" i="38"/>
  <c r="I239" i="38" s="1"/>
  <c r="H238" i="38"/>
  <c r="H239" i="38" s="1"/>
  <c r="G238" i="38"/>
  <c r="G239" i="38" s="1"/>
  <c r="F238" i="38"/>
  <c r="F237" i="38"/>
  <c r="F239" i="38" l="1"/>
  <c r="J59" i="37"/>
  <c r="Z38" i="32" l="1"/>
  <c r="Z97" i="32"/>
  <c r="Z127" i="32"/>
  <c r="Y97" i="32"/>
  <c r="X97" i="32"/>
  <c r="Z96" i="32"/>
  <c r="Y96" i="32"/>
  <c r="X96" i="32"/>
  <c r="Z95" i="32"/>
  <c r="Y95" i="32"/>
  <c r="X95" i="32"/>
  <c r="X37" i="32"/>
  <c r="Y37" i="32"/>
  <c r="Z37" i="32"/>
  <c r="X38" i="32"/>
  <c r="Y38" i="32"/>
  <c r="Z36" i="32"/>
  <c r="Y36" i="32"/>
  <c r="X36" i="32"/>
  <c r="U144" i="32"/>
  <c r="U114" i="32"/>
  <c r="U84" i="32"/>
  <c r="U55" i="32"/>
  <c r="I106" i="38" l="1"/>
  <c r="H106" i="38"/>
  <c r="G106" i="38"/>
  <c r="F106" i="38"/>
  <c r="I116" i="38"/>
  <c r="K210" i="38"/>
  <c r="B207" i="38"/>
  <c r="I197" i="38"/>
  <c r="H197" i="38"/>
  <c r="G197" i="38"/>
  <c r="F197" i="38"/>
  <c r="I193" i="38"/>
  <c r="I194" i="38" s="1"/>
  <c r="I195" i="38" s="1"/>
  <c r="H193" i="38"/>
  <c r="H194" i="38" s="1"/>
  <c r="H195" i="38" s="1"/>
  <c r="G193" i="38"/>
  <c r="G194" i="38" s="1"/>
  <c r="F193" i="38"/>
  <c r="F194" i="38" s="1"/>
  <c r="I186" i="38"/>
  <c r="H186" i="38"/>
  <c r="G186" i="38"/>
  <c r="F186" i="38"/>
  <c r="I182" i="38"/>
  <c r="I183" i="38" s="1"/>
  <c r="I184" i="38" s="1"/>
  <c r="H182" i="38"/>
  <c r="H183" i="38" s="1"/>
  <c r="H184" i="38" s="1"/>
  <c r="G182" i="38"/>
  <c r="G183" i="38" s="1"/>
  <c r="G184" i="38" s="1"/>
  <c r="F182" i="38"/>
  <c r="F183" i="38" s="1"/>
  <c r="F184" i="38" s="1"/>
  <c r="I175" i="38"/>
  <c r="H175" i="38"/>
  <c r="G175" i="38"/>
  <c r="F175" i="38"/>
  <c r="I171" i="38"/>
  <c r="I172" i="38" s="1"/>
  <c r="I173" i="38" s="1"/>
  <c r="H171" i="38"/>
  <c r="H172" i="38" s="1"/>
  <c r="H173" i="38" s="1"/>
  <c r="G171" i="38"/>
  <c r="G172" i="38" s="1"/>
  <c r="F171" i="38"/>
  <c r="F172" i="38" s="1"/>
  <c r="I164" i="38"/>
  <c r="H164" i="38"/>
  <c r="G164" i="38"/>
  <c r="F164" i="38"/>
  <c r="I160" i="38"/>
  <c r="I161" i="38" s="1"/>
  <c r="I162" i="38" s="1"/>
  <c r="H160" i="38"/>
  <c r="H161" i="38" s="1"/>
  <c r="H162" i="38" s="1"/>
  <c r="G160" i="38"/>
  <c r="G161" i="38" s="1"/>
  <c r="G162" i="38" s="1"/>
  <c r="F160" i="38"/>
  <c r="F161" i="38" s="1"/>
  <c r="I153" i="38"/>
  <c r="H153" i="38"/>
  <c r="G153" i="38"/>
  <c r="F153" i="38"/>
  <c r="I149" i="38"/>
  <c r="I150" i="38" s="1"/>
  <c r="I151" i="38" s="1"/>
  <c r="H149" i="38"/>
  <c r="H150" i="38" s="1"/>
  <c r="H151" i="38" s="1"/>
  <c r="G149" i="38"/>
  <c r="G150" i="38" s="1"/>
  <c r="F149" i="38"/>
  <c r="F150" i="38" s="1"/>
  <c r="I142" i="38"/>
  <c r="H142" i="38"/>
  <c r="G142" i="38"/>
  <c r="F142" i="38"/>
  <c r="I138" i="38"/>
  <c r="I139" i="38" s="1"/>
  <c r="I140" i="38" s="1"/>
  <c r="H138" i="38"/>
  <c r="H139" i="38" s="1"/>
  <c r="G138" i="38"/>
  <c r="G139" i="38" s="1"/>
  <c r="F138" i="38"/>
  <c r="F139" i="38" s="1"/>
  <c r="F140" i="38" s="1"/>
  <c r="I131" i="38"/>
  <c r="H131" i="38"/>
  <c r="G131" i="38"/>
  <c r="F131" i="38"/>
  <c r="H128" i="38"/>
  <c r="H129" i="38" s="1"/>
  <c r="I127" i="38"/>
  <c r="I128" i="38" s="1"/>
  <c r="I129" i="38" s="1"/>
  <c r="H127" i="38"/>
  <c r="G127" i="38"/>
  <c r="G128" i="38" s="1"/>
  <c r="F127" i="38"/>
  <c r="F128" i="38" s="1"/>
  <c r="I120" i="38"/>
  <c r="H120" i="38"/>
  <c r="G120" i="38"/>
  <c r="F120" i="38"/>
  <c r="I98" i="38"/>
  <c r="H98" i="38"/>
  <c r="G98" i="38"/>
  <c r="F98" i="38"/>
  <c r="I94" i="38"/>
  <c r="I95" i="38" s="1"/>
  <c r="I96" i="38" s="1"/>
  <c r="H94" i="38"/>
  <c r="H95" i="38" s="1"/>
  <c r="G94" i="38"/>
  <c r="G95" i="38" s="1"/>
  <c r="F94" i="38"/>
  <c r="F95" i="38" s="1"/>
  <c r="F96" i="38" s="1"/>
  <c r="I87" i="38"/>
  <c r="H87" i="38"/>
  <c r="G87" i="38"/>
  <c r="F87" i="38"/>
  <c r="I83" i="38"/>
  <c r="I84" i="38" s="1"/>
  <c r="H83" i="38"/>
  <c r="H84" i="38" s="1"/>
  <c r="G83" i="38"/>
  <c r="G84" i="38" s="1"/>
  <c r="F83" i="38"/>
  <c r="F84" i="38" s="1"/>
  <c r="F85" i="38" s="1"/>
  <c r="I76" i="38"/>
  <c r="H76" i="38"/>
  <c r="G76" i="38"/>
  <c r="F76" i="38"/>
  <c r="I72" i="38"/>
  <c r="I73" i="38" s="1"/>
  <c r="I74" i="38" s="1"/>
  <c r="H72" i="38"/>
  <c r="H73" i="38" s="1"/>
  <c r="G72" i="38"/>
  <c r="G73" i="38" s="1"/>
  <c r="G74" i="38" s="1"/>
  <c r="F72" i="38"/>
  <c r="F73" i="38" s="1"/>
  <c r="F74" i="38" s="1"/>
  <c r="I65" i="38"/>
  <c r="H65" i="38"/>
  <c r="G65" i="38"/>
  <c r="F65" i="38"/>
  <c r="I61" i="38"/>
  <c r="I62" i="38" s="1"/>
  <c r="H61" i="38"/>
  <c r="H62" i="38" s="1"/>
  <c r="G61" i="38"/>
  <c r="G62" i="38" s="1"/>
  <c r="G63" i="38" s="1"/>
  <c r="F61" i="38"/>
  <c r="F62" i="38" s="1"/>
  <c r="I54" i="38"/>
  <c r="H54" i="38"/>
  <c r="G54" i="38"/>
  <c r="F54" i="38"/>
  <c r="I50" i="38"/>
  <c r="I51" i="38" s="1"/>
  <c r="I52" i="38" s="1"/>
  <c r="H50" i="38"/>
  <c r="H51" i="38" s="1"/>
  <c r="H52" i="38" s="1"/>
  <c r="G50" i="38"/>
  <c r="G51" i="38" s="1"/>
  <c r="F50" i="38"/>
  <c r="F51" i="38" s="1"/>
  <c r="F52" i="38" s="1"/>
  <c r="I43" i="38"/>
  <c r="H43" i="38"/>
  <c r="G43" i="38"/>
  <c r="F43" i="38"/>
  <c r="I39" i="38"/>
  <c r="I40" i="38" s="1"/>
  <c r="H39" i="38"/>
  <c r="H40" i="38" s="1"/>
  <c r="G39" i="38"/>
  <c r="G40" i="38" s="1"/>
  <c r="F39" i="38"/>
  <c r="F40" i="38" s="1"/>
  <c r="F41" i="38" s="1"/>
  <c r="I32" i="38"/>
  <c r="H32" i="38"/>
  <c r="G32" i="38"/>
  <c r="F32" i="38"/>
  <c r="I28" i="38"/>
  <c r="I29" i="38" s="1"/>
  <c r="H28" i="38"/>
  <c r="H29" i="38" s="1"/>
  <c r="H30" i="38" s="1"/>
  <c r="G28" i="38"/>
  <c r="G29" i="38" s="1"/>
  <c r="G30" i="38" s="1"/>
  <c r="F28" i="38"/>
  <c r="F29" i="38" s="1"/>
  <c r="F30" i="38" s="1"/>
  <c r="I21" i="38"/>
  <c r="H21" i="38"/>
  <c r="G21" i="38"/>
  <c r="F21" i="38"/>
  <c r="I17" i="38"/>
  <c r="H17" i="38"/>
  <c r="G17" i="38"/>
  <c r="F17" i="38"/>
  <c r="G22" i="37"/>
  <c r="G49" i="37" s="1"/>
  <c r="H22" i="37"/>
  <c r="H49" i="37" s="1"/>
  <c r="I22" i="37"/>
  <c r="F22" i="37"/>
  <c r="F49" i="37" s="1"/>
  <c r="G13" i="34"/>
  <c r="H13" i="34" s="1"/>
  <c r="I13" i="34" s="1"/>
  <c r="F62" i="34"/>
  <c r="D89" i="30" s="1"/>
  <c r="G62" i="34"/>
  <c r="E89" i="30" s="1"/>
  <c r="H62" i="34"/>
  <c r="I62" i="34"/>
  <c r="G89" i="30" s="1"/>
  <c r="K56" i="37"/>
  <c r="I53" i="37"/>
  <c r="H53" i="37"/>
  <c r="G53" i="37"/>
  <c r="F53" i="37"/>
  <c r="K51" i="37"/>
  <c r="I50" i="37"/>
  <c r="H50" i="37"/>
  <c r="G50" i="37"/>
  <c r="F50" i="37"/>
  <c r="K47" i="37"/>
  <c r="I46" i="37"/>
  <c r="H46" i="37"/>
  <c r="G46" i="37"/>
  <c r="F46" i="37"/>
  <c r="I45" i="37"/>
  <c r="H45" i="37"/>
  <c r="G45" i="37"/>
  <c r="F45" i="37"/>
  <c r="K43" i="37"/>
  <c r="I42" i="37"/>
  <c r="H42" i="37"/>
  <c r="G42" i="37"/>
  <c r="F42" i="37"/>
  <c r="I41" i="37"/>
  <c r="H41" i="37"/>
  <c r="G41" i="37"/>
  <c r="F41" i="37"/>
  <c r="K39" i="37"/>
  <c r="I38" i="37"/>
  <c r="H38" i="37"/>
  <c r="G38" i="37"/>
  <c r="F38" i="37"/>
  <c r="I37" i="37"/>
  <c r="H37" i="37"/>
  <c r="G37" i="37"/>
  <c r="F37" i="37"/>
  <c r="L32" i="37"/>
  <c r="L27" i="37"/>
  <c r="I24" i="37"/>
  <c r="I112" i="38" s="1"/>
  <c r="H24" i="37"/>
  <c r="H112" i="38" s="1"/>
  <c r="G24" i="37"/>
  <c r="G112" i="38" s="1"/>
  <c r="F24" i="37"/>
  <c r="F112" i="38" s="1"/>
  <c r="L22" i="37"/>
  <c r="J21" i="37"/>
  <c r="F15" i="37"/>
  <c r="F16" i="37" s="1"/>
  <c r="I10" i="37"/>
  <c r="H10" i="37"/>
  <c r="G10" i="37"/>
  <c r="F10" i="37"/>
  <c r="F6" i="37"/>
  <c r="J46" i="37" l="1"/>
  <c r="H22" i="34"/>
  <c r="F89" i="30"/>
  <c r="H89" i="30" s="1"/>
  <c r="G88" i="38"/>
  <c r="G89" i="38" s="1"/>
  <c r="F22" i="34"/>
  <c r="J50" i="37"/>
  <c r="J42" i="37"/>
  <c r="J38" i="37"/>
  <c r="J53" i="37"/>
  <c r="J45" i="37"/>
  <c r="J41" i="37"/>
  <c r="J37" i="37"/>
  <c r="G60" i="37"/>
  <c r="G61" i="37" s="1"/>
  <c r="F11" i="37"/>
  <c r="K24" i="37"/>
  <c r="F60" i="37"/>
  <c r="F61" i="37" s="1"/>
  <c r="I32" i="37"/>
  <c r="I95" i="11" s="1"/>
  <c r="I115" i="38"/>
  <c r="I206" i="38" s="1"/>
  <c r="H51" i="37"/>
  <c r="H54" i="37" s="1"/>
  <c r="I207" i="38"/>
  <c r="H60" i="37"/>
  <c r="H61" i="37" s="1"/>
  <c r="G51" i="37"/>
  <c r="G54" i="37" s="1"/>
  <c r="I60" i="37"/>
  <c r="I61" i="37" s="1"/>
  <c r="G35" i="30"/>
  <c r="G44" i="38"/>
  <c r="G45" i="38" s="1"/>
  <c r="F207" i="38"/>
  <c r="G115" i="38"/>
  <c r="G2" i="38" s="1"/>
  <c r="F35" i="30"/>
  <c r="G207" i="38"/>
  <c r="E35" i="30"/>
  <c r="G55" i="38"/>
  <c r="G56" i="38" s="1"/>
  <c r="G52" i="38"/>
  <c r="H115" i="38"/>
  <c r="H206" i="38" s="1"/>
  <c r="H207" i="38"/>
  <c r="D35" i="30"/>
  <c r="F115" i="38"/>
  <c r="G96" i="38"/>
  <c r="G99" i="38"/>
  <c r="G100" i="38" s="1"/>
  <c r="G140" i="38"/>
  <c r="G143" i="38"/>
  <c r="G144" i="38" s="1"/>
  <c r="I198" i="38"/>
  <c r="I199" i="38" s="1"/>
  <c r="F33" i="38"/>
  <c r="F34" i="38" s="1"/>
  <c r="H77" i="38"/>
  <c r="H78" i="38" s="1"/>
  <c r="F77" i="38"/>
  <c r="F78" i="38" s="1"/>
  <c r="G132" i="38"/>
  <c r="G133" i="38" s="1"/>
  <c r="I154" i="38"/>
  <c r="I155" i="38" s="1"/>
  <c r="I33" i="38"/>
  <c r="I34" i="38" s="1"/>
  <c r="G33" i="38"/>
  <c r="G34" i="38" s="1"/>
  <c r="G41" i="38"/>
  <c r="G77" i="38"/>
  <c r="G78" i="38" s="1"/>
  <c r="G85" i="38"/>
  <c r="H132" i="38"/>
  <c r="H133" i="38" s="1"/>
  <c r="F66" i="38"/>
  <c r="F67" i="38" s="1"/>
  <c r="G66" i="38"/>
  <c r="G67" i="38" s="1"/>
  <c r="F165" i="38"/>
  <c r="F166" i="38" s="1"/>
  <c r="F55" i="38"/>
  <c r="F56" i="38" s="1"/>
  <c r="F63" i="38"/>
  <c r="H99" i="38"/>
  <c r="H100" i="38" s="1"/>
  <c r="F99" i="38"/>
  <c r="F100" i="38" s="1"/>
  <c r="G165" i="38"/>
  <c r="G166" i="38" s="1"/>
  <c r="H165" i="38"/>
  <c r="H166" i="38" s="1"/>
  <c r="H116" i="38"/>
  <c r="F44" i="38"/>
  <c r="F45" i="38" s="1"/>
  <c r="F88" i="38"/>
  <c r="F89" i="38" s="1"/>
  <c r="H143" i="38"/>
  <c r="H144" i="38" s="1"/>
  <c r="I176" i="38"/>
  <c r="I177" i="38" s="1"/>
  <c r="I117" i="38"/>
  <c r="I121" i="38" s="1"/>
  <c r="I122" i="38" s="1"/>
  <c r="H140" i="38"/>
  <c r="H154" i="38"/>
  <c r="H155" i="38" s="1"/>
  <c r="H187" i="38"/>
  <c r="H188" i="38" s="1"/>
  <c r="G187" i="38"/>
  <c r="G188" i="38" s="1"/>
  <c r="G198" i="38"/>
  <c r="G199" i="38" s="1"/>
  <c r="G154" i="38"/>
  <c r="G155" i="38" s="1"/>
  <c r="F187" i="38"/>
  <c r="F188" i="38" s="1"/>
  <c r="F176" i="38"/>
  <c r="F177" i="38" s="1"/>
  <c r="F198" i="38"/>
  <c r="F199" i="38" s="1"/>
  <c r="F162" i="38"/>
  <c r="F143" i="38"/>
  <c r="F144" i="38" s="1"/>
  <c r="I143" i="38"/>
  <c r="I144" i="38" s="1"/>
  <c r="I165" i="38"/>
  <c r="I166" i="38" s="1"/>
  <c r="I187" i="38"/>
  <c r="I188" i="38" s="1"/>
  <c r="H176" i="38"/>
  <c r="H177" i="38" s="1"/>
  <c r="H198" i="38"/>
  <c r="H199" i="38" s="1"/>
  <c r="G176" i="38"/>
  <c r="G177" i="38" s="1"/>
  <c r="F132" i="38"/>
  <c r="F133" i="38" s="1"/>
  <c r="F154" i="38"/>
  <c r="F155" i="38" s="1"/>
  <c r="I41" i="38"/>
  <c r="I44" i="38"/>
  <c r="I45" i="38" s="1"/>
  <c r="I88" i="38"/>
  <c r="I89" i="38" s="1"/>
  <c r="I85" i="38"/>
  <c r="H44" i="38"/>
  <c r="H45" i="38" s="1"/>
  <c r="H41" i="38"/>
  <c r="H88" i="38"/>
  <c r="H89" i="38" s="1"/>
  <c r="H85" i="38"/>
  <c r="H66" i="38"/>
  <c r="H67" i="38" s="1"/>
  <c r="H63" i="38"/>
  <c r="I66" i="38"/>
  <c r="I67" i="38" s="1"/>
  <c r="I63" i="38"/>
  <c r="I55" i="38"/>
  <c r="I56" i="38" s="1"/>
  <c r="I77" i="38"/>
  <c r="I78" i="38" s="1"/>
  <c r="I132" i="38"/>
  <c r="I133" i="38" s="1"/>
  <c r="F129" i="38"/>
  <c r="F151" i="38"/>
  <c r="F173" i="38"/>
  <c r="F195" i="38"/>
  <c r="H55" i="38"/>
  <c r="H56" i="38" s="1"/>
  <c r="I99" i="38"/>
  <c r="I100" i="38" s="1"/>
  <c r="G129" i="38"/>
  <c r="G151" i="38"/>
  <c r="G173" i="38"/>
  <c r="G195" i="38"/>
  <c r="H33" i="38"/>
  <c r="H34" i="38" s="1"/>
  <c r="H74" i="38"/>
  <c r="H96" i="38"/>
  <c r="I30" i="38"/>
  <c r="F116" i="38"/>
  <c r="G116" i="38"/>
  <c r="K22" i="37"/>
  <c r="M22" i="37" s="1"/>
  <c r="H32" i="37"/>
  <c r="H95" i="11" s="1"/>
  <c r="I49" i="37"/>
  <c r="I51" i="37" s="1"/>
  <c r="I54" i="37" s="1"/>
  <c r="N22" i="37"/>
  <c r="F51" i="37"/>
  <c r="G32" i="37"/>
  <c r="G95" i="11" s="1"/>
  <c r="F32" i="37"/>
  <c r="F95" i="11" s="1"/>
  <c r="F233" i="27"/>
  <c r="G233" i="27" s="1"/>
  <c r="E231" i="27"/>
  <c r="F231" i="27"/>
  <c r="G231" i="27"/>
  <c r="H231" i="27"/>
  <c r="I231" i="27"/>
  <c r="F230" i="27"/>
  <c r="F235" i="27" s="1"/>
  <c r="G230" i="27"/>
  <c r="H230" i="27"/>
  <c r="I230" i="27"/>
  <c r="E230" i="27"/>
  <c r="G22" i="34"/>
  <c r="I22" i="34"/>
  <c r="G235" i="27" l="1"/>
  <c r="I208" i="38"/>
  <c r="I31" i="37"/>
  <c r="I2" i="38"/>
  <c r="I245" i="15"/>
  <c r="G245" i="15"/>
  <c r="F2" i="38"/>
  <c r="F245" i="15"/>
  <c r="H35" i="30"/>
  <c r="G206" i="38"/>
  <c r="G208" i="38"/>
  <c r="H208" i="38"/>
  <c r="H2" i="38"/>
  <c r="H245" i="15"/>
  <c r="F208" i="38"/>
  <c r="F206" i="38"/>
  <c r="I118" i="38"/>
  <c r="J49" i="37"/>
  <c r="H31" i="37"/>
  <c r="F54" i="37"/>
  <c r="J54" i="37" s="1"/>
  <c r="J51" i="37"/>
  <c r="K32" i="37"/>
  <c r="M32" i="37" s="1"/>
  <c r="F31" i="37"/>
  <c r="G31" i="37"/>
  <c r="F114" i="27"/>
  <c r="F215" i="27" s="1"/>
  <c r="G114" i="27"/>
  <c r="H233" i="27"/>
  <c r="H235" i="27" s="1"/>
  <c r="K206" i="38" l="1"/>
  <c r="M206" i="38" s="1"/>
  <c r="L51" i="37"/>
  <c r="M51" i="37"/>
  <c r="I233" i="27"/>
  <c r="H114" i="27"/>
  <c r="I235" i="27" l="1"/>
  <c r="I114" i="27" s="1"/>
  <c r="G57" i="9"/>
  <c r="G36" i="9" s="1"/>
  <c r="H57" i="9"/>
  <c r="H36" i="9" s="1"/>
  <c r="I57" i="9"/>
  <c r="I36" i="9" s="1"/>
  <c r="F57" i="9"/>
  <c r="F36" i="9" s="1"/>
  <c r="G10" i="6" l="1"/>
  <c r="H10" i="6" l="1"/>
  <c r="G240" i="38"/>
  <c r="I10" i="6" l="1"/>
  <c r="I240" i="38" s="1"/>
  <c r="H240" i="38"/>
  <c r="F50" i="11"/>
  <c r="I26" i="31"/>
  <c r="I52" i="11" s="1"/>
  <c r="H26" i="31"/>
  <c r="H52" i="11" s="1"/>
  <c r="G26" i="31"/>
  <c r="G52" i="11" s="1"/>
  <c r="F26" i="31"/>
  <c r="F52" i="11" s="1"/>
  <c r="G22" i="31"/>
  <c r="H22" i="31" s="1"/>
  <c r="I22" i="31" s="1"/>
  <c r="G16" i="31"/>
  <c r="H16" i="31"/>
  <c r="I16" i="31"/>
  <c r="F16" i="31"/>
  <c r="G15" i="31"/>
  <c r="H15" i="31"/>
  <c r="I15" i="31"/>
  <c r="F15" i="31"/>
  <c r="G68" i="4"/>
  <c r="H68" i="4"/>
  <c r="I68" i="4"/>
  <c r="G69" i="4"/>
  <c r="H69" i="4"/>
  <c r="I69" i="4"/>
  <c r="F69" i="4"/>
  <c r="F68" i="4"/>
  <c r="E23" i="30" l="1"/>
  <c r="A113" i="32"/>
  <c r="A143" i="32"/>
  <c r="G23" i="30"/>
  <c r="A54" i="32"/>
  <c r="D23" i="30"/>
  <c r="F23" i="30"/>
  <c r="A83" i="32"/>
  <c r="F25" i="31"/>
  <c r="G25" i="31"/>
  <c r="H25" i="31"/>
  <c r="I25" i="31"/>
  <c r="H23" i="30" l="1"/>
  <c r="D116" i="32"/>
  <c r="D86" i="32"/>
  <c r="D57" i="32"/>
  <c r="F61" i="4" l="1"/>
  <c r="F19" i="10" l="1"/>
  <c r="C56" i="35" l="1"/>
  <c r="G69" i="11" l="1"/>
  <c r="H69" i="11"/>
  <c r="I69" i="11"/>
  <c r="F69" i="11"/>
  <c r="G8" i="4" l="1"/>
  <c r="H8" i="4" s="1"/>
  <c r="I8" i="4" s="1"/>
  <c r="T122" i="36"/>
  <c r="S122" i="36"/>
  <c r="R122" i="36"/>
  <c r="Q122" i="36"/>
  <c r="I115" i="36"/>
  <c r="H115" i="36"/>
  <c r="G115" i="36"/>
  <c r="F115" i="36"/>
  <c r="T23" i="36"/>
  <c r="S23" i="36"/>
  <c r="I16" i="36"/>
  <c r="I240" i="15" s="1"/>
  <c r="H16" i="36"/>
  <c r="H240" i="15" l="1"/>
  <c r="M115" i="36"/>
  <c r="E59" i="30"/>
  <c r="F59" i="30"/>
  <c r="G59" i="30"/>
  <c r="D59" i="30"/>
  <c r="E55" i="30"/>
  <c r="F55" i="30"/>
  <c r="G55" i="30"/>
  <c r="D55" i="30"/>
  <c r="E51" i="30"/>
  <c r="F51" i="30"/>
  <c r="G51" i="30"/>
  <c r="D51" i="30"/>
  <c r="I191" i="36" l="1"/>
  <c r="H191" i="36"/>
  <c r="G191" i="36"/>
  <c r="F191" i="36"/>
  <c r="I180" i="36"/>
  <c r="H180" i="36"/>
  <c r="G180" i="36"/>
  <c r="F180" i="36"/>
  <c r="I169" i="36"/>
  <c r="H169" i="36"/>
  <c r="G169" i="36"/>
  <c r="F169" i="36"/>
  <c r="I158" i="36"/>
  <c r="H158" i="36"/>
  <c r="G158" i="36"/>
  <c r="F158" i="36"/>
  <c r="I147" i="36"/>
  <c r="H147" i="36"/>
  <c r="G147" i="36"/>
  <c r="F147" i="36"/>
  <c r="I136" i="36"/>
  <c r="H136" i="36"/>
  <c r="G136" i="36"/>
  <c r="F136" i="36"/>
  <c r="I125" i="36"/>
  <c r="H125" i="36"/>
  <c r="G125" i="36"/>
  <c r="F125" i="36"/>
  <c r="I95" i="36"/>
  <c r="I96" i="36" s="1"/>
  <c r="H95" i="36"/>
  <c r="H96" i="36" s="1"/>
  <c r="G95" i="36"/>
  <c r="F95" i="36"/>
  <c r="I92" i="36"/>
  <c r="H92" i="36"/>
  <c r="G92" i="36"/>
  <c r="F92" i="36"/>
  <c r="I81" i="36"/>
  <c r="H81" i="36"/>
  <c r="G81" i="36"/>
  <c r="F81" i="36"/>
  <c r="I70" i="36"/>
  <c r="H70" i="36"/>
  <c r="G70" i="36"/>
  <c r="F70" i="36"/>
  <c r="I59" i="36"/>
  <c r="H59" i="36"/>
  <c r="G59" i="36"/>
  <c r="F59" i="36"/>
  <c r="I48" i="36"/>
  <c r="H48" i="36"/>
  <c r="G48" i="36"/>
  <c r="F48" i="36"/>
  <c r="I37" i="36"/>
  <c r="H37" i="36"/>
  <c r="G37" i="36"/>
  <c r="F37" i="36"/>
  <c r="I26" i="36"/>
  <c r="H26" i="36"/>
  <c r="G26" i="36"/>
  <c r="F26" i="36"/>
  <c r="J80" i="35"/>
  <c r="F69" i="35"/>
  <c r="F68" i="35"/>
  <c r="I65" i="35"/>
  <c r="H65" i="35"/>
  <c r="G65" i="35"/>
  <c r="F65" i="35"/>
  <c r="I62" i="35"/>
  <c r="H62" i="35"/>
  <c r="G62" i="35"/>
  <c r="F62" i="35"/>
  <c r="G25" i="35"/>
  <c r="D55" i="35"/>
  <c r="D54" i="35"/>
  <c r="I48" i="35"/>
  <c r="H48" i="35"/>
  <c r="G48" i="35"/>
  <c r="F48" i="35"/>
  <c r="F29" i="35"/>
  <c r="G29" i="35" s="1"/>
  <c r="F28" i="35"/>
  <c r="F30" i="35" s="1"/>
  <c r="F27" i="35"/>
  <c r="G27" i="35" s="1"/>
  <c r="F26" i="35"/>
  <c r="I25" i="35"/>
  <c r="H25" i="35"/>
  <c r="F25" i="35"/>
  <c r="F21" i="35"/>
  <c r="F39" i="35" s="1"/>
  <c r="G39" i="35" s="1"/>
  <c r="H39" i="35" s="1"/>
  <c r="I39" i="35" s="1"/>
  <c r="F17" i="35"/>
  <c r="F35" i="35" s="1"/>
  <c r="F11" i="35"/>
  <c r="G11" i="35" s="1"/>
  <c r="G10" i="35"/>
  <c r="H10" i="35" s="1"/>
  <c r="I10" i="35" s="1"/>
  <c r="F10" i="35"/>
  <c r="F9" i="35"/>
  <c r="G9" i="35" s="1"/>
  <c r="G8" i="35"/>
  <c r="H8" i="35" s="1"/>
  <c r="I7" i="35"/>
  <c r="H7" i="35"/>
  <c r="G17" i="35" l="1"/>
  <c r="H17" i="35" s="1"/>
  <c r="I17" i="35" s="1"/>
  <c r="G21" i="35"/>
  <c r="H21" i="35" s="1"/>
  <c r="I21" i="35" s="1"/>
  <c r="F18" i="35"/>
  <c r="F13" i="36"/>
  <c r="G12" i="35"/>
  <c r="G13" i="35" s="1"/>
  <c r="F61" i="35"/>
  <c r="F112" i="36"/>
  <c r="G68" i="35"/>
  <c r="G69" i="35"/>
  <c r="G61" i="35" s="1"/>
  <c r="G26" i="35"/>
  <c r="F96" i="36"/>
  <c r="G96" i="36"/>
  <c r="I8" i="35"/>
  <c r="H26" i="35"/>
  <c r="H27" i="35"/>
  <c r="F36" i="35"/>
  <c r="G35" i="35"/>
  <c r="H35" i="35" s="1"/>
  <c r="I35" i="35" s="1"/>
  <c r="F31" i="35"/>
  <c r="H29" i="35"/>
  <c r="J57" i="35"/>
  <c r="H58" i="35"/>
  <c r="H9" i="35"/>
  <c r="G28" i="35"/>
  <c r="H28" i="35" s="1"/>
  <c r="I28" i="35" s="1"/>
  <c r="F12" i="35"/>
  <c r="I58" i="35"/>
  <c r="I210" i="36" s="1"/>
  <c r="H11" i="35"/>
  <c r="G18" i="35" l="1"/>
  <c r="G36" i="35"/>
  <c r="G30" i="35"/>
  <c r="G31" i="35" s="1"/>
  <c r="H68" i="35"/>
  <c r="G13" i="36"/>
  <c r="H69" i="35"/>
  <c r="G112" i="36"/>
  <c r="H70" i="35"/>
  <c r="H45" i="35" s="1"/>
  <c r="H49" i="35" s="1"/>
  <c r="H52" i="35" s="1"/>
  <c r="H210" i="36"/>
  <c r="F13" i="35"/>
  <c r="I9" i="35"/>
  <c r="H18" i="35"/>
  <c r="H12" i="35"/>
  <c r="I11" i="35"/>
  <c r="H30" i="35"/>
  <c r="H31" i="35" s="1"/>
  <c r="H36" i="35"/>
  <c r="I29" i="35"/>
  <c r="I27" i="35"/>
  <c r="I26" i="35"/>
  <c r="H112" i="36" l="1"/>
  <c r="H61" i="35"/>
  <c r="I69" i="35"/>
  <c r="J69" i="35" s="1"/>
  <c r="H13" i="36"/>
  <c r="I68" i="35"/>
  <c r="H60" i="35"/>
  <c r="H63" i="35" s="1"/>
  <c r="H66" i="35" s="1"/>
  <c r="H13" i="35"/>
  <c r="I18" i="35"/>
  <c r="I12" i="35"/>
  <c r="I36" i="35"/>
  <c r="I30" i="35"/>
  <c r="I31" i="35" s="1"/>
  <c r="F60" i="30" l="1"/>
  <c r="I60" i="35"/>
  <c r="I13" i="36"/>
  <c r="I70" i="35"/>
  <c r="I45" i="35" s="1"/>
  <c r="I49" i="35" s="1"/>
  <c r="I61" i="35"/>
  <c r="I112" i="36"/>
  <c r="I13" i="35"/>
  <c r="I63" i="35" l="1"/>
  <c r="I52" i="35"/>
  <c r="G60" i="30" l="1"/>
  <c r="I66" i="35"/>
  <c r="E72" i="30" l="1"/>
  <c r="F72" i="30"/>
  <c r="G72" i="30"/>
  <c r="D72" i="30"/>
  <c r="E67" i="30"/>
  <c r="F67" i="30"/>
  <c r="G67" i="30"/>
  <c r="D67" i="30"/>
  <c r="E63" i="30"/>
  <c r="F63" i="30"/>
  <c r="G63" i="30"/>
  <c r="D63" i="30"/>
  <c r="E47" i="30"/>
  <c r="F47" i="30"/>
  <c r="G47" i="30"/>
  <c r="D47" i="30"/>
  <c r="H67" i="30" l="1"/>
  <c r="H47" i="30"/>
  <c r="H59" i="30"/>
  <c r="H72" i="30"/>
  <c r="H63" i="30"/>
  <c r="H55" i="30"/>
  <c r="H51" i="30"/>
  <c r="K210" i="27" l="1"/>
  <c r="H115" i="27"/>
  <c r="G50" i="11"/>
  <c r="H208" i="27" l="1"/>
  <c r="H244" i="15"/>
  <c r="H207" i="27"/>
  <c r="H206" i="27"/>
  <c r="G24" i="34" l="1"/>
  <c r="H24" i="34"/>
  <c r="I24" i="34"/>
  <c r="F24" i="34"/>
  <c r="G6" i="11" l="1"/>
  <c r="G6" i="37" s="1"/>
  <c r="H6" i="11" l="1"/>
  <c r="G11" i="37"/>
  <c r="I6" i="11"/>
  <c r="I6" i="37" s="1"/>
  <c r="I11" i="37" s="1"/>
  <c r="H6" i="37"/>
  <c r="H11" i="37" s="1"/>
  <c r="F6" i="32"/>
  <c r="G6" i="32"/>
  <c r="K6" i="32"/>
  <c r="L6" i="32"/>
  <c r="N6" i="32"/>
  <c r="R6" i="32"/>
  <c r="U6" i="32"/>
  <c r="V6" i="32"/>
  <c r="F7" i="32"/>
  <c r="G7" i="32"/>
  <c r="I7" i="32" s="1"/>
  <c r="K7" i="32"/>
  <c r="L7" i="32"/>
  <c r="Q7" i="32" s="1"/>
  <c r="N7" i="32"/>
  <c r="R7" i="32"/>
  <c r="U7" i="32"/>
  <c r="V7" i="32"/>
  <c r="F8" i="32"/>
  <c r="G8" i="32"/>
  <c r="H8" i="32" s="1"/>
  <c r="K8" i="32"/>
  <c r="L8" i="32"/>
  <c r="Q8" i="32" s="1"/>
  <c r="N8" i="32"/>
  <c r="R8" i="32"/>
  <c r="U8" i="32"/>
  <c r="V8" i="32"/>
  <c r="S7" i="32" l="1"/>
  <c r="M7" i="32"/>
  <c r="M6" i="32"/>
  <c r="S8" i="32"/>
  <c r="T8" i="32"/>
  <c r="T7" i="32"/>
  <c r="M8" i="32"/>
  <c r="P7" i="32"/>
  <c r="S6" i="32"/>
  <c r="D7" i="32"/>
  <c r="D8" i="32"/>
  <c r="T6" i="32"/>
  <c r="H7" i="32"/>
  <c r="H6" i="32" s="1"/>
  <c r="E8" i="32"/>
  <c r="I8" i="32"/>
  <c r="I6" i="32" s="1"/>
  <c r="E6" i="32"/>
  <c r="O7" i="32"/>
  <c r="D6" i="32"/>
  <c r="Q6" i="32"/>
  <c r="J8" i="32"/>
  <c r="E7" i="32"/>
  <c r="P8" i="32"/>
  <c r="O8" i="32"/>
  <c r="J7" i="32"/>
  <c r="X143" i="32"/>
  <c r="X113" i="32"/>
  <c r="X83" i="32"/>
  <c r="X54" i="32"/>
  <c r="X125" i="32"/>
  <c r="Y125" i="32"/>
  <c r="Z125" i="32"/>
  <c r="Z128" i="32"/>
  <c r="Y128" i="32"/>
  <c r="X128" i="32"/>
  <c r="Y127" i="32"/>
  <c r="X127" i="32"/>
  <c r="I33" i="2" s="1"/>
  <c r="Z126" i="32"/>
  <c r="Y126" i="32"/>
  <c r="X126" i="32"/>
  <c r="I15" i="2" s="1"/>
  <c r="H33" i="2"/>
  <c r="H15" i="2"/>
  <c r="Z67" i="32"/>
  <c r="Y67" i="32"/>
  <c r="X67" i="32"/>
  <c r="G33" i="2" s="1"/>
  <c r="Z66" i="32"/>
  <c r="Y66" i="32"/>
  <c r="X66" i="32"/>
  <c r="G15" i="2" s="1"/>
  <c r="Z65" i="32"/>
  <c r="Y65" i="32"/>
  <c r="X65" i="32"/>
  <c r="F15" i="2"/>
  <c r="F33" i="2"/>
  <c r="X39" i="32"/>
  <c r="Y39" i="32"/>
  <c r="Z39" i="32"/>
  <c r="X40" i="32"/>
  <c r="Y40" i="32"/>
  <c r="Z40" i="32"/>
  <c r="X41" i="32"/>
  <c r="Y41" i="32"/>
  <c r="Z41" i="32"/>
  <c r="X42" i="32"/>
  <c r="Y42" i="32"/>
  <c r="Z42" i="32"/>
  <c r="X46" i="32"/>
  <c r="Y46" i="32"/>
  <c r="Z46" i="32"/>
  <c r="X47" i="32"/>
  <c r="Y47" i="32"/>
  <c r="Z47" i="32"/>
  <c r="X48" i="32"/>
  <c r="Y48" i="32"/>
  <c r="Z48" i="32"/>
  <c r="X49" i="32"/>
  <c r="Y49" i="32"/>
  <c r="Z49" i="32"/>
  <c r="Z7" i="32"/>
  <c r="Z8" i="32"/>
  <c r="Z9" i="32"/>
  <c r="Z10" i="32"/>
  <c r="Z11" i="32"/>
  <c r="Z12" i="32"/>
  <c r="Z16" i="32"/>
  <c r="Z17" i="32"/>
  <c r="Z18" i="32"/>
  <c r="Z19" i="32"/>
  <c r="Z20" i="32"/>
  <c r="Z21" i="32"/>
  <c r="Z22" i="32"/>
  <c r="Z6" i="32"/>
  <c r="Y7" i="32"/>
  <c r="Y8" i="32"/>
  <c r="Y6" i="32"/>
  <c r="U25" i="32" l="1"/>
  <c r="X8" i="32"/>
  <c r="X7" i="32"/>
  <c r="P6" i="32"/>
  <c r="O6" i="32"/>
  <c r="X6" i="32"/>
  <c r="J6" i="32"/>
  <c r="R122" i="6" l="1"/>
  <c r="S122" i="6"/>
  <c r="T122" i="6"/>
  <c r="Q122" i="6"/>
  <c r="R23" i="6"/>
  <c r="S23" i="6"/>
  <c r="T23" i="6"/>
  <c r="Q23" i="6"/>
  <c r="R23" i="14"/>
  <c r="S23" i="14"/>
  <c r="T23" i="14"/>
  <c r="Q23" i="14"/>
  <c r="R122" i="14"/>
  <c r="S122" i="14"/>
  <c r="T122" i="14"/>
  <c r="Q122" i="14"/>
  <c r="Q122" i="8"/>
  <c r="R23" i="8"/>
  <c r="S23" i="8"/>
  <c r="T23" i="8"/>
  <c r="Q23" i="8"/>
  <c r="R23" i="7"/>
  <c r="S23" i="7"/>
  <c r="T23" i="7"/>
  <c r="Q23" i="7"/>
  <c r="F13" i="33" l="1"/>
  <c r="G106" i="27" l="1"/>
  <c r="H106" i="27"/>
  <c r="H2" i="27" s="1"/>
  <c r="I106" i="27"/>
  <c r="F106" i="27"/>
  <c r="B207" i="27"/>
  <c r="G207" i="7"/>
  <c r="H207" i="7"/>
  <c r="I207" i="7"/>
  <c r="F207" i="7"/>
  <c r="G41" i="11" l="1"/>
  <c r="H41" i="11"/>
  <c r="F41" i="11"/>
  <c r="G56" i="11"/>
  <c r="F56" i="11"/>
  <c r="G60" i="34"/>
  <c r="H60" i="34"/>
  <c r="I60" i="34"/>
  <c r="F60" i="34"/>
  <c r="J21" i="34"/>
  <c r="K56" i="34"/>
  <c r="I53" i="34"/>
  <c r="H53" i="34"/>
  <c r="G53" i="34"/>
  <c r="F53" i="34"/>
  <c r="K51" i="34"/>
  <c r="I50" i="34"/>
  <c r="H50" i="34"/>
  <c r="G50" i="34"/>
  <c r="F50" i="34"/>
  <c r="K47" i="34"/>
  <c r="F46" i="34"/>
  <c r="I45" i="34"/>
  <c r="H45" i="34"/>
  <c r="G45" i="34"/>
  <c r="F45" i="34"/>
  <c r="K43" i="34"/>
  <c r="I42" i="34"/>
  <c r="H42" i="34"/>
  <c r="G42" i="34"/>
  <c r="F42" i="34"/>
  <c r="I41" i="34"/>
  <c r="H41" i="34"/>
  <c r="G41" i="34"/>
  <c r="F41" i="34"/>
  <c r="K39" i="34"/>
  <c r="I38" i="34"/>
  <c r="H38" i="34"/>
  <c r="G38" i="34"/>
  <c r="F38" i="34"/>
  <c r="I37" i="34"/>
  <c r="H37" i="34"/>
  <c r="G37" i="34"/>
  <c r="F37" i="34"/>
  <c r="L32" i="34"/>
  <c r="L27" i="34"/>
  <c r="L22" i="34"/>
  <c r="F15" i="34"/>
  <c r="F16" i="34" s="1"/>
  <c r="I10" i="34"/>
  <c r="H10" i="34"/>
  <c r="G10" i="34"/>
  <c r="F10" i="34"/>
  <c r="I6" i="34"/>
  <c r="I11" i="34" s="1"/>
  <c r="H6" i="34"/>
  <c r="G6" i="34"/>
  <c r="F6" i="34"/>
  <c r="G59" i="11"/>
  <c r="H59" i="11"/>
  <c r="I59" i="11"/>
  <c r="F59" i="11"/>
  <c r="G16" i="7"/>
  <c r="H16" i="7"/>
  <c r="H243" i="15" s="1"/>
  <c r="I16" i="7"/>
  <c r="I243" i="15" s="1"/>
  <c r="F16" i="7"/>
  <c r="F243" i="15" s="1"/>
  <c r="F7" i="7"/>
  <c r="G7" i="33"/>
  <c r="H7" i="33"/>
  <c r="I7" i="33"/>
  <c r="F7" i="33"/>
  <c r="G6" i="33"/>
  <c r="H6" i="33"/>
  <c r="I6" i="33"/>
  <c r="F6" i="33"/>
  <c r="I62" i="33"/>
  <c r="H62" i="33"/>
  <c r="G62" i="33"/>
  <c r="K54" i="33"/>
  <c r="I51" i="33"/>
  <c r="H51" i="33"/>
  <c r="G51" i="33"/>
  <c r="F51" i="33"/>
  <c r="K49" i="33"/>
  <c r="I48" i="33"/>
  <c r="H48" i="33"/>
  <c r="G48" i="33"/>
  <c r="F48" i="33"/>
  <c r="K45" i="33"/>
  <c r="F44" i="33"/>
  <c r="I43" i="33"/>
  <c r="H43" i="33"/>
  <c r="G43" i="33"/>
  <c r="F43" i="33"/>
  <c r="K41" i="33"/>
  <c r="I40" i="33"/>
  <c r="H40" i="33"/>
  <c r="G40" i="33"/>
  <c r="F40" i="33"/>
  <c r="I39" i="33"/>
  <c r="H39" i="33"/>
  <c r="G39" i="33"/>
  <c r="F39" i="33"/>
  <c r="K37" i="33"/>
  <c r="I36" i="33"/>
  <c r="H36" i="33"/>
  <c r="G36" i="33"/>
  <c r="F36" i="33"/>
  <c r="I35" i="33"/>
  <c r="H35" i="33"/>
  <c r="G35" i="33"/>
  <c r="F35" i="33"/>
  <c r="L32" i="33"/>
  <c r="L27" i="33"/>
  <c r="L22" i="33"/>
  <c r="H47" i="33"/>
  <c r="F47" i="33"/>
  <c r="F15" i="33"/>
  <c r="F16" i="33" s="1"/>
  <c r="I13" i="33"/>
  <c r="H13" i="33"/>
  <c r="G13" i="33"/>
  <c r="G7" i="7" s="1"/>
  <c r="I10" i="33"/>
  <c r="H10" i="33"/>
  <c r="G10" i="33"/>
  <c r="F10" i="33"/>
  <c r="J48" i="33" l="1"/>
  <c r="F1" i="7"/>
  <c r="F11" i="34"/>
  <c r="G243" i="15"/>
  <c r="G1" i="7"/>
  <c r="J38" i="34"/>
  <c r="J36" i="33"/>
  <c r="I7" i="7"/>
  <c r="I1" i="7" s="1"/>
  <c r="H7" i="7"/>
  <c r="H1" i="7" s="1"/>
  <c r="J42" i="34"/>
  <c r="J40" i="33"/>
  <c r="J45" i="34"/>
  <c r="J41" i="34"/>
  <c r="J37" i="34"/>
  <c r="H49" i="33"/>
  <c r="H52" i="33" s="1"/>
  <c r="J53" i="34"/>
  <c r="H56" i="11"/>
  <c r="H11" i="34"/>
  <c r="J50" i="34"/>
  <c r="G11" i="34"/>
  <c r="I11" i="33"/>
  <c r="J39" i="33"/>
  <c r="J43" i="33"/>
  <c r="J51" i="33"/>
  <c r="K22" i="33"/>
  <c r="M22" i="33" s="1"/>
  <c r="J35" i="33"/>
  <c r="F49" i="33"/>
  <c r="H11" i="33"/>
  <c r="G47" i="33"/>
  <c r="G49" i="33" s="1"/>
  <c r="G52" i="33" s="1"/>
  <c r="I47" i="33"/>
  <c r="I49" i="33" s="1"/>
  <c r="I52" i="33" s="1"/>
  <c r="N22" i="33"/>
  <c r="F11" i="33"/>
  <c r="G11" i="33"/>
  <c r="J47" i="33" l="1"/>
  <c r="F52" i="33"/>
  <c r="J52" i="33" s="1"/>
  <c r="J49" i="33"/>
  <c r="L49" i="33" l="1"/>
  <c r="M49" i="33"/>
  <c r="I37" i="11" l="1"/>
  <c r="H37" i="11"/>
  <c r="G37" i="11"/>
  <c r="F37" i="11"/>
  <c r="G8" i="30"/>
  <c r="F8" i="30"/>
  <c r="E8" i="30"/>
  <c r="D8" i="30"/>
  <c r="J37" i="11" l="1"/>
  <c r="I114" i="6" l="1"/>
  <c r="H114" i="6"/>
  <c r="G114" i="6"/>
  <c r="F114" i="6"/>
  <c r="F114" i="14" s="1"/>
  <c r="F114" i="36" s="1"/>
  <c r="I15" i="6"/>
  <c r="H15" i="6"/>
  <c r="G15" i="6"/>
  <c r="F15" i="6"/>
  <c r="I54" i="4" l="1"/>
  <c r="G55" i="4"/>
  <c r="F7" i="2"/>
  <c r="V141" i="32" l="1"/>
  <c r="U141" i="32"/>
  <c r="T141" i="32"/>
  <c r="S141" i="32"/>
  <c r="R141" i="32"/>
  <c r="Q141" i="32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V140" i="32"/>
  <c r="U140" i="32"/>
  <c r="T140" i="32"/>
  <c r="S140" i="32"/>
  <c r="R140" i="32"/>
  <c r="Q140" i="32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V139" i="32"/>
  <c r="U139" i="32"/>
  <c r="T139" i="32"/>
  <c r="S139" i="32"/>
  <c r="R139" i="32"/>
  <c r="Q139" i="32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V134" i="32"/>
  <c r="U134" i="32"/>
  <c r="T134" i="32"/>
  <c r="S134" i="32"/>
  <c r="R134" i="32"/>
  <c r="Q134" i="32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V133" i="32"/>
  <c r="U133" i="32"/>
  <c r="T133" i="32"/>
  <c r="S133" i="32"/>
  <c r="R133" i="32"/>
  <c r="Q133" i="32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V132" i="32"/>
  <c r="U132" i="32"/>
  <c r="T132" i="32"/>
  <c r="S132" i="32"/>
  <c r="R132" i="32"/>
  <c r="Q132" i="32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V111" i="32"/>
  <c r="U111" i="32"/>
  <c r="T111" i="32"/>
  <c r="S111" i="32"/>
  <c r="R111" i="32"/>
  <c r="Q111" i="32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V110" i="32"/>
  <c r="U110" i="32"/>
  <c r="T110" i="32"/>
  <c r="S110" i="32"/>
  <c r="R110" i="32"/>
  <c r="Q110" i="32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V109" i="32"/>
  <c r="U109" i="32"/>
  <c r="T109" i="32"/>
  <c r="S109" i="32"/>
  <c r="R109" i="32"/>
  <c r="Q109" i="32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V104" i="32"/>
  <c r="U104" i="32"/>
  <c r="T104" i="32"/>
  <c r="S104" i="32"/>
  <c r="R104" i="32"/>
  <c r="Q104" i="32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V103" i="32"/>
  <c r="U103" i="32"/>
  <c r="T103" i="32"/>
  <c r="S103" i="32"/>
  <c r="R103" i="32"/>
  <c r="Q103" i="32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V102" i="32"/>
  <c r="U102" i="32"/>
  <c r="T102" i="32"/>
  <c r="S102" i="32"/>
  <c r="R102" i="32"/>
  <c r="Q102" i="32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G24" i="32"/>
  <c r="E24" i="32" s="1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V72" i="32"/>
  <c r="U72" i="32"/>
  <c r="T72" i="32"/>
  <c r="S72" i="32"/>
  <c r="R72" i="32"/>
  <c r="Q72" i="32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V52" i="32"/>
  <c r="U52" i="32"/>
  <c r="T52" i="32"/>
  <c r="S52" i="32"/>
  <c r="R52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V51" i="32"/>
  <c r="U51" i="32"/>
  <c r="U21" i="32" s="1"/>
  <c r="T51" i="32"/>
  <c r="S51" i="32"/>
  <c r="R51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E51" i="32"/>
  <c r="E21" i="32" s="1"/>
  <c r="D51" i="32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V45" i="32"/>
  <c r="U45" i="32"/>
  <c r="T45" i="32"/>
  <c r="S45" i="32"/>
  <c r="R45" i="32"/>
  <c r="Q45" i="32"/>
  <c r="P45" i="32"/>
  <c r="O45" i="32"/>
  <c r="N45" i="32"/>
  <c r="M45" i="32"/>
  <c r="L45" i="32"/>
  <c r="K45" i="32"/>
  <c r="K15" i="32" s="1"/>
  <c r="J45" i="32"/>
  <c r="I45" i="32"/>
  <c r="H45" i="32"/>
  <c r="G45" i="32"/>
  <c r="F45" i="32"/>
  <c r="E45" i="32"/>
  <c r="D45" i="32"/>
  <c r="V44" i="32"/>
  <c r="V14" i="32" s="1"/>
  <c r="U44" i="32"/>
  <c r="T44" i="32"/>
  <c r="S44" i="32"/>
  <c r="R44" i="32"/>
  <c r="Q44" i="32"/>
  <c r="P44" i="32"/>
  <c r="O44" i="32"/>
  <c r="N44" i="32"/>
  <c r="N14" i="32" s="1"/>
  <c r="M44" i="32"/>
  <c r="L44" i="32"/>
  <c r="K44" i="32"/>
  <c r="J44" i="32"/>
  <c r="I44" i="32"/>
  <c r="H44" i="32"/>
  <c r="G44" i="32"/>
  <c r="F44" i="32"/>
  <c r="F14" i="32" s="1"/>
  <c r="E44" i="32"/>
  <c r="D44" i="32"/>
  <c r="V43" i="32"/>
  <c r="U43" i="32"/>
  <c r="T43" i="32"/>
  <c r="S43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F24" i="32"/>
  <c r="D24" i="32" s="1"/>
  <c r="H8" i="30" s="1"/>
  <c r="U13" i="32" l="1"/>
  <c r="D20" i="32"/>
  <c r="F22" i="32"/>
  <c r="V22" i="32"/>
  <c r="R14" i="32"/>
  <c r="N13" i="32"/>
  <c r="R13" i="32"/>
  <c r="T13" i="32" s="1"/>
  <c r="G14" i="32"/>
  <c r="I14" i="32" s="1"/>
  <c r="K14" i="32"/>
  <c r="D15" i="32"/>
  <c r="U20" i="32"/>
  <c r="F21" i="32"/>
  <c r="R21" i="32"/>
  <c r="T21" i="32" s="1"/>
  <c r="D14" i="32"/>
  <c r="F20" i="32"/>
  <c r="R20" i="32"/>
  <c r="T20" i="32" s="1"/>
  <c r="V20" i="32"/>
  <c r="D22" i="32"/>
  <c r="F13" i="32"/>
  <c r="V13" i="32"/>
  <c r="K13" i="32"/>
  <c r="U15" i="32"/>
  <c r="D13" i="32"/>
  <c r="E14" i="32"/>
  <c r="U14" i="32"/>
  <c r="F15" i="32"/>
  <c r="N15" i="32"/>
  <c r="R15" i="32"/>
  <c r="S15" i="32" s="1"/>
  <c r="V15" i="32"/>
  <c r="G20" i="32"/>
  <c r="D21" i="32"/>
  <c r="X52" i="32"/>
  <c r="U22" i="32"/>
  <c r="E22" i="32"/>
  <c r="Z50" i="32"/>
  <c r="Y45" i="32"/>
  <c r="Y44" i="32"/>
  <c r="X44" i="32"/>
  <c r="Y52" i="32"/>
  <c r="Z45" i="32"/>
  <c r="G13" i="32"/>
  <c r="J13" i="32" s="1"/>
  <c r="Y43" i="32"/>
  <c r="L14" i="32"/>
  <c r="Z44" i="32"/>
  <c r="E13" i="32"/>
  <c r="X43" i="32"/>
  <c r="Y50" i="32"/>
  <c r="Z51" i="32"/>
  <c r="E20" i="32"/>
  <c r="X50" i="32"/>
  <c r="L15" i="32"/>
  <c r="Z15" i="32" s="1"/>
  <c r="X51" i="32"/>
  <c r="E15" i="32"/>
  <c r="X45" i="32"/>
  <c r="G21" i="32"/>
  <c r="I21" i="32" s="1"/>
  <c r="Y51" i="32"/>
  <c r="Z52" i="32"/>
  <c r="L13" i="32"/>
  <c r="Z43" i="32"/>
  <c r="J20" i="32"/>
  <c r="T15" i="32"/>
  <c r="H20" i="32"/>
  <c r="I20" i="32"/>
  <c r="G22" i="32"/>
  <c r="I22" i="32" s="1"/>
  <c r="R22" i="32"/>
  <c r="S22" i="32" s="1"/>
  <c r="V21" i="32"/>
  <c r="E25" i="32"/>
  <c r="T14" i="32"/>
  <c r="S14" i="32"/>
  <c r="G15" i="32"/>
  <c r="G25" i="32"/>
  <c r="S21" i="32"/>
  <c r="S20" i="32" l="1"/>
  <c r="J14" i="32"/>
  <c r="S13" i="32"/>
  <c r="H14" i="32"/>
  <c r="Z14" i="32"/>
  <c r="Z13" i="32"/>
  <c r="I13" i="32"/>
  <c r="J21" i="32"/>
  <c r="H21" i="32"/>
  <c r="H13" i="32"/>
  <c r="P13" i="32"/>
  <c r="O13" i="32"/>
  <c r="M14" i="32"/>
  <c r="O14" i="32"/>
  <c r="M15" i="32"/>
  <c r="H22" i="32"/>
  <c r="Q14" i="32"/>
  <c r="Q13" i="32"/>
  <c r="M13" i="32"/>
  <c r="O15" i="32"/>
  <c r="Q15" i="32"/>
  <c r="P15" i="32"/>
  <c r="P14" i="32"/>
  <c r="T22" i="32"/>
  <c r="J22" i="32"/>
  <c r="J15" i="32"/>
  <c r="I15" i="32"/>
  <c r="D25" i="32"/>
  <c r="F25" i="32"/>
  <c r="H15" i="32"/>
  <c r="G8" i="31" l="1"/>
  <c r="H8" i="31" s="1"/>
  <c r="I8" i="31" s="1"/>
  <c r="G7" i="31" l="1"/>
  <c r="H7" i="31" s="1"/>
  <c r="I7" i="31" s="1"/>
  <c r="G6" i="31"/>
  <c r="H6" i="31" s="1"/>
  <c r="I6" i="31" s="1"/>
  <c r="I20" i="31"/>
  <c r="I43" i="31" s="1"/>
  <c r="H20" i="31"/>
  <c r="H43" i="31" s="1"/>
  <c r="F20" i="31"/>
  <c r="F43" i="31" s="1"/>
  <c r="I10" i="31"/>
  <c r="H10" i="31"/>
  <c r="G10" i="31"/>
  <c r="F10" i="31"/>
  <c r="F11" i="31" s="1"/>
  <c r="F12" i="31" s="1"/>
  <c r="F28" i="31" l="1"/>
  <c r="H28" i="31"/>
  <c r="I28" i="31"/>
  <c r="I11" i="31"/>
  <c r="I12" i="31" s="1"/>
  <c r="H11" i="31"/>
  <c r="H12" i="31" s="1"/>
  <c r="G11" i="31"/>
  <c r="G12" i="31" s="1"/>
  <c r="H29" i="31" l="1"/>
  <c r="H31" i="31" s="1"/>
  <c r="H21" i="31"/>
  <c r="H44" i="31" s="1"/>
  <c r="H35" i="31" s="1"/>
  <c r="F21" i="31"/>
  <c r="F44" i="31" s="1"/>
  <c r="F35" i="31" s="1"/>
  <c r="F38" i="31" s="1"/>
  <c r="B57" i="32" s="1"/>
  <c r="F29" i="31"/>
  <c r="I29" i="31"/>
  <c r="I31" i="31" s="1"/>
  <c r="I21" i="31"/>
  <c r="I44" i="31" s="1"/>
  <c r="I35" i="31" s="1"/>
  <c r="G64" i="30" l="1"/>
  <c r="I24" i="31"/>
  <c r="I17" i="31"/>
  <c r="I34" i="31"/>
  <c r="I23" i="31"/>
  <c r="A145" i="32"/>
  <c r="I41" i="31"/>
  <c r="F64" i="30"/>
  <c r="H24" i="31"/>
  <c r="F31" i="31"/>
  <c r="D64" i="30"/>
  <c r="D65" i="30" s="1"/>
  <c r="F24" i="31"/>
  <c r="H17" i="31"/>
  <c r="H41" i="31" s="1"/>
  <c r="A115" i="32"/>
  <c r="H23" i="31"/>
  <c r="H34" i="31"/>
  <c r="F36" i="31"/>
  <c r="A56" i="32" l="1"/>
  <c r="F17" i="31"/>
  <c r="F23" i="31"/>
  <c r="F34" i="31"/>
  <c r="A57" i="32"/>
  <c r="B54" i="32"/>
  <c r="F41" i="31" l="1"/>
  <c r="E41" i="30"/>
  <c r="F41" i="30"/>
  <c r="G41" i="30"/>
  <c r="D41" i="30"/>
  <c r="H30" i="30"/>
  <c r="H41" i="30" l="1"/>
  <c r="G127" i="28" l="1"/>
  <c r="G118" i="28" s="1"/>
  <c r="G15" i="28" s="1"/>
  <c r="G117" i="28"/>
  <c r="G124" i="28"/>
  <c r="H126" i="28"/>
  <c r="H117" i="28" s="1"/>
  <c r="G92" i="28"/>
  <c r="H101" i="28"/>
  <c r="G67" i="28"/>
  <c r="H76" i="28"/>
  <c r="G42" i="28"/>
  <c r="G49" i="28"/>
  <c r="H51" i="28"/>
  <c r="H49" i="28" s="1"/>
  <c r="F14" i="4"/>
  <c r="F14" i="35" l="1"/>
  <c r="F6" i="36" s="1"/>
  <c r="F6" i="38"/>
  <c r="H42" i="28"/>
  <c r="G14" i="35"/>
  <c r="G6" i="36" s="1"/>
  <c r="H127" i="28"/>
  <c r="G125" i="28"/>
  <c r="G22" i="28" s="1"/>
  <c r="H124" i="28"/>
  <c r="F32" i="35" l="1"/>
  <c r="F105" i="36" s="1"/>
  <c r="H14" i="35"/>
  <c r="H6" i="36" s="1"/>
  <c r="G32" i="35"/>
  <c r="G105" i="36" s="1"/>
  <c r="H118" i="28"/>
  <c r="H15" i="28" s="1"/>
  <c r="H125" i="28"/>
  <c r="H22" i="28" s="1"/>
  <c r="I14" i="35" l="1"/>
  <c r="H32" i="35"/>
  <c r="H105" i="36" s="1"/>
  <c r="A77" i="28"/>
  <c r="I32" i="35" l="1"/>
  <c r="I105" i="36" s="1"/>
  <c r="I6" i="36"/>
  <c r="A127" i="28"/>
  <c r="L27" i="11"/>
  <c r="I125" i="28" l="1"/>
  <c r="E125" i="28"/>
  <c r="D125" i="28"/>
  <c r="E124" i="28"/>
  <c r="D124" i="28"/>
  <c r="G123" i="28"/>
  <c r="I118" i="28"/>
  <c r="E118" i="28"/>
  <c r="T118" i="28" s="1"/>
  <c r="D118" i="28"/>
  <c r="H116" i="28"/>
  <c r="K116" i="28" s="1"/>
  <c r="P116" i="28"/>
  <c r="N116" i="28"/>
  <c r="S116" i="28" s="1"/>
  <c r="M116" i="28"/>
  <c r="H111" i="28"/>
  <c r="L111" i="28" s="1"/>
  <c r="G111" i="28"/>
  <c r="P110" i="28"/>
  <c r="P109" i="28" s="1"/>
  <c r="N110" i="28"/>
  <c r="N109" i="28" s="1"/>
  <c r="M110" i="28"/>
  <c r="M109" i="28" s="1"/>
  <c r="I100" i="28"/>
  <c r="E100" i="28"/>
  <c r="D100" i="28"/>
  <c r="H99" i="28"/>
  <c r="E99" i="28" s="1"/>
  <c r="G99" i="28"/>
  <c r="G98" i="28" s="1"/>
  <c r="I93" i="28"/>
  <c r="E93" i="28"/>
  <c r="T93" i="28" s="1"/>
  <c r="W93" i="28" s="1"/>
  <c r="D93" i="28"/>
  <c r="H92" i="28"/>
  <c r="E92" i="28" s="1"/>
  <c r="P91" i="28"/>
  <c r="N91" i="28"/>
  <c r="S91" i="28" s="1"/>
  <c r="M91" i="28"/>
  <c r="H86" i="28"/>
  <c r="K86" i="28" s="1"/>
  <c r="G86" i="28"/>
  <c r="D86" i="28"/>
  <c r="P85" i="28"/>
  <c r="P84" i="28" s="1"/>
  <c r="N85" i="28"/>
  <c r="S85" i="28" s="1"/>
  <c r="M85" i="28"/>
  <c r="M84" i="28" s="1"/>
  <c r="I75" i="28"/>
  <c r="E75" i="28"/>
  <c r="D75" i="28"/>
  <c r="H74" i="28"/>
  <c r="E74" i="28" s="1"/>
  <c r="G74" i="28"/>
  <c r="D74" i="28" s="1"/>
  <c r="I68" i="28"/>
  <c r="E68" i="28"/>
  <c r="D68" i="28"/>
  <c r="F68" i="28" s="1"/>
  <c r="H67" i="28"/>
  <c r="E67" i="28" s="1"/>
  <c r="G66" i="28"/>
  <c r="P66" i="28"/>
  <c r="N66" i="28"/>
  <c r="S66" i="28" s="1"/>
  <c r="M66" i="28"/>
  <c r="H61" i="28"/>
  <c r="K61" i="28" s="1"/>
  <c r="G61" i="28"/>
  <c r="P60" i="28"/>
  <c r="N60" i="28"/>
  <c r="N59" i="28" s="1"/>
  <c r="M60" i="28"/>
  <c r="M59" i="28" s="1"/>
  <c r="I50" i="28"/>
  <c r="E50" i="28"/>
  <c r="T50" i="28" s="1"/>
  <c r="X50" i="28" s="1"/>
  <c r="D50" i="28"/>
  <c r="E49" i="28"/>
  <c r="G48" i="28"/>
  <c r="I43" i="28"/>
  <c r="E43" i="28"/>
  <c r="D43" i="28"/>
  <c r="D36" i="28" s="1"/>
  <c r="P41" i="28"/>
  <c r="N41" i="28"/>
  <c r="R41" i="28" s="1"/>
  <c r="M41" i="28"/>
  <c r="H36" i="28"/>
  <c r="K36" i="28" s="1"/>
  <c r="G36" i="28"/>
  <c r="P35" i="28"/>
  <c r="N35" i="28"/>
  <c r="Q35" i="28" s="1"/>
  <c r="M35" i="28"/>
  <c r="M34" i="28" s="1"/>
  <c r="L15" i="28"/>
  <c r="P14" i="28"/>
  <c r="P13" i="28" s="1"/>
  <c r="N14" i="28"/>
  <c r="S14" i="28" s="1"/>
  <c r="M14" i="28"/>
  <c r="P8" i="28"/>
  <c r="N8" i="28"/>
  <c r="S8" i="28" s="1"/>
  <c r="M8" i="28"/>
  <c r="O60" i="28" l="1"/>
  <c r="F50" i="28"/>
  <c r="P7" i="28"/>
  <c r="F43" i="28"/>
  <c r="P59" i="28"/>
  <c r="D73" i="28"/>
  <c r="W50" i="28"/>
  <c r="F93" i="28"/>
  <c r="D22" i="28"/>
  <c r="N84" i="28"/>
  <c r="S84" i="28" s="1"/>
  <c r="R35" i="28"/>
  <c r="S35" i="28"/>
  <c r="L36" i="28"/>
  <c r="O66" i="28"/>
  <c r="E61" i="28"/>
  <c r="E15" i="28"/>
  <c r="E22" i="28"/>
  <c r="F22" i="28" s="1"/>
  <c r="K15" i="28"/>
  <c r="H8" i="28"/>
  <c r="I22" i="28"/>
  <c r="G8" i="28"/>
  <c r="D111" i="28"/>
  <c r="H91" i="28"/>
  <c r="K91" i="28" s="1"/>
  <c r="H60" i="28"/>
  <c r="K60" i="28" s="1"/>
  <c r="E86" i="28"/>
  <c r="F86" i="28" s="1"/>
  <c r="F100" i="28"/>
  <c r="O8" i="28"/>
  <c r="N34" i="28"/>
  <c r="Q34" i="28" s="1"/>
  <c r="O41" i="28"/>
  <c r="T43" i="28"/>
  <c r="W43" i="28" s="1"/>
  <c r="W36" i="28" s="1"/>
  <c r="I74" i="28"/>
  <c r="O91" i="28"/>
  <c r="E36" i="28"/>
  <c r="F36" i="28" s="1"/>
  <c r="Q41" i="28"/>
  <c r="Q91" i="28"/>
  <c r="T100" i="28"/>
  <c r="T86" i="28" s="1"/>
  <c r="U86" i="28" s="1"/>
  <c r="O110" i="28"/>
  <c r="N7" i="28"/>
  <c r="S7" i="28" s="1"/>
  <c r="R8" i="28"/>
  <c r="O14" i="28"/>
  <c r="S41" i="28"/>
  <c r="Q66" i="28"/>
  <c r="T68" i="28"/>
  <c r="W68" i="28" s="1"/>
  <c r="F75" i="28"/>
  <c r="I86" i="28"/>
  <c r="R91" i="28"/>
  <c r="O116" i="28"/>
  <c r="E111" i="28"/>
  <c r="O109" i="28"/>
  <c r="Q8" i="28"/>
  <c r="Q14" i="28"/>
  <c r="R60" i="28"/>
  <c r="R66" i="28"/>
  <c r="Q85" i="28"/>
  <c r="L86" i="28"/>
  <c r="R110" i="28"/>
  <c r="R109" i="28" s="1"/>
  <c r="Q116" i="28"/>
  <c r="F118" i="28"/>
  <c r="F125" i="28"/>
  <c r="N13" i="28"/>
  <c r="N6" i="28" s="1"/>
  <c r="O6" i="28" s="1"/>
  <c r="R14" i="28"/>
  <c r="R13" i="28" s="1"/>
  <c r="R6" i="28" s="1"/>
  <c r="I36" i="28"/>
  <c r="G73" i="28"/>
  <c r="T75" i="28"/>
  <c r="X75" i="28" s="1"/>
  <c r="R85" i="28"/>
  <c r="R116" i="28"/>
  <c r="O59" i="28"/>
  <c r="H73" i="28"/>
  <c r="K73" i="28" s="1"/>
  <c r="E117" i="28"/>
  <c r="T117" i="28" s="1"/>
  <c r="T116" i="28" s="1"/>
  <c r="V116" i="28" s="1"/>
  <c r="I117" i="28"/>
  <c r="L116" i="28"/>
  <c r="G116" i="28"/>
  <c r="I116" i="28" s="1"/>
  <c r="D117" i="28"/>
  <c r="D110" i="28" s="1"/>
  <c r="G110" i="28"/>
  <c r="G109" i="28" s="1"/>
  <c r="E85" i="28"/>
  <c r="E84" i="28" s="1"/>
  <c r="T92" i="28"/>
  <c r="X92" i="28" s="1"/>
  <c r="D99" i="28"/>
  <c r="D98" i="28" s="1"/>
  <c r="H85" i="28"/>
  <c r="K85" i="28" s="1"/>
  <c r="L91" i="28"/>
  <c r="I99" i="28"/>
  <c r="G85" i="28"/>
  <c r="G84" i="28" s="1"/>
  <c r="H98" i="28"/>
  <c r="K98" i="28" s="1"/>
  <c r="D92" i="28"/>
  <c r="G91" i="28"/>
  <c r="I91" i="28" s="1"/>
  <c r="I92" i="28"/>
  <c r="E60" i="28"/>
  <c r="T67" i="28"/>
  <c r="X67" i="28" s="1"/>
  <c r="F74" i="28"/>
  <c r="T74" i="28"/>
  <c r="W74" i="28" s="1"/>
  <c r="H66" i="28"/>
  <c r="K66" i="28" s="1"/>
  <c r="G60" i="28"/>
  <c r="D67" i="28"/>
  <c r="D60" i="28" s="1"/>
  <c r="I67" i="28"/>
  <c r="H48" i="28"/>
  <c r="I48" i="28" s="1"/>
  <c r="D49" i="28"/>
  <c r="D48" i="28" s="1"/>
  <c r="H14" i="28"/>
  <c r="H13" i="28" s="1"/>
  <c r="H41" i="28"/>
  <c r="K41" i="28" s="1"/>
  <c r="E42" i="28"/>
  <c r="E41" i="28" s="1"/>
  <c r="I49" i="28"/>
  <c r="H35" i="28"/>
  <c r="L35" i="28" s="1"/>
  <c r="I42" i="28"/>
  <c r="G21" i="28"/>
  <c r="G20" i="28" s="1"/>
  <c r="H21" i="28"/>
  <c r="L21" i="28" s="1"/>
  <c r="G41" i="28"/>
  <c r="G35" i="28"/>
  <c r="G34" i="28" s="1"/>
  <c r="G14" i="28"/>
  <c r="I15" i="28"/>
  <c r="J15" i="28"/>
  <c r="L22" i="28"/>
  <c r="E48" i="28"/>
  <c r="E21" i="28"/>
  <c r="T49" i="28"/>
  <c r="E98" i="28"/>
  <c r="T99" i="28"/>
  <c r="T85" i="28" s="1"/>
  <c r="U85" i="28" s="1"/>
  <c r="F124" i="28"/>
  <c r="E123" i="28"/>
  <c r="T124" i="28"/>
  <c r="T110" i="28" s="1"/>
  <c r="D123" i="28"/>
  <c r="P34" i="28"/>
  <c r="O35" i="28"/>
  <c r="M7" i="28"/>
  <c r="M13" i="28"/>
  <c r="M6" i="28" s="1"/>
  <c r="O85" i="28"/>
  <c r="D15" i="28"/>
  <c r="J22" i="28"/>
  <c r="J36" i="28"/>
  <c r="D42" i="28"/>
  <c r="I61" i="28"/>
  <c r="X68" i="28"/>
  <c r="J86" i="28"/>
  <c r="J91" i="28"/>
  <c r="X93" i="28"/>
  <c r="H110" i="28"/>
  <c r="L110" i="28" s="1"/>
  <c r="I111" i="28"/>
  <c r="W118" i="28"/>
  <c r="H123" i="28"/>
  <c r="I123" i="28" s="1"/>
  <c r="I124" i="28"/>
  <c r="T15" i="28"/>
  <c r="V15" i="28" s="1"/>
  <c r="K22" i="28"/>
  <c r="Q60" i="28"/>
  <c r="Q59" i="28" s="1"/>
  <c r="J61" i="28"/>
  <c r="J85" i="28"/>
  <c r="Q110" i="28"/>
  <c r="Q109" i="28" s="1"/>
  <c r="J111" i="28"/>
  <c r="J116" i="28"/>
  <c r="X118" i="28"/>
  <c r="T125" i="28"/>
  <c r="K111" i="28"/>
  <c r="R59" i="28"/>
  <c r="S60" i="28"/>
  <c r="S59" i="28" s="1"/>
  <c r="D61" i="28"/>
  <c r="L61" i="28"/>
  <c r="E66" i="28"/>
  <c r="E73" i="28"/>
  <c r="L85" i="28"/>
  <c r="E91" i="28"/>
  <c r="S110" i="28"/>
  <c r="S109" i="28" s="1"/>
  <c r="T36" i="28" l="1"/>
  <c r="V36" i="28" s="1"/>
  <c r="O7" i="28"/>
  <c r="D85" i="28"/>
  <c r="F85" i="28" s="1"/>
  <c r="F73" i="28"/>
  <c r="W15" i="28"/>
  <c r="X43" i="28"/>
  <c r="O13" i="28"/>
  <c r="H84" i="28"/>
  <c r="L84" i="28" s="1"/>
  <c r="O34" i="28"/>
  <c r="Q84" i="28"/>
  <c r="S34" i="28"/>
  <c r="R84" i="28"/>
  <c r="O84" i="28"/>
  <c r="I8" i="28"/>
  <c r="E8" i="28"/>
  <c r="K8" i="28"/>
  <c r="L8" i="28"/>
  <c r="D109" i="28"/>
  <c r="F111" i="28"/>
  <c r="T111" i="28"/>
  <c r="V111" i="28" s="1"/>
  <c r="D116" i="28"/>
  <c r="K110" i="28"/>
  <c r="I85" i="28"/>
  <c r="J98" i="28"/>
  <c r="L98" i="28"/>
  <c r="H34" i="28"/>
  <c r="I34" i="28" s="1"/>
  <c r="J60" i="28"/>
  <c r="L73" i="28"/>
  <c r="L60" i="28"/>
  <c r="H59" i="28"/>
  <c r="K59" i="28" s="1"/>
  <c r="I60" i="28"/>
  <c r="L66" i="28"/>
  <c r="X74" i="28"/>
  <c r="X60" i="28" s="1"/>
  <c r="T60" i="28"/>
  <c r="V60" i="28" s="1"/>
  <c r="L48" i="28"/>
  <c r="J48" i="28"/>
  <c r="K48" i="28"/>
  <c r="T73" i="28"/>
  <c r="V73" i="28" s="1"/>
  <c r="F60" i="28"/>
  <c r="T61" i="28"/>
  <c r="V61" i="28" s="1"/>
  <c r="I35" i="28"/>
  <c r="T22" i="28"/>
  <c r="V22" i="28" s="1"/>
  <c r="W75" i="28"/>
  <c r="I73" i="28"/>
  <c r="D21" i="28"/>
  <c r="F21" i="28" s="1"/>
  <c r="J8" i="28"/>
  <c r="L41" i="28"/>
  <c r="Q7" i="28"/>
  <c r="Q13" i="28"/>
  <c r="Q6" i="28" s="1"/>
  <c r="S13" i="28"/>
  <c r="S6" i="28" s="1"/>
  <c r="U36" i="28"/>
  <c r="J73" i="28"/>
  <c r="R7" i="28"/>
  <c r="F98" i="28"/>
  <c r="X100" i="28"/>
  <c r="X86" i="28" s="1"/>
  <c r="W100" i="28"/>
  <c r="W86" i="28" s="1"/>
  <c r="F99" i="28"/>
  <c r="R34" i="28"/>
  <c r="W117" i="28"/>
  <c r="W116" i="28" s="1"/>
  <c r="U116" i="28" s="1"/>
  <c r="X117" i="28"/>
  <c r="X116" i="28" s="1"/>
  <c r="K21" i="28"/>
  <c r="E116" i="28"/>
  <c r="F117" i="28"/>
  <c r="E110" i="28"/>
  <c r="F110" i="28" s="1"/>
  <c r="V110" i="28"/>
  <c r="U110" i="28"/>
  <c r="J21" i="28"/>
  <c r="K84" i="28"/>
  <c r="H7" i="28"/>
  <c r="W92" i="28"/>
  <c r="W91" i="28" s="1"/>
  <c r="T91" i="28"/>
  <c r="V91" i="28" s="1"/>
  <c r="I98" i="28"/>
  <c r="D91" i="28"/>
  <c r="F92" i="28"/>
  <c r="E59" i="28"/>
  <c r="J66" i="28"/>
  <c r="I66" i="28"/>
  <c r="T66" i="28"/>
  <c r="V66" i="28" s="1"/>
  <c r="W67" i="28"/>
  <c r="W66" i="28" s="1"/>
  <c r="D66" i="28"/>
  <c r="F67" i="28"/>
  <c r="G59" i="28"/>
  <c r="K35" i="28"/>
  <c r="F48" i="28"/>
  <c r="F49" i="28"/>
  <c r="J14" i="28"/>
  <c r="J13" i="28" s="1"/>
  <c r="K14" i="28"/>
  <c r="K13" i="28" s="1"/>
  <c r="J35" i="28"/>
  <c r="J41" i="28"/>
  <c r="I41" i="28"/>
  <c r="H20" i="28"/>
  <c r="I20" i="28" s="1"/>
  <c r="I21" i="28"/>
  <c r="E35" i="28"/>
  <c r="E34" i="28" s="1"/>
  <c r="T42" i="28"/>
  <c r="E14" i="28"/>
  <c r="L14" i="28"/>
  <c r="L13" i="28" s="1"/>
  <c r="G13" i="28"/>
  <c r="I14" i="28"/>
  <c r="G7" i="28"/>
  <c r="T84" i="28"/>
  <c r="F42" i="28"/>
  <c r="D41" i="28"/>
  <c r="D35" i="28"/>
  <c r="D14" i="28"/>
  <c r="X61" i="28"/>
  <c r="V86" i="28"/>
  <c r="X91" i="28"/>
  <c r="V85" i="28"/>
  <c r="J123" i="28"/>
  <c r="X66" i="28"/>
  <c r="D59" i="28"/>
  <c r="L123" i="28"/>
  <c r="T123" i="28"/>
  <c r="W124" i="28"/>
  <c r="X124" i="28"/>
  <c r="F61" i="28"/>
  <c r="K123" i="28"/>
  <c r="F123" i="28"/>
  <c r="D84" i="28"/>
  <c r="J110" i="28"/>
  <c r="I110" i="28"/>
  <c r="H109" i="28"/>
  <c r="I109" i="28" s="1"/>
  <c r="W61" i="28"/>
  <c r="T48" i="28"/>
  <c r="V48" i="28" s="1"/>
  <c r="T21" i="28"/>
  <c r="V21" i="28" s="1"/>
  <c r="X49" i="28"/>
  <c r="W49" i="28"/>
  <c r="U15" i="28"/>
  <c r="X125" i="28"/>
  <c r="X111" i="28" s="1"/>
  <c r="W125" i="28"/>
  <c r="W73" i="28"/>
  <c r="X15" i="28"/>
  <c r="X36" i="28"/>
  <c r="D8" i="28"/>
  <c r="F15" i="28"/>
  <c r="X99" i="28"/>
  <c r="T98" i="28"/>
  <c r="V98" i="28" s="1"/>
  <c r="W99" i="28"/>
  <c r="E20" i="28"/>
  <c r="U61" i="28" l="1"/>
  <c r="J84" i="28"/>
  <c r="I84" i="28"/>
  <c r="W22" i="28"/>
  <c r="T109" i="28"/>
  <c r="V109" i="28" s="1"/>
  <c r="U111" i="28"/>
  <c r="W111" i="28"/>
  <c r="F116" i="28"/>
  <c r="W123" i="28"/>
  <c r="U123" i="28" s="1"/>
  <c r="W128" i="28" s="1"/>
  <c r="U91" i="28"/>
  <c r="I59" i="28"/>
  <c r="L59" i="28"/>
  <c r="L34" i="28"/>
  <c r="K34" i="28"/>
  <c r="J34" i="28"/>
  <c r="J59" i="28"/>
  <c r="D20" i="28"/>
  <c r="D26" i="28" s="1"/>
  <c r="X73" i="28"/>
  <c r="T59" i="28"/>
  <c r="V59" i="28" s="1"/>
  <c r="U60" i="28"/>
  <c r="U73" i="28"/>
  <c r="W60" i="28"/>
  <c r="W59" i="28" s="1"/>
  <c r="X98" i="28"/>
  <c r="T8" i="28"/>
  <c r="V8" i="28" s="1"/>
  <c r="X22" i="28"/>
  <c r="X8" i="28" s="1"/>
  <c r="F59" i="28"/>
  <c r="X110" i="28"/>
  <c r="I7" i="28"/>
  <c r="E109" i="28"/>
  <c r="F109" i="28" s="1"/>
  <c r="J109" i="28"/>
  <c r="K20" i="28"/>
  <c r="W110" i="28"/>
  <c r="L20" i="28"/>
  <c r="V84" i="28"/>
  <c r="J7" i="28"/>
  <c r="F91" i="28"/>
  <c r="U66" i="28"/>
  <c r="J20" i="28"/>
  <c r="K7" i="28"/>
  <c r="H6" i="28"/>
  <c r="F66" i="28"/>
  <c r="L7" i="28"/>
  <c r="E7" i="28"/>
  <c r="E13" i="28"/>
  <c r="E6" i="28" s="1"/>
  <c r="T41" i="28"/>
  <c r="V41" i="28" s="1"/>
  <c r="W42" i="28"/>
  <c r="W35" i="28" s="1"/>
  <c r="W34" i="28" s="1"/>
  <c r="T35" i="28"/>
  <c r="T34" i="28" s="1"/>
  <c r="X42" i="28"/>
  <c r="X35" i="28" s="1"/>
  <c r="X34" i="28" s="1"/>
  <c r="T14" i="28"/>
  <c r="V14" i="28" s="1"/>
  <c r="I13" i="28"/>
  <c r="G6" i="28"/>
  <c r="U22" i="28"/>
  <c r="W8" i="28"/>
  <c r="F8" i="28"/>
  <c r="T20" i="28"/>
  <c r="V20" i="28" s="1"/>
  <c r="D34" i="28"/>
  <c r="F35" i="28"/>
  <c r="K109" i="28"/>
  <c r="X85" i="28"/>
  <c r="X84" i="28" s="1"/>
  <c r="L109" i="28"/>
  <c r="X109" i="28"/>
  <c r="V123" i="28"/>
  <c r="W21" i="28"/>
  <c r="W48" i="28"/>
  <c r="U48" i="28" s="1"/>
  <c r="X123" i="28"/>
  <c r="X59" i="28"/>
  <c r="F84" i="28"/>
  <c r="W98" i="28"/>
  <c r="U98" i="28" s="1"/>
  <c r="W85" i="28"/>
  <c r="W84" i="28" s="1"/>
  <c r="U84" i="28" s="1"/>
  <c r="F41" i="28"/>
  <c r="X48" i="28"/>
  <c r="X21" i="28"/>
  <c r="D7" i="28"/>
  <c r="D13" i="28"/>
  <c r="F14" i="28"/>
  <c r="X20" i="28" l="1"/>
  <c r="W109" i="28"/>
  <c r="U109" i="28" s="1"/>
  <c r="U8" i="28"/>
  <c r="F20" i="28"/>
  <c r="U59" i="28"/>
  <c r="V35" i="28"/>
  <c r="V34" i="28" s="1"/>
  <c r="U34" i="28"/>
  <c r="U35" i="28"/>
  <c r="K6" i="28"/>
  <c r="J6" i="28"/>
  <c r="L6" i="28"/>
  <c r="T7" i="28"/>
  <c r="V7" i="28" s="1"/>
  <c r="I6" i="28"/>
  <c r="T13" i="28"/>
  <c r="T6" i="28" s="1"/>
  <c r="X14" i="28"/>
  <c r="X13" i="28" s="1"/>
  <c r="X6" i="28" s="1"/>
  <c r="X41" i="28"/>
  <c r="W41" i="28"/>
  <c r="U41" i="28" s="1"/>
  <c r="W14" i="28"/>
  <c r="U21" i="28"/>
  <c r="W20" i="28"/>
  <c r="U20" i="28" s="1"/>
  <c r="D6" i="28"/>
  <c r="D2" i="28" s="1"/>
  <c r="D1" i="28" s="1"/>
  <c r="F13" i="28"/>
  <c r="F7" i="28"/>
  <c r="F34" i="28"/>
  <c r="V6" i="28" l="1"/>
  <c r="U14" i="28"/>
  <c r="U7" i="28" s="1"/>
  <c r="W7" i="28"/>
  <c r="W13" i="28"/>
  <c r="X7" i="28"/>
  <c r="V13" i="28"/>
  <c r="F6" i="28"/>
  <c r="U13" i="28" l="1"/>
  <c r="W6" i="28"/>
  <c r="U6" i="28" s="1"/>
  <c r="F69" i="5"/>
  <c r="F68" i="5"/>
  <c r="F70" i="2"/>
  <c r="F69" i="2"/>
  <c r="G69" i="5" l="1"/>
  <c r="H69" i="5" s="1"/>
  <c r="I69" i="5" s="1"/>
  <c r="G68" i="5"/>
  <c r="G70" i="2"/>
  <c r="H70" i="2" s="1"/>
  <c r="I70" i="2" s="1"/>
  <c r="G69" i="2"/>
  <c r="H69" i="2" s="1"/>
  <c r="I69" i="2" s="1"/>
  <c r="F13" i="6"/>
  <c r="AA22" i="28"/>
  <c r="AA21" i="28"/>
  <c r="AA20" i="28"/>
  <c r="AA15" i="28"/>
  <c r="AA14" i="28"/>
  <c r="AA7" i="28"/>
  <c r="AA125" i="28"/>
  <c r="Z125" i="28"/>
  <c r="AA124" i="28"/>
  <c r="Z124" i="28"/>
  <c r="AA123" i="28"/>
  <c r="AA118" i="28"/>
  <c r="Z118" i="28"/>
  <c r="AA117" i="28"/>
  <c r="Z117" i="28"/>
  <c r="AA111" i="28"/>
  <c r="Z110" i="28"/>
  <c r="AA100" i="28"/>
  <c r="Z100" i="28"/>
  <c r="AA99" i="28"/>
  <c r="Z99" i="28"/>
  <c r="AA98" i="28"/>
  <c r="AA93" i="28"/>
  <c r="Z93" i="28"/>
  <c r="AA92" i="28"/>
  <c r="Z92" i="28"/>
  <c r="AA86" i="28"/>
  <c r="AA75" i="28"/>
  <c r="Z75" i="28"/>
  <c r="AA74" i="28"/>
  <c r="Z74" i="28"/>
  <c r="AA73" i="28"/>
  <c r="AA68" i="28"/>
  <c r="Z68" i="28"/>
  <c r="AA67" i="28"/>
  <c r="Z67" i="28"/>
  <c r="AA61" i="28"/>
  <c r="AA50" i="28"/>
  <c r="Z50" i="28"/>
  <c r="AA49" i="28"/>
  <c r="Z49" i="28"/>
  <c r="AA48" i="28"/>
  <c r="AA43" i="28"/>
  <c r="Z43" i="28"/>
  <c r="AA42" i="28"/>
  <c r="Z42" i="28"/>
  <c r="AA36" i="28"/>
  <c r="H68" i="5" l="1"/>
  <c r="I68" i="5" s="1"/>
  <c r="G60" i="5"/>
  <c r="AA8" i="28"/>
  <c r="Z15" i="28"/>
  <c r="AA6" i="28"/>
  <c r="Z14" i="28"/>
  <c r="AA13" i="28"/>
  <c r="Z22" i="28"/>
  <c r="Z21" i="28"/>
  <c r="Z109" i="28"/>
  <c r="AA110" i="28"/>
  <c r="Z123" i="28"/>
  <c r="Z116" i="28"/>
  <c r="AA116" i="28"/>
  <c r="Z111" i="28"/>
  <c r="Z86" i="28"/>
  <c r="AA85" i="28"/>
  <c r="Z98" i="28"/>
  <c r="Z91" i="28"/>
  <c r="AA91" i="28"/>
  <c r="Z73" i="28"/>
  <c r="AA66" i="28"/>
  <c r="Z66" i="28"/>
  <c r="Z59" i="28"/>
  <c r="AA59" i="28"/>
  <c r="Z60" i="28"/>
  <c r="Z48" i="28"/>
  <c r="Z35" i="28"/>
  <c r="AA41" i="28"/>
  <c r="Z41" i="28"/>
  <c r="Z36" i="28"/>
  <c r="Z20" i="28" l="1"/>
  <c r="Z7" i="28"/>
  <c r="Z8" i="28"/>
  <c r="Z13" i="28"/>
  <c r="AA109" i="28"/>
  <c r="Z84" i="28"/>
  <c r="AA60" i="28"/>
  <c r="Z85" i="28"/>
  <c r="AA84" i="28"/>
  <c r="AA35" i="28"/>
  <c r="AA34" i="28"/>
  <c r="Z61" i="28"/>
  <c r="Z34" i="28"/>
  <c r="Z6" i="28" l="1"/>
  <c r="G84" i="11" l="1"/>
  <c r="H84" i="11"/>
  <c r="I84" i="11"/>
  <c r="F84" i="11"/>
  <c r="F80" i="11"/>
  <c r="G79" i="11"/>
  <c r="H79" i="11"/>
  <c r="I79" i="11"/>
  <c r="F79" i="11"/>
  <c r="F76" i="11"/>
  <c r="H76" i="11"/>
  <c r="I76" i="11"/>
  <c r="H75" i="11"/>
  <c r="I75" i="11"/>
  <c r="F75" i="11"/>
  <c r="G71" i="11"/>
  <c r="H71" i="11"/>
  <c r="I71" i="11"/>
  <c r="G72" i="11"/>
  <c r="H72" i="11"/>
  <c r="I72" i="11"/>
  <c r="F72" i="11"/>
  <c r="F71" i="11"/>
  <c r="J79" i="11" l="1"/>
  <c r="J72" i="11"/>
  <c r="J84" i="11"/>
  <c r="J71" i="11" l="1"/>
  <c r="G75" i="11" l="1"/>
  <c r="J75" i="11" s="1"/>
  <c r="F41" i="9" l="1"/>
  <c r="G41" i="9"/>
  <c r="I41" i="9"/>
  <c r="H41" i="9"/>
  <c r="D13" i="30" l="1"/>
  <c r="D27" i="30" s="1"/>
  <c r="F41" i="10" s="1"/>
  <c r="F58" i="11"/>
  <c r="J58" i="11" l="1"/>
  <c r="N58" i="11" l="1"/>
  <c r="I197" i="27"/>
  <c r="H197" i="27"/>
  <c r="G197" i="27"/>
  <c r="I193" i="27"/>
  <c r="I194" i="27" s="1"/>
  <c r="H193" i="27"/>
  <c r="H194" i="27" s="1"/>
  <c r="G193" i="27"/>
  <c r="G194" i="27" s="1"/>
  <c r="G195" i="27" s="1"/>
  <c r="F193" i="27"/>
  <c r="F194" i="27" s="1"/>
  <c r="F195" i="27" s="1"/>
  <c r="I186" i="27"/>
  <c r="H186" i="27"/>
  <c r="G186" i="27"/>
  <c r="I182" i="27"/>
  <c r="I183" i="27" s="1"/>
  <c r="H182" i="27"/>
  <c r="H183" i="27" s="1"/>
  <c r="G182" i="27"/>
  <c r="G183" i="27" s="1"/>
  <c r="F182" i="27"/>
  <c r="F183" i="27" s="1"/>
  <c r="I175" i="27"/>
  <c r="H175" i="27"/>
  <c r="G175" i="27"/>
  <c r="I171" i="27"/>
  <c r="I172" i="27" s="1"/>
  <c r="H171" i="27"/>
  <c r="H172" i="27" s="1"/>
  <c r="G171" i="27"/>
  <c r="G172" i="27" s="1"/>
  <c r="G173" i="27" s="1"/>
  <c r="F171" i="27"/>
  <c r="F172" i="27" s="1"/>
  <c r="I164" i="27"/>
  <c r="H164" i="27"/>
  <c r="G164" i="27"/>
  <c r="I160" i="27"/>
  <c r="I161" i="27" s="1"/>
  <c r="H160" i="27"/>
  <c r="H161" i="27" s="1"/>
  <c r="G160" i="27"/>
  <c r="G161" i="27" s="1"/>
  <c r="F160" i="27"/>
  <c r="F161" i="27" s="1"/>
  <c r="I153" i="27"/>
  <c r="H153" i="27"/>
  <c r="G153" i="27"/>
  <c r="I149" i="27"/>
  <c r="I150" i="27" s="1"/>
  <c r="H149" i="27"/>
  <c r="H150" i="27" s="1"/>
  <c r="G149" i="27"/>
  <c r="G150" i="27" s="1"/>
  <c r="G151" i="27" s="1"/>
  <c r="F149" i="27"/>
  <c r="F150" i="27" s="1"/>
  <c r="I142" i="27"/>
  <c r="H142" i="27"/>
  <c r="G142" i="27"/>
  <c r="I138" i="27"/>
  <c r="I139" i="27" s="1"/>
  <c r="H138" i="27"/>
  <c r="H139" i="27" s="1"/>
  <c r="G138" i="27"/>
  <c r="G139" i="27" s="1"/>
  <c r="F138" i="27"/>
  <c r="F139" i="27" s="1"/>
  <c r="I131" i="27"/>
  <c r="H131" i="27"/>
  <c r="G131" i="27"/>
  <c r="I127" i="27"/>
  <c r="I128" i="27" s="1"/>
  <c r="H127" i="27"/>
  <c r="H128" i="27" s="1"/>
  <c r="G127" i="27"/>
  <c r="G128" i="27" s="1"/>
  <c r="G129" i="27" s="1"/>
  <c r="F127" i="27"/>
  <c r="F128" i="27" s="1"/>
  <c r="F129" i="27" s="1"/>
  <c r="I120" i="27"/>
  <c r="H120" i="27"/>
  <c r="G120" i="27"/>
  <c r="I98" i="27"/>
  <c r="H98" i="27"/>
  <c r="G98" i="27"/>
  <c r="F98" i="27"/>
  <c r="I94" i="27"/>
  <c r="I95" i="27" s="1"/>
  <c r="I96" i="27" s="1"/>
  <c r="H94" i="27"/>
  <c r="H95" i="27" s="1"/>
  <c r="H96" i="27" s="1"/>
  <c r="G94" i="27"/>
  <c r="G95" i="27" s="1"/>
  <c r="G96" i="27" s="1"/>
  <c r="F94" i="27"/>
  <c r="F95" i="27" s="1"/>
  <c r="F96" i="27" s="1"/>
  <c r="I87" i="27"/>
  <c r="H87" i="27"/>
  <c r="G87" i="27"/>
  <c r="F87" i="27"/>
  <c r="I83" i="27"/>
  <c r="I84" i="27" s="1"/>
  <c r="H83" i="27"/>
  <c r="H84" i="27" s="1"/>
  <c r="G83" i="27"/>
  <c r="G84" i="27" s="1"/>
  <c r="F83" i="27"/>
  <c r="F84" i="27" s="1"/>
  <c r="I76" i="27"/>
  <c r="H76" i="27"/>
  <c r="G76" i="27"/>
  <c r="F76" i="27"/>
  <c r="I72" i="27"/>
  <c r="I73" i="27" s="1"/>
  <c r="I74" i="27" s="1"/>
  <c r="H72" i="27"/>
  <c r="H73" i="27" s="1"/>
  <c r="H74" i="27" s="1"/>
  <c r="G72" i="27"/>
  <c r="G73" i="27" s="1"/>
  <c r="G74" i="27" s="1"/>
  <c r="F72" i="27"/>
  <c r="F73" i="27" s="1"/>
  <c r="I65" i="27"/>
  <c r="H65" i="27"/>
  <c r="G65" i="27"/>
  <c r="F65" i="27"/>
  <c r="I61" i="27"/>
  <c r="I62" i="27" s="1"/>
  <c r="H61" i="27"/>
  <c r="H62" i="27" s="1"/>
  <c r="G61" i="27"/>
  <c r="G62" i="27" s="1"/>
  <c r="F61" i="27"/>
  <c r="F62" i="27" s="1"/>
  <c r="I54" i="27"/>
  <c r="H54" i="27"/>
  <c r="G54" i="27"/>
  <c r="F54" i="27"/>
  <c r="I50" i="27"/>
  <c r="I51" i="27" s="1"/>
  <c r="I52" i="27" s="1"/>
  <c r="H50" i="27"/>
  <c r="H51" i="27" s="1"/>
  <c r="H52" i="27" s="1"/>
  <c r="G50" i="27"/>
  <c r="G51" i="27" s="1"/>
  <c r="G52" i="27" s="1"/>
  <c r="F50" i="27"/>
  <c r="F51" i="27" s="1"/>
  <c r="I43" i="27"/>
  <c r="H43" i="27"/>
  <c r="G43" i="27"/>
  <c r="F43" i="27"/>
  <c r="I39" i="27"/>
  <c r="I40" i="27" s="1"/>
  <c r="H39" i="27"/>
  <c r="H40" i="27" s="1"/>
  <c r="G39" i="27"/>
  <c r="G40" i="27" s="1"/>
  <c r="F39" i="27"/>
  <c r="F40" i="27" s="1"/>
  <c r="I32" i="27"/>
  <c r="H32" i="27"/>
  <c r="G32" i="27"/>
  <c r="F32" i="27"/>
  <c r="I28" i="27"/>
  <c r="I29" i="27" s="1"/>
  <c r="I30" i="27" s="1"/>
  <c r="H28" i="27"/>
  <c r="H29" i="27" s="1"/>
  <c r="H30" i="27" s="1"/>
  <c r="G28" i="27"/>
  <c r="G29" i="27" s="1"/>
  <c r="G30" i="27" s="1"/>
  <c r="F28" i="27"/>
  <c r="F29" i="27" s="1"/>
  <c r="F30" i="27" s="1"/>
  <c r="I21" i="27"/>
  <c r="H21" i="27"/>
  <c r="G21" i="27"/>
  <c r="F21" i="27"/>
  <c r="I17" i="27"/>
  <c r="H17" i="27"/>
  <c r="G17" i="27"/>
  <c r="F17" i="27"/>
  <c r="F6" i="27"/>
  <c r="H143" i="27" l="1"/>
  <c r="H144" i="27" s="1"/>
  <c r="F77" i="27"/>
  <c r="F78" i="27" s="1"/>
  <c r="I165" i="27"/>
  <c r="I166" i="27" s="1"/>
  <c r="H165" i="27"/>
  <c r="H166" i="27" s="1"/>
  <c r="I187" i="27"/>
  <c r="I188" i="27" s="1"/>
  <c r="I143" i="27"/>
  <c r="I144" i="27" s="1"/>
  <c r="F52" i="27"/>
  <c r="F55" i="27"/>
  <c r="F56" i="27" s="1"/>
  <c r="H187" i="27"/>
  <c r="H188" i="27" s="1"/>
  <c r="G44" i="27"/>
  <c r="G45" i="27" s="1"/>
  <c r="G41" i="27"/>
  <c r="H44" i="27"/>
  <c r="H45" i="27" s="1"/>
  <c r="H41" i="27"/>
  <c r="F88" i="27"/>
  <c r="F89" i="27" s="1"/>
  <c r="F85" i="27"/>
  <c r="F140" i="27"/>
  <c r="G88" i="27"/>
  <c r="G89" i="27" s="1"/>
  <c r="G85" i="27"/>
  <c r="H129" i="27"/>
  <c r="H132" i="27"/>
  <c r="H133" i="27" s="1"/>
  <c r="G143" i="27"/>
  <c r="G144" i="27" s="1"/>
  <c r="G140" i="27"/>
  <c r="I44" i="27"/>
  <c r="I45" i="27" s="1"/>
  <c r="I41" i="27"/>
  <c r="H88" i="27"/>
  <c r="H89" i="27" s="1"/>
  <c r="H85" i="27"/>
  <c r="I129" i="27"/>
  <c r="I132" i="27"/>
  <c r="I133" i="27" s="1"/>
  <c r="F162" i="27"/>
  <c r="H151" i="27"/>
  <c r="H154" i="27"/>
  <c r="H155" i="27" s="1"/>
  <c r="G165" i="27"/>
  <c r="G166" i="27" s="1"/>
  <c r="G162" i="27"/>
  <c r="F66" i="27"/>
  <c r="F67" i="27" s="1"/>
  <c r="F63" i="27"/>
  <c r="I151" i="27"/>
  <c r="I154" i="27"/>
  <c r="I155" i="27" s="1"/>
  <c r="F184" i="27"/>
  <c r="I88" i="27"/>
  <c r="I89" i="27" s="1"/>
  <c r="I85" i="27"/>
  <c r="G66" i="27"/>
  <c r="G67" i="27" s="1"/>
  <c r="G63" i="27"/>
  <c r="H173" i="27"/>
  <c r="H176" i="27"/>
  <c r="H177" i="27" s="1"/>
  <c r="H66" i="27"/>
  <c r="H67" i="27" s="1"/>
  <c r="H63" i="27"/>
  <c r="I173" i="27"/>
  <c r="I176" i="27"/>
  <c r="I177" i="27" s="1"/>
  <c r="I195" i="27"/>
  <c r="I198" i="27"/>
  <c r="I199" i="27" s="1"/>
  <c r="G187" i="27"/>
  <c r="G188" i="27" s="1"/>
  <c r="G184" i="27"/>
  <c r="F41" i="27"/>
  <c r="F44" i="27"/>
  <c r="F45" i="27" s="1"/>
  <c r="I66" i="27"/>
  <c r="I67" i="27" s="1"/>
  <c r="I63" i="27"/>
  <c r="H195" i="27"/>
  <c r="H198" i="27"/>
  <c r="H199" i="27" s="1"/>
  <c r="F99" i="27"/>
  <c r="F100" i="27" s="1"/>
  <c r="G33" i="27"/>
  <c r="G34" i="27" s="1"/>
  <c r="G55" i="27"/>
  <c r="G56" i="27" s="1"/>
  <c r="G77" i="27"/>
  <c r="G78" i="27" s="1"/>
  <c r="G99" i="27"/>
  <c r="G100" i="27" s="1"/>
  <c r="G132" i="27"/>
  <c r="G133" i="27" s="1"/>
  <c r="G154" i="27"/>
  <c r="G155" i="27" s="1"/>
  <c r="G176" i="27"/>
  <c r="G177" i="27" s="1"/>
  <c r="G198" i="27"/>
  <c r="G199" i="27" s="1"/>
  <c r="F33" i="27"/>
  <c r="F34" i="27" s="1"/>
  <c r="H33" i="27"/>
  <c r="H34" i="27" s="1"/>
  <c r="H55" i="27"/>
  <c r="H56" i="27" s="1"/>
  <c r="H77" i="27"/>
  <c r="H78" i="27" s="1"/>
  <c r="H99" i="27"/>
  <c r="H100" i="27" s="1"/>
  <c r="H140" i="27"/>
  <c r="H162" i="27"/>
  <c r="H184" i="27"/>
  <c r="I33" i="27"/>
  <c r="I34" i="27" s="1"/>
  <c r="I55" i="27"/>
  <c r="I56" i="27" s="1"/>
  <c r="I77" i="27"/>
  <c r="I78" i="27" s="1"/>
  <c r="I99" i="27"/>
  <c r="I100" i="27" s="1"/>
  <c r="I140" i="27"/>
  <c r="I162" i="27"/>
  <c r="I184" i="27"/>
  <c r="F74" i="27"/>
  <c r="F151" i="27"/>
  <c r="F173" i="27"/>
  <c r="F102" i="11"/>
  <c r="I102" i="11" l="1"/>
  <c r="H102" i="11"/>
  <c r="G102" i="11"/>
  <c r="L32" i="11"/>
  <c r="I87" i="11"/>
  <c r="F87" i="11"/>
  <c r="H87" i="11"/>
  <c r="G87" i="11"/>
  <c r="I116" i="27"/>
  <c r="F31" i="30" l="1"/>
  <c r="D31" i="30"/>
  <c r="G31" i="30"/>
  <c r="E31" i="30"/>
  <c r="J87" i="11"/>
  <c r="G42" i="11"/>
  <c r="H42" i="11"/>
  <c r="I42" i="11"/>
  <c r="F42" i="11"/>
  <c r="J59" i="11"/>
  <c r="F208" i="7"/>
  <c r="G208" i="7"/>
  <c r="H208" i="7"/>
  <c r="I208" i="7"/>
  <c r="D14" i="30" l="1"/>
  <c r="F14" i="30"/>
  <c r="E14" i="30"/>
  <c r="H31" i="30"/>
  <c r="G14" i="30"/>
  <c r="J42" i="11"/>
  <c r="H14" i="30" l="1"/>
  <c r="G76" i="11" l="1"/>
  <c r="J76" i="11" s="1"/>
  <c r="H116" i="27" l="1"/>
  <c r="F116" i="27"/>
  <c r="G116" i="27" l="1"/>
  <c r="B50" i="28" l="1"/>
  <c r="L204" i="14" l="1"/>
  <c r="I35" i="11" l="1"/>
  <c r="G35" i="11"/>
  <c r="G38" i="11" s="1"/>
  <c r="I38" i="11" l="1"/>
  <c r="E6" i="30"/>
  <c r="E10" i="30" s="1"/>
  <c r="G6" i="30"/>
  <c r="G10" i="30" s="1"/>
  <c r="F15" i="11" l="1"/>
  <c r="I34" i="11"/>
  <c r="H34" i="11"/>
  <c r="G34" i="11"/>
  <c r="F5" i="30" l="1"/>
  <c r="I36" i="11"/>
  <c r="I39" i="11" s="1"/>
  <c r="I44" i="11" s="1"/>
  <c r="I45" i="11" s="1"/>
  <c r="G5" i="30"/>
  <c r="G36" i="11"/>
  <c r="G39" i="11" s="1"/>
  <c r="G44" i="11" s="1"/>
  <c r="G45" i="11" s="1"/>
  <c r="G46" i="11" s="1"/>
  <c r="E5" i="30"/>
  <c r="F35" i="11"/>
  <c r="F38" i="11" s="1"/>
  <c r="H35" i="11"/>
  <c r="H38" i="11" s="1"/>
  <c r="G9" i="30" l="1"/>
  <c r="F9" i="30"/>
  <c r="E9" i="30"/>
  <c r="J38" i="11"/>
  <c r="E7" i="30"/>
  <c r="E11" i="30" s="1"/>
  <c r="G7" i="30"/>
  <c r="G11" i="30" s="1"/>
  <c r="H36" i="11"/>
  <c r="H39" i="11" s="1"/>
  <c r="H44" i="11" s="1"/>
  <c r="H45" i="11" s="1"/>
  <c r="H46" i="11" s="1"/>
  <c r="F6" i="30"/>
  <c r="F10" i="30" s="1"/>
  <c r="D6" i="30"/>
  <c r="D10" i="30" s="1"/>
  <c r="J35" i="11"/>
  <c r="H10" i="30" l="1"/>
  <c r="H6" i="30"/>
  <c r="F7" i="30"/>
  <c r="F11" i="30" s="1"/>
  <c r="J80" i="5"/>
  <c r="D68" i="2"/>
  <c r="G15" i="4"/>
  <c r="I33" i="4"/>
  <c r="H33" i="4"/>
  <c r="G33" i="4"/>
  <c r="F33" i="4"/>
  <c r="I13" i="11"/>
  <c r="H13" i="11"/>
  <c r="G13" i="11"/>
  <c r="G15" i="35" l="1"/>
  <c r="G16" i="35" s="1"/>
  <c r="G7" i="38"/>
  <c r="G1" i="38" s="1"/>
  <c r="G3" i="38" s="1"/>
  <c r="G234" i="15" s="1"/>
  <c r="H33" i="5"/>
  <c r="H33" i="35"/>
  <c r="F33" i="5"/>
  <c r="F33" i="35"/>
  <c r="I33" i="5"/>
  <c r="I33" i="35"/>
  <c r="G33" i="5"/>
  <c r="G33" i="35"/>
  <c r="G15" i="5"/>
  <c r="G7" i="27"/>
  <c r="G1" i="27" s="1"/>
  <c r="H15" i="4"/>
  <c r="I15" i="4"/>
  <c r="G30" i="10"/>
  <c r="H30" i="10" s="1"/>
  <c r="I30" i="10" s="1"/>
  <c r="G29" i="10"/>
  <c r="H29" i="10" s="1"/>
  <c r="I29" i="10" s="1"/>
  <c r="G28" i="10"/>
  <c r="H28" i="10" s="1"/>
  <c r="I28" i="10" s="1"/>
  <c r="G27" i="10"/>
  <c r="H27" i="10" s="1"/>
  <c r="I27" i="10" s="1"/>
  <c r="G24" i="10"/>
  <c r="H24" i="10" s="1"/>
  <c r="I24" i="10" s="1"/>
  <c r="G22" i="10"/>
  <c r="H22" i="10" s="1"/>
  <c r="I22" i="10" s="1"/>
  <c r="G21" i="10"/>
  <c r="H21" i="10" s="1"/>
  <c r="I21" i="10" s="1"/>
  <c r="G20" i="10"/>
  <c r="H20" i="10" s="1"/>
  <c r="I20" i="10" s="1"/>
  <c r="G19" i="10"/>
  <c r="H19" i="10" s="1"/>
  <c r="I19" i="10" s="1"/>
  <c r="G18" i="10"/>
  <c r="H18" i="10" s="1"/>
  <c r="I18" i="10" s="1"/>
  <c r="G17" i="10"/>
  <c r="H17" i="10" s="1"/>
  <c r="I17" i="10" s="1"/>
  <c r="G16" i="10"/>
  <c r="H16" i="10" s="1"/>
  <c r="I16" i="10" s="1"/>
  <c r="G14" i="10"/>
  <c r="H14" i="10" s="1"/>
  <c r="I14" i="10" s="1"/>
  <c r="G12" i="10"/>
  <c r="H12" i="10" s="1"/>
  <c r="I12" i="10" s="1"/>
  <c r="G10" i="10"/>
  <c r="H10" i="10" s="1"/>
  <c r="I10" i="10" s="1"/>
  <c r="G9" i="10"/>
  <c r="H9" i="10" s="1"/>
  <c r="I9" i="10" s="1"/>
  <c r="G8" i="10"/>
  <c r="H8" i="10" s="1"/>
  <c r="I8" i="10" s="1"/>
  <c r="G7" i="10"/>
  <c r="H7" i="10" s="1"/>
  <c r="I7" i="10" s="1"/>
  <c r="G6" i="10"/>
  <c r="H6" i="10" s="1"/>
  <c r="I6" i="10" s="1"/>
  <c r="G30" i="9"/>
  <c r="H30" i="9" s="1"/>
  <c r="I30" i="9" s="1"/>
  <c r="G29" i="9"/>
  <c r="H29" i="9" s="1"/>
  <c r="I29" i="9" s="1"/>
  <c r="G28" i="9"/>
  <c r="H28" i="9" s="1"/>
  <c r="I28" i="9" s="1"/>
  <c r="G27" i="9"/>
  <c r="H27" i="9" s="1"/>
  <c r="I27" i="9" s="1"/>
  <c r="G24" i="9"/>
  <c r="H24" i="9" s="1"/>
  <c r="I24" i="9" s="1"/>
  <c r="G22" i="9"/>
  <c r="H22" i="9" s="1"/>
  <c r="I22" i="9" s="1"/>
  <c r="G21" i="9"/>
  <c r="H21" i="9" s="1"/>
  <c r="I21" i="9" s="1"/>
  <c r="G20" i="9"/>
  <c r="H20" i="9" s="1"/>
  <c r="I20" i="9" s="1"/>
  <c r="G19" i="9"/>
  <c r="H19" i="9" s="1"/>
  <c r="I19" i="9" s="1"/>
  <c r="G18" i="9"/>
  <c r="H18" i="9" s="1"/>
  <c r="I18" i="9" s="1"/>
  <c r="G17" i="9"/>
  <c r="H17" i="9" s="1"/>
  <c r="I17" i="9" s="1"/>
  <c r="G16" i="9"/>
  <c r="H16" i="9" s="1"/>
  <c r="I16" i="9" s="1"/>
  <c r="G14" i="9"/>
  <c r="H14" i="9" s="1"/>
  <c r="I14" i="9" s="1"/>
  <c r="G12" i="9"/>
  <c r="H12" i="9" s="1"/>
  <c r="I12" i="9" s="1"/>
  <c r="G10" i="9"/>
  <c r="H10" i="9" s="1"/>
  <c r="I10" i="9" s="1"/>
  <c r="G9" i="9"/>
  <c r="H9" i="9" s="1"/>
  <c r="I9" i="9" s="1"/>
  <c r="G8" i="9"/>
  <c r="H8" i="9" s="1"/>
  <c r="I8" i="9" s="1"/>
  <c r="G7" i="9"/>
  <c r="H7" i="9" s="1"/>
  <c r="I7" i="9" s="1"/>
  <c r="G6" i="9"/>
  <c r="H6" i="9" s="1"/>
  <c r="I6" i="9" s="1"/>
  <c r="G7" i="19"/>
  <c r="H7" i="19" s="1"/>
  <c r="G6" i="19"/>
  <c r="I67" i="19"/>
  <c r="H67" i="19"/>
  <c r="G67" i="19"/>
  <c r="F67" i="19"/>
  <c r="I65" i="19"/>
  <c r="H65" i="19"/>
  <c r="G65" i="19"/>
  <c r="F65" i="19"/>
  <c r="I45" i="19"/>
  <c r="H45" i="19"/>
  <c r="G45" i="19"/>
  <c r="F45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7" i="19"/>
  <c r="H37" i="19"/>
  <c r="G37" i="19"/>
  <c r="F37" i="19"/>
  <c r="I36" i="19"/>
  <c r="H36" i="19"/>
  <c r="G36" i="19"/>
  <c r="F36" i="19"/>
  <c r="I31" i="19"/>
  <c r="H31" i="19"/>
  <c r="G31" i="19"/>
  <c r="F31" i="19"/>
  <c r="I30" i="19"/>
  <c r="I32" i="19" s="1"/>
  <c r="H30" i="19"/>
  <c r="H32" i="19" s="1"/>
  <c r="G30" i="19"/>
  <c r="G32" i="19" s="1"/>
  <c r="F30" i="19"/>
  <c r="F32" i="19" s="1"/>
  <c r="I16" i="19"/>
  <c r="I15" i="19" s="1"/>
  <c r="I25" i="19" s="1"/>
  <c r="H16" i="19"/>
  <c r="H15" i="19" s="1"/>
  <c r="H25" i="19" s="1"/>
  <c r="G16" i="19"/>
  <c r="G15" i="19" s="1"/>
  <c r="G25" i="19" s="1"/>
  <c r="F16" i="19"/>
  <c r="F15" i="19" s="1"/>
  <c r="F25" i="19" s="1"/>
  <c r="I14" i="19"/>
  <c r="I23" i="19" s="1"/>
  <c r="H14" i="19"/>
  <c r="H23" i="19" s="1"/>
  <c r="G14" i="19"/>
  <c r="G23" i="19" s="1"/>
  <c r="F14" i="19"/>
  <c r="F23" i="19" s="1"/>
  <c r="I11" i="19"/>
  <c r="H11" i="19"/>
  <c r="G11" i="19"/>
  <c r="F11" i="19"/>
  <c r="F13" i="19" s="1"/>
  <c r="G7" i="36" l="1"/>
  <c r="G8" i="36" s="1"/>
  <c r="H15" i="35"/>
  <c r="H7" i="38"/>
  <c r="H1" i="38" s="1"/>
  <c r="H3" i="38" s="1"/>
  <c r="H234" i="15" s="1"/>
  <c r="I15" i="35"/>
  <c r="I16" i="35" s="1"/>
  <c r="I7" i="38"/>
  <c r="I1" i="38" s="1"/>
  <c r="I3" i="38" s="1"/>
  <c r="I234" i="15" s="1"/>
  <c r="I34" i="35"/>
  <c r="I106" i="36"/>
  <c r="G34" i="35"/>
  <c r="G106" i="36"/>
  <c r="G19" i="35"/>
  <c r="G20" i="35" s="1"/>
  <c r="G22" i="35" s="1"/>
  <c r="F34" i="35"/>
  <c r="F106" i="36"/>
  <c r="F2" i="36" s="1"/>
  <c r="H34" i="35"/>
  <c r="H106" i="36"/>
  <c r="H16" i="35"/>
  <c r="H7" i="36"/>
  <c r="G13" i="19"/>
  <c r="H6" i="19"/>
  <c r="I6" i="19" s="1"/>
  <c r="I15" i="5"/>
  <c r="I7" i="27"/>
  <c r="I1" i="27" s="1"/>
  <c r="H15" i="5"/>
  <c r="H7" i="27"/>
  <c r="H1" i="27" s="1"/>
  <c r="H3" i="27" s="1"/>
  <c r="H233" i="15" s="1"/>
  <c r="G26" i="19"/>
  <c r="G33" i="19" s="1"/>
  <c r="G38" i="19" s="1"/>
  <c r="G43" i="19" s="1"/>
  <c r="H26" i="19"/>
  <c r="H33" i="19" s="1"/>
  <c r="H38" i="19" s="1"/>
  <c r="H43" i="19" s="1"/>
  <c r="F26" i="19"/>
  <c r="F33" i="19" s="1"/>
  <c r="F38" i="19" s="1"/>
  <c r="F43" i="19" s="1"/>
  <c r="I7" i="19"/>
  <c r="I13" i="19" s="1"/>
  <c r="I26" i="19"/>
  <c r="I33" i="19" s="1"/>
  <c r="I38" i="19" s="1"/>
  <c r="I43" i="19" s="1"/>
  <c r="I7" i="36" l="1"/>
  <c r="I37" i="35"/>
  <c r="I38" i="35" s="1"/>
  <c r="I40" i="35" s="1"/>
  <c r="I107" i="36"/>
  <c r="I19" i="35"/>
  <c r="I20" i="35" s="1"/>
  <c r="I22" i="35" s="1"/>
  <c r="I8" i="36"/>
  <c r="G23" i="35"/>
  <c r="G11" i="36"/>
  <c r="G37" i="35"/>
  <c r="G38" i="35" s="1"/>
  <c r="G40" i="35" s="1"/>
  <c r="G107" i="36"/>
  <c r="F37" i="35"/>
  <c r="F38" i="35" s="1"/>
  <c r="F40" i="35" s="1"/>
  <c r="F107" i="36"/>
  <c r="H37" i="35"/>
  <c r="H38" i="35" s="1"/>
  <c r="H40" i="35" s="1"/>
  <c r="H107" i="36"/>
  <c r="H19" i="35"/>
  <c r="H20" i="35" s="1"/>
  <c r="H22" i="35" s="1"/>
  <c r="H8" i="36"/>
  <c r="H13" i="19"/>
  <c r="H47" i="19"/>
  <c r="H51" i="19" s="1"/>
  <c r="H53" i="19" s="1"/>
  <c r="H48" i="19"/>
  <c r="H49" i="19" s="1"/>
  <c r="F48" i="19"/>
  <c r="F49" i="19" s="1"/>
  <c r="F50" i="19" s="1"/>
  <c r="F47" i="19"/>
  <c r="F51" i="19" s="1"/>
  <c r="G48" i="19"/>
  <c r="G49" i="19" s="1"/>
  <c r="G47" i="19"/>
  <c r="I47" i="19"/>
  <c r="I48" i="19"/>
  <c r="I49" i="19" s="1"/>
  <c r="F44" i="19"/>
  <c r="G44" i="19" s="1"/>
  <c r="H44" i="19" s="1"/>
  <c r="I44" i="19" s="1"/>
  <c r="H66" i="19" l="1"/>
  <c r="H68" i="19" s="1"/>
  <c r="I23" i="35"/>
  <c r="I11" i="36"/>
  <c r="I41" i="35"/>
  <c r="I73" i="35" s="1"/>
  <c r="I110" i="36"/>
  <c r="G41" i="35"/>
  <c r="G73" i="35" s="1"/>
  <c r="G110" i="36"/>
  <c r="G72" i="35"/>
  <c r="F41" i="35"/>
  <c r="F73" i="35" s="1"/>
  <c r="F110" i="36"/>
  <c r="H41" i="35"/>
  <c r="H73" i="35" s="1"/>
  <c r="H110" i="36"/>
  <c r="H23" i="35"/>
  <c r="H11" i="36"/>
  <c r="F66" i="19"/>
  <c r="F68" i="19" s="1"/>
  <c r="F53" i="19"/>
  <c r="I66" i="19"/>
  <c r="I68" i="19" s="1"/>
  <c r="I51" i="19"/>
  <c r="I53" i="19" s="1"/>
  <c r="G51" i="19"/>
  <c r="G53" i="19" s="1"/>
  <c r="G66" i="19"/>
  <c r="G68" i="19" s="1"/>
  <c r="I42" i="35" l="1"/>
  <c r="I72" i="35"/>
  <c r="I74" i="35" s="1"/>
  <c r="J73" i="35"/>
  <c r="H42" i="35"/>
  <c r="H72" i="35"/>
  <c r="H74" i="35" s="1"/>
  <c r="I69" i="19"/>
  <c r="J51" i="19"/>
  <c r="F115" i="8"/>
  <c r="G16" i="8"/>
  <c r="H16" i="8"/>
  <c r="I16" i="8"/>
  <c r="F16" i="8"/>
  <c r="G115" i="14"/>
  <c r="H115" i="14"/>
  <c r="I115" i="14"/>
  <c r="F115" i="14"/>
  <c r="G16" i="14"/>
  <c r="G238" i="15" s="1"/>
  <c r="H16" i="14"/>
  <c r="H238" i="15" s="1"/>
  <c r="I16" i="14"/>
  <c r="F16" i="14"/>
  <c r="I238" i="15" l="1"/>
  <c r="F239" i="15"/>
  <c r="M16" i="14"/>
  <c r="F238" i="15"/>
  <c r="M16" i="8"/>
  <c r="M115" i="14"/>
  <c r="G7" i="5"/>
  <c r="H7" i="5"/>
  <c r="I7" i="5"/>
  <c r="F25" i="5"/>
  <c r="F7" i="5"/>
  <c r="I62" i="5"/>
  <c r="H62" i="5"/>
  <c r="G62" i="5"/>
  <c r="F62" i="5"/>
  <c r="F58" i="5"/>
  <c r="F47" i="37" s="1"/>
  <c r="D55" i="5"/>
  <c r="D54" i="5"/>
  <c r="G25" i="4"/>
  <c r="H25" i="4"/>
  <c r="I25" i="4"/>
  <c r="F25" i="4"/>
  <c r="F7" i="4"/>
  <c r="F25" i="2"/>
  <c r="J56" i="2"/>
  <c r="F55" i="4"/>
  <c r="I62" i="4"/>
  <c r="H62" i="4"/>
  <c r="G62" i="4"/>
  <c r="F62" i="4"/>
  <c r="D55" i="4"/>
  <c r="D54" i="4"/>
  <c r="G63" i="2"/>
  <c r="F63" i="2"/>
  <c r="H63" i="2"/>
  <c r="I63" i="2"/>
  <c r="F55" i="5" l="1"/>
  <c r="F55" i="35" s="1"/>
  <c r="F77" i="35" s="1"/>
  <c r="F81" i="11"/>
  <c r="F47" i="34"/>
  <c r="F45" i="33"/>
  <c r="F210" i="8"/>
  <c r="F77" i="5" l="1"/>
  <c r="G17" i="12"/>
  <c r="G18" i="12" s="1"/>
  <c r="G22" i="12" s="1"/>
  <c r="H17" i="12"/>
  <c r="H18" i="12" s="1"/>
  <c r="H22" i="12" s="1"/>
  <c r="I17" i="12"/>
  <c r="I18" i="12" s="1"/>
  <c r="I22" i="12" s="1"/>
  <c r="I38" i="10"/>
  <c r="H38" i="10"/>
  <c r="G38" i="10"/>
  <c r="F38" i="10"/>
  <c r="I32" i="10"/>
  <c r="H32" i="10"/>
  <c r="G32" i="10"/>
  <c r="F32" i="10"/>
  <c r="I31" i="10"/>
  <c r="H31" i="10"/>
  <c r="G31" i="10"/>
  <c r="F31" i="10"/>
  <c r="I23" i="10"/>
  <c r="H23" i="10"/>
  <c r="G23" i="10"/>
  <c r="F23" i="10"/>
  <c r="I15" i="10"/>
  <c r="I25" i="10" s="1"/>
  <c r="H15" i="10"/>
  <c r="H25" i="10" s="1"/>
  <c r="G15" i="10"/>
  <c r="G25" i="10" s="1"/>
  <c r="F15" i="10"/>
  <c r="F25" i="10" s="1"/>
  <c r="I11" i="10"/>
  <c r="I13" i="10" s="1"/>
  <c r="H11" i="10"/>
  <c r="H13" i="10" s="1"/>
  <c r="G11" i="10"/>
  <c r="G13" i="10" s="1"/>
  <c r="F11" i="10"/>
  <c r="F13" i="10" s="1"/>
  <c r="G38" i="9"/>
  <c r="H38" i="9"/>
  <c r="I38" i="9"/>
  <c r="F38" i="9"/>
  <c r="H26" i="10" l="1"/>
  <c r="I26" i="10"/>
  <c r="I33" i="10" s="1"/>
  <c r="I35" i="10" s="1"/>
  <c r="I39" i="10" s="1"/>
  <c r="F207" i="27"/>
  <c r="F115" i="27"/>
  <c r="F49" i="34"/>
  <c r="G26" i="10"/>
  <c r="G33" i="10" s="1"/>
  <c r="G35" i="10" s="1"/>
  <c r="G39" i="10" s="1"/>
  <c r="F26" i="10"/>
  <c r="F33" i="10" s="1"/>
  <c r="F35" i="10" s="1"/>
  <c r="H33" i="10"/>
  <c r="H35" i="10" s="1"/>
  <c r="H39" i="10" s="1"/>
  <c r="I193" i="6"/>
  <c r="I194" i="6" s="1"/>
  <c r="H193" i="6"/>
  <c r="H194" i="6" s="1"/>
  <c r="G193" i="6"/>
  <c r="G194" i="6" s="1"/>
  <c r="F193" i="6"/>
  <c r="F194" i="6" s="1"/>
  <c r="I182" i="6"/>
  <c r="I183" i="6" s="1"/>
  <c r="I184" i="6" s="1"/>
  <c r="H182" i="6"/>
  <c r="H183" i="6" s="1"/>
  <c r="H184" i="6" s="1"/>
  <c r="G182" i="6"/>
  <c r="G183" i="6" s="1"/>
  <c r="F182" i="6"/>
  <c r="F183" i="6" s="1"/>
  <c r="I171" i="6"/>
  <c r="I172" i="6" s="1"/>
  <c r="H171" i="6"/>
  <c r="H172" i="6" s="1"/>
  <c r="G171" i="6"/>
  <c r="G172" i="6" s="1"/>
  <c r="F171" i="6"/>
  <c r="F172" i="6" s="1"/>
  <c r="I160" i="6"/>
  <c r="I161" i="6" s="1"/>
  <c r="H160" i="6"/>
  <c r="H161" i="6" s="1"/>
  <c r="G160" i="6"/>
  <c r="G161" i="6" s="1"/>
  <c r="F160" i="6"/>
  <c r="F161" i="6" s="1"/>
  <c r="I149" i="6"/>
  <c r="I150" i="6" s="1"/>
  <c r="H149" i="6"/>
  <c r="H150" i="6" s="1"/>
  <c r="G149" i="6"/>
  <c r="G150" i="6" s="1"/>
  <c r="F149" i="6"/>
  <c r="F150" i="6" s="1"/>
  <c r="I138" i="6"/>
  <c r="I139" i="6" s="1"/>
  <c r="H138" i="6"/>
  <c r="H139" i="6" s="1"/>
  <c r="G138" i="6"/>
  <c r="G139" i="6" s="1"/>
  <c r="F138" i="6"/>
  <c r="F139" i="6" s="1"/>
  <c r="I127" i="6"/>
  <c r="I128" i="6" s="1"/>
  <c r="H127" i="6"/>
  <c r="H128" i="6" s="1"/>
  <c r="G127" i="6"/>
  <c r="G128" i="6" s="1"/>
  <c r="F127" i="6"/>
  <c r="F128" i="6" s="1"/>
  <c r="I116" i="6"/>
  <c r="H116" i="6"/>
  <c r="G116" i="6"/>
  <c r="F116" i="6"/>
  <c r="I193" i="7"/>
  <c r="I194" i="7" s="1"/>
  <c r="H193" i="7"/>
  <c r="H194" i="7" s="1"/>
  <c r="G193" i="7"/>
  <c r="G194" i="7" s="1"/>
  <c r="F193" i="7"/>
  <c r="F194" i="7" s="1"/>
  <c r="F195" i="7" s="1"/>
  <c r="I182" i="7"/>
  <c r="I183" i="7" s="1"/>
  <c r="H182" i="7"/>
  <c r="H183" i="7" s="1"/>
  <c r="G182" i="7"/>
  <c r="G183" i="7" s="1"/>
  <c r="F182" i="7"/>
  <c r="F183" i="7" s="1"/>
  <c r="I171" i="7"/>
  <c r="I172" i="7" s="1"/>
  <c r="H171" i="7"/>
  <c r="H172" i="7" s="1"/>
  <c r="G171" i="7"/>
  <c r="G172" i="7" s="1"/>
  <c r="F171" i="7"/>
  <c r="F172" i="7" s="1"/>
  <c r="F173" i="7" s="1"/>
  <c r="I160" i="7"/>
  <c r="I161" i="7" s="1"/>
  <c r="H160" i="7"/>
  <c r="H161" i="7" s="1"/>
  <c r="G160" i="7"/>
  <c r="G161" i="7" s="1"/>
  <c r="F160" i="7"/>
  <c r="F161" i="7" s="1"/>
  <c r="I149" i="7"/>
  <c r="I150" i="7" s="1"/>
  <c r="H149" i="7"/>
  <c r="H150" i="7" s="1"/>
  <c r="G149" i="7"/>
  <c r="G150" i="7" s="1"/>
  <c r="F149" i="7"/>
  <c r="F150" i="7" s="1"/>
  <c r="F151" i="7" s="1"/>
  <c r="I138" i="7"/>
  <c r="I139" i="7" s="1"/>
  <c r="I140" i="7" s="1"/>
  <c r="H138" i="7"/>
  <c r="H139" i="7" s="1"/>
  <c r="G138" i="7"/>
  <c r="G139" i="7" s="1"/>
  <c r="G140" i="7" s="1"/>
  <c r="F138" i="7"/>
  <c r="F139" i="7" s="1"/>
  <c r="I127" i="7"/>
  <c r="I128" i="7" s="1"/>
  <c r="H127" i="7"/>
  <c r="H128" i="7" s="1"/>
  <c r="G127" i="7"/>
  <c r="G128" i="7" s="1"/>
  <c r="F127" i="7"/>
  <c r="F128" i="7" s="1"/>
  <c r="I116" i="7"/>
  <c r="I117" i="7" s="1"/>
  <c r="H116" i="7"/>
  <c r="H117" i="7" s="1"/>
  <c r="G116" i="7"/>
  <c r="G117" i="7" s="1"/>
  <c r="F116" i="7"/>
  <c r="F117" i="7" s="1"/>
  <c r="F191" i="8"/>
  <c r="F39" i="10" l="1"/>
  <c r="F43" i="10" s="1"/>
  <c r="F45" i="10"/>
  <c r="F2" i="27"/>
  <c r="F244" i="15"/>
  <c r="F206" i="27"/>
  <c r="F208" i="27"/>
  <c r="F51" i="34"/>
  <c r="F54" i="34" s="1"/>
  <c r="F54" i="11"/>
  <c r="F63" i="11" s="1"/>
  <c r="A38" i="32"/>
  <c r="B38" i="32" s="1"/>
  <c r="D21" i="30"/>
  <c r="D25" i="30" s="1"/>
  <c r="A43" i="28"/>
  <c r="H173" i="6"/>
  <c r="I173" i="6"/>
  <c r="F195" i="6"/>
  <c r="G195" i="6"/>
  <c r="G173" i="6"/>
  <c r="I195" i="6"/>
  <c r="H195" i="6"/>
  <c r="F173" i="6"/>
  <c r="G184" i="6"/>
  <c r="F184" i="6"/>
  <c r="H162" i="6"/>
  <c r="G162" i="6"/>
  <c r="F162" i="6"/>
  <c r="I162" i="6"/>
  <c r="G151" i="6"/>
  <c r="H151" i="6"/>
  <c r="I151" i="6"/>
  <c r="F151" i="6"/>
  <c r="G140" i="6"/>
  <c r="F140" i="6"/>
  <c r="I140" i="6"/>
  <c r="H140" i="6"/>
  <c r="F129" i="6"/>
  <c r="G129" i="6"/>
  <c r="I129" i="6"/>
  <c r="H129" i="6"/>
  <c r="F184" i="7"/>
  <c r="G151" i="7"/>
  <c r="F162" i="7"/>
  <c r="G195" i="7"/>
  <c r="H151" i="7"/>
  <c r="H195" i="7"/>
  <c r="F140" i="7"/>
  <c r="H173" i="7"/>
  <c r="I151" i="7"/>
  <c r="I195" i="7"/>
  <c r="G173" i="7"/>
  <c r="I173" i="7"/>
  <c r="G162" i="7"/>
  <c r="G184" i="7"/>
  <c r="H140" i="7"/>
  <c r="I162" i="7"/>
  <c r="I184" i="7"/>
  <c r="H162" i="7"/>
  <c r="H184" i="7"/>
  <c r="G129" i="7"/>
  <c r="F129" i="7"/>
  <c r="H129" i="7"/>
  <c r="I129" i="7"/>
  <c r="F118" i="7"/>
  <c r="H118" i="7"/>
  <c r="G118" i="7"/>
  <c r="I118" i="7"/>
  <c r="F40" i="10" l="1"/>
  <c r="D38" i="30"/>
  <c r="B43" i="28"/>
  <c r="A36" i="28"/>
  <c r="B36" i="28" s="1"/>
  <c r="F39" i="2"/>
  <c r="F35" i="2"/>
  <c r="F39" i="4"/>
  <c r="F35" i="4"/>
  <c r="I191" i="8" l="1"/>
  <c r="H191" i="8"/>
  <c r="G191" i="8"/>
  <c r="I180" i="8"/>
  <c r="H180" i="8"/>
  <c r="G180" i="8"/>
  <c r="F180" i="8"/>
  <c r="I169" i="8"/>
  <c r="H169" i="8"/>
  <c r="G169" i="8"/>
  <c r="F169" i="8"/>
  <c r="I158" i="8"/>
  <c r="H158" i="8"/>
  <c r="G158" i="8"/>
  <c r="F158" i="8"/>
  <c r="I147" i="8"/>
  <c r="H147" i="8"/>
  <c r="G147" i="8"/>
  <c r="F147" i="8"/>
  <c r="I136" i="8"/>
  <c r="H136" i="8"/>
  <c r="G136" i="8"/>
  <c r="F136" i="8"/>
  <c r="I125" i="8"/>
  <c r="H125" i="8"/>
  <c r="G125" i="8"/>
  <c r="F125" i="8"/>
  <c r="I92" i="8"/>
  <c r="H92" i="8"/>
  <c r="G92" i="8"/>
  <c r="F92" i="8"/>
  <c r="I81" i="8"/>
  <c r="H81" i="8"/>
  <c r="G81" i="8"/>
  <c r="F81" i="8"/>
  <c r="I70" i="8"/>
  <c r="H70" i="8"/>
  <c r="G70" i="8"/>
  <c r="F70" i="8"/>
  <c r="I59" i="8"/>
  <c r="H59" i="8"/>
  <c r="G59" i="8"/>
  <c r="F59" i="8"/>
  <c r="I48" i="8"/>
  <c r="H48" i="8"/>
  <c r="G48" i="8"/>
  <c r="F48" i="8"/>
  <c r="I37" i="8"/>
  <c r="H37" i="8"/>
  <c r="G37" i="8"/>
  <c r="F37" i="8"/>
  <c r="I26" i="8"/>
  <c r="H26" i="8"/>
  <c r="G26" i="8"/>
  <c r="F26" i="8"/>
  <c r="F206" i="7"/>
  <c r="I191" i="15"/>
  <c r="I193" i="15" s="1"/>
  <c r="I194" i="15" s="1"/>
  <c r="I195" i="15" s="1"/>
  <c r="H191" i="15"/>
  <c r="H193" i="15" s="1"/>
  <c r="H194" i="15" s="1"/>
  <c r="H195" i="15" s="1"/>
  <c r="G191" i="15"/>
  <c r="G193" i="15" s="1"/>
  <c r="G194" i="15" s="1"/>
  <c r="G195" i="15" s="1"/>
  <c r="F191" i="15"/>
  <c r="F193" i="15" s="1"/>
  <c r="F194" i="15" s="1"/>
  <c r="F195" i="15" s="1"/>
  <c r="I180" i="15"/>
  <c r="I182" i="15" s="1"/>
  <c r="I183" i="15" s="1"/>
  <c r="I184" i="15" s="1"/>
  <c r="H180" i="15"/>
  <c r="H182" i="15" s="1"/>
  <c r="H183" i="15" s="1"/>
  <c r="H184" i="15" s="1"/>
  <c r="G180" i="15"/>
  <c r="G182" i="15" s="1"/>
  <c r="G183" i="15" s="1"/>
  <c r="G184" i="15" s="1"/>
  <c r="F180" i="15"/>
  <c r="F182" i="15" s="1"/>
  <c r="F183" i="15" s="1"/>
  <c r="F184" i="15" s="1"/>
  <c r="I169" i="15"/>
  <c r="I171" i="15" s="1"/>
  <c r="I172" i="15" s="1"/>
  <c r="I173" i="15" s="1"/>
  <c r="H169" i="15"/>
  <c r="H171" i="15" s="1"/>
  <c r="H172" i="15" s="1"/>
  <c r="H173" i="15" s="1"/>
  <c r="G169" i="15"/>
  <c r="G171" i="15" s="1"/>
  <c r="G172" i="15" s="1"/>
  <c r="G173" i="15" s="1"/>
  <c r="F169" i="15"/>
  <c r="F171" i="15" s="1"/>
  <c r="F172" i="15" s="1"/>
  <c r="F173" i="15" s="1"/>
  <c r="I158" i="15"/>
  <c r="I160" i="15" s="1"/>
  <c r="I161" i="15" s="1"/>
  <c r="I162" i="15" s="1"/>
  <c r="H158" i="15"/>
  <c r="H160" i="15" s="1"/>
  <c r="H161" i="15" s="1"/>
  <c r="H162" i="15" s="1"/>
  <c r="G158" i="15"/>
  <c r="G160" i="15" s="1"/>
  <c r="G161" i="15" s="1"/>
  <c r="G162" i="15" s="1"/>
  <c r="F158" i="15"/>
  <c r="F160" i="15" s="1"/>
  <c r="F161" i="15" s="1"/>
  <c r="F162" i="15" s="1"/>
  <c r="I147" i="15"/>
  <c r="I149" i="15" s="1"/>
  <c r="I150" i="15" s="1"/>
  <c r="I151" i="15" s="1"/>
  <c r="H147" i="15"/>
  <c r="H149" i="15" s="1"/>
  <c r="H150" i="15" s="1"/>
  <c r="H151" i="15" s="1"/>
  <c r="G147" i="15"/>
  <c r="G149" i="15" s="1"/>
  <c r="G150" i="15" s="1"/>
  <c r="G151" i="15" s="1"/>
  <c r="F147" i="15"/>
  <c r="F149" i="15" s="1"/>
  <c r="F150" i="15" s="1"/>
  <c r="F151" i="15" s="1"/>
  <c r="I136" i="15"/>
  <c r="I138" i="15" s="1"/>
  <c r="I139" i="15" s="1"/>
  <c r="I140" i="15" s="1"/>
  <c r="H136" i="15"/>
  <c r="H138" i="15" s="1"/>
  <c r="H139" i="15" s="1"/>
  <c r="H140" i="15" s="1"/>
  <c r="G136" i="15"/>
  <c r="G138" i="15" s="1"/>
  <c r="G139" i="15" s="1"/>
  <c r="G140" i="15" s="1"/>
  <c r="F136" i="15"/>
  <c r="F138" i="15" s="1"/>
  <c r="F139" i="15" s="1"/>
  <c r="F140" i="15" s="1"/>
  <c r="I125" i="15"/>
  <c r="I127" i="15" s="1"/>
  <c r="I128" i="15" s="1"/>
  <c r="I129" i="15" s="1"/>
  <c r="H125" i="15"/>
  <c r="H127" i="15" s="1"/>
  <c r="H128" i="15" s="1"/>
  <c r="H129" i="15" s="1"/>
  <c r="G125" i="15"/>
  <c r="G127" i="15" s="1"/>
  <c r="G128" i="15" s="1"/>
  <c r="G129" i="15" s="1"/>
  <c r="F125" i="15"/>
  <c r="F127" i="15" s="1"/>
  <c r="F128" i="15" s="1"/>
  <c r="F129" i="15" s="1"/>
  <c r="I114" i="15"/>
  <c r="I116" i="15" s="1"/>
  <c r="I117" i="15" s="1"/>
  <c r="I118" i="15" s="1"/>
  <c r="H114" i="15"/>
  <c r="H116" i="15" s="1"/>
  <c r="H117" i="15" s="1"/>
  <c r="H118" i="15" s="1"/>
  <c r="G114" i="15"/>
  <c r="G116" i="15" s="1"/>
  <c r="G117" i="15" s="1"/>
  <c r="G118" i="15" s="1"/>
  <c r="F114" i="15"/>
  <c r="F116" i="15" s="1"/>
  <c r="F117" i="15" s="1"/>
  <c r="F118" i="15" s="1"/>
  <c r="I92" i="15"/>
  <c r="H92" i="15"/>
  <c r="G92" i="15"/>
  <c r="F92" i="15"/>
  <c r="I81" i="15"/>
  <c r="H81" i="15"/>
  <c r="G81" i="15"/>
  <c r="F81" i="15"/>
  <c r="I70" i="15"/>
  <c r="H70" i="15"/>
  <c r="G70" i="15"/>
  <c r="F70" i="15"/>
  <c r="I59" i="15"/>
  <c r="H59" i="15"/>
  <c r="G59" i="15"/>
  <c r="F59" i="15"/>
  <c r="I48" i="15"/>
  <c r="H48" i="15"/>
  <c r="G48" i="15"/>
  <c r="F48" i="15"/>
  <c r="I37" i="15"/>
  <c r="H37" i="15"/>
  <c r="G37" i="15"/>
  <c r="F37" i="15"/>
  <c r="I26" i="15"/>
  <c r="H26" i="15"/>
  <c r="G26" i="15"/>
  <c r="F26" i="15"/>
  <c r="I206" i="7"/>
  <c r="H206" i="7"/>
  <c r="G206" i="7"/>
  <c r="K206" i="7" l="1"/>
  <c r="M206" i="7" s="1"/>
  <c r="F17" i="6"/>
  <c r="F208" i="6"/>
  <c r="I191" i="14"/>
  <c r="H191" i="14"/>
  <c r="G191" i="14"/>
  <c r="F191" i="14"/>
  <c r="I180" i="14"/>
  <c r="H180" i="14"/>
  <c r="G180" i="14"/>
  <c r="F180" i="14"/>
  <c r="I169" i="14"/>
  <c r="H169" i="14"/>
  <c r="G169" i="14"/>
  <c r="F169" i="14"/>
  <c r="I158" i="14"/>
  <c r="H158" i="14"/>
  <c r="G158" i="14"/>
  <c r="F158" i="14"/>
  <c r="I147" i="14"/>
  <c r="H147" i="14"/>
  <c r="G147" i="14"/>
  <c r="F147" i="14"/>
  <c r="I136" i="14"/>
  <c r="H136" i="14"/>
  <c r="G136" i="14"/>
  <c r="F136" i="14"/>
  <c r="I125" i="14"/>
  <c r="H125" i="14"/>
  <c r="G125" i="14"/>
  <c r="F125" i="14"/>
  <c r="I114" i="14"/>
  <c r="H114" i="14"/>
  <c r="G114" i="14"/>
  <c r="F114" i="8"/>
  <c r="I92" i="14"/>
  <c r="H92" i="14"/>
  <c r="G92" i="14"/>
  <c r="F92" i="14"/>
  <c r="I81" i="14"/>
  <c r="H81" i="14"/>
  <c r="G81" i="14"/>
  <c r="F81" i="14"/>
  <c r="I70" i="14"/>
  <c r="H70" i="14"/>
  <c r="G70" i="14"/>
  <c r="F70" i="14"/>
  <c r="I59" i="14"/>
  <c r="H59" i="14"/>
  <c r="G59" i="14"/>
  <c r="F59" i="14"/>
  <c r="I48" i="14"/>
  <c r="H48" i="14"/>
  <c r="G48" i="14"/>
  <c r="F48" i="14"/>
  <c r="I37" i="14"/>
  <c r="H37" i="14"/>
  <c r="G37" i="14"/>
  <c r="F37" i="14"/>
  <c r="I26" i="14"/>
  <c r="H26" i="14"/>
  <c r="G26" i="14"/>
  <c r="F26" i="14"/>
  <c r="I113" i="14"/>
  <c r="H113" i="14"/>
  <c r="G113" i="14"/>
  <c r="F113" i="14"/>
  <c r="I111" i="14"/>
  <c r="H111" i="14"/>
  <c r="G111" i="14"/>
  <c r="F111" i="14"/>
  <c r="I109" i="14"/>
  <c r="H109" i="14"/>
  <c r="G109" i="14"/>
  <c r="F109" i="14"/>
  <c r="G12" i="14"/>
  <c r="H12" i="14"/>
  <c r="I12" i="14"/>
  <c r="F12" i="14"/>
  <c r="G14" i="14"/>
  <c r="H14" i="14"/>
  <c r="I14" i="14"/>
  <c r="F14" i="14"/>
  <c r="G15" i="14"/>
  <c r="H15" i="14"/>
  <c r="I15" i="14"/>
  <c r="F15" i="14"/>
  <c r="G10" i="14"/>
  <c r="H10" i="14"/>
  <c r="I10" i="14"/>
  <c r="F10" i="14"/>
  <c r="I95" i="14"/>
  <c r="I96" i="14" s="1"/>
  <c r="H95" i="14"/>
  <c r="H96" i="14" s="1"/>
  <c r="G95" i="14"/>
  <c r="G96" i="14" s="1"/>
  <c r="F95" i="14"/>
  <c r="F96" i="14" s="1"/>
  <c r="F14" i="8" l="1"/>
  <c r="F14" i="36"/>
  <c r="I113" i="8"/>
  <c r="I113" i="36"/>
  <c r="H14" i="8"/>
  <c r="H14" i="36"/>
  <c r="G10" i="8"/>
  <c r="G10" i="15" s="1"/>
  <c r="G28" i="15" s="1"/>
  <c r="G29" i="15" s="1"/>
  <c r="G30" i="15" s="1"/>
  <c r="G10" i="36"/>
  <c r="I109" i="8"/>
  <c r="I109" i="36"/>
  <c r="F10" i="8"/>
  <c r="F10" i="15" s="1"/>
  <c r="F72" i="15" s="1"/>
  <c r="F73" i="15" s="1"/>
  <c r="F74" i="15" s="1"/>
  <c r="F10" i="36"/>
  <c r="I10" i="8"/>
  <c r="I10" i="15" s="1"/>
  <c r="I94" i="15" s="1"/>
  <c r="I95" i="15" s="1"/>
  <c r="I96" i="15" s="1"/>
  <c r="I10" i="36"/>
  <c r="G14" i="8"/>
  <c r="G14" i="36"/>
  <c r="I14" i="8"/>
  <c r="I14" i="36"/>
  <c r="G109" i="8"/>
  <c r="G109" i="36"/>
  <c r="H10" i="8"/>
  <c r="H10" i="15" s="1"/>
  <c r="H94" i="15" s="1"/>
  <c r="H95" i="15" s="1"/>
  <c r="H96" i="15" s="1"/>
  <c r="H10" i="36"/>
  <c r="H109" i="8"/>
  <c r="H109" i="36"/>
  <c r="F109" i="8"/>
  <c r="F193" i="8" s="1"/>
  <c r="F194" i="8" s="1"/>
  <c r="F195" i="8" s="1"/>
  <c r="F109" i="36"/>
  <c r="F113" i="8"/>
  <c r="F113" i="36"/>
  <c r="G113" i="8"/>
  <c r="G113" i="36"/>
  <c r="H113" i="8"/>
  <c r="H113" i="36"/>
  <c r="I114" i="8"/>
  <c r="I114" i="36"/>
  <c r="H15" i="8"/>
  <c r="H15" i="15" s="1"/>
  <c r="H15" i="36"/>
  <c r="H1" i="36" s="1"/>
  <c r="I15" i="8"/>
  <c r="I15" i="36"/>
  <c r="I1" i="36" s="1"/>
  <c r="G15" i="8"/>
  <c r="G15" i="36"/>
  <c r="G114" i="8"/>
  <c r="G114" i="36"/>
  <c r="F15" i="8"/>
  <c r="F15" i="15" s="1"/>
  <c r="F17" i="15" s="1"/>
  <c r="F15" i="36"/>
  <c r="F17" i="36" s="1"/>
  <c r="H114" i="8"/>
  <c r="H114" i="36"/>
  <c r="F61" i="15"/>
  <c r="F62" i="15" s="1"/>
  <c r="F63" i="15" s="1"/>
  <c r="F116" i="8"/>
  <c r="F171" i="8"/>
  <c r="F172" i="8" s="1"/>
  <c r="F173" i="8" s="1"/>
  <c r="F116" i="14"/>
  <c r="F138" i="14"/>
  <c r="F139" i="14" s="1"/>
  <c r="F140" i="14" s="1"/>
  <c r="F160" i="14"/>
  <c r="F161" i="14" s="1"/>
  <c r="F182" i="14"/>
  <c r="F183" i="14" s="1"/>
  <c r="F184" i="14" s="1"/>
  <c r="G116" i="14"/>
  <c r="G138" i="14"/>
  <c r="G139" i="14" s="1"/>
  <c r="G160" i="14"/>
  <c r="G161" i="14" s="1"/>
  <c r="G182" i="14"/>
  <c r="G183" i="14" s="1"/>
  <c r="G184" i="14" s="1"/>
  <c r="H116" i="14"/>
  <c r="H138" i="14"/>
  <c r="H139" i="14" s="1"/>
  <c r="H140" i="14" s="1"/>
  <c r="H160" i="14"/>
  <c r="H161" i="14" s="1"/>
  <c r="H182" i="14"/>
  <c r="H183" i="14" s="1"/>
  <c r="H184" i="14" s="1"/>
  <c r="I116" i="14"/>
  <c r="I138" i="14"/>
  <c r="I139" i="14" s="1"/>
  <c r="I160" i="14"/>
  <c r="I161" i="14" s="1"/>
  <c r="I182" i="14"/>
  <c r="I183" i="14" s="1"/>
  <c r="F127" i="14"/>
  <c r="F128" i="14" s="1"/>
  <c r="F129" i="14" s="1"/>
  <c r="F149" i="14"/>
  <c r="F150" i="14" s="1"/>
  <c r="F151" i="14" s="1"/>
  <c r="F171" i="14"/>
  <c r="F172" i="14" s="1"/>
  <c r="F193" i="14"/>
  <c r="F194" i="14" s="1"/>
  <c r="G127" i="14"/>
  <c r="G128" i="14" s="1"/>
  <c r="G129" i="14" s="1"/>
  <c r="G149" i="14"/>
  <c r="G150" i="14" s="1"/>
  <c r="G151" i="14" s="1"/>
  <c r="G171" i="14"/>
  <c r="G172" i="14" s="1"/>
  <c r="G193" i="14"/>
  <c r="G194" i="14" s="1"/>
  <c r="G195" i="14" s="1"/>
  <c r="H127" i="14"/>
  <c r="H128" i="14" s="1"/>
  <c r="H149" i="14"/>
  <c r="H150" i="14" s="1"/>
  <c r="H171" i="14"/>
  <c r="H172" i="14" s="1"/>
  <c r="H173" i="14" s="1"/>
  <c r="H193" i="14"/>
  <c r="H194" i="14" s="1"/>
  <c r="I127" i="14"/>
  <c r="I128" i="14" s="1"/>
  <c r="I129" i="14" s="1"/>
  <c r="I149" i="14"/>
  <c r="I150" i="14" s="1"/>
  <c r="I151" i="14" s="1"/>
  <c r="I171" i="14"/>
  <c r="I172" i="14" s="1"/>
  <c r="I173" i="14" s="1"/>
  <c r="I193" i="14"/>
  <c r="I194" i="14" s="1"/>
  <c r="I195" i="14" s="1"/>
  <c r="F83" i="14"/>
  <c r="F84" i="14" s="1"/>
  <c r="I83" i="14"/>
  <c r="I84" i="14" s="1"/>
  <c r="G83" i="14"/>
  <c r="G84" i="14" s="1"/>
  <c r="H83" i="14"/>
  <c r="H84" i="14" s="1"/>
  <c r="H17" i="14"/>
  <c r="G17" i="14"/>
  <c r="F17" i="14"/>
  <c r="I17" i="14"/>
  <c r="G50" i="14"/>
  <c r="G51" i="14" s="1"/>
  <c r="F28" i="14"/>
  <c r="F29" i="14" s="1"/>
  <c r="F50" i="14"/>
  <c r="F51" i="14" s="1"/>
  <c r="F72" i="14"/>
  <c r="F73" i="14" s="1"/>
  <c r="G28" i="14"/>
  <c r="G29" i="14" s="1"/>
  <c r="H28" i="14"/>
  <c r="H29" i="14" s="1"/>
  <c r="H50" i="14"/>
  <c r="H51" i="14" s="1"/>
  <c r="H72" i="14"/>
  <c r="H73" i="14" s="1"/>
  <c r="G72" i="14"/>
  <c r="G73" i="14" s="1"/>
  <c r="I28" i="14"/>
  <c r="I29" i="14" s="1"/>
  <c r="I50" i="14"/>
  <c r="I51" i="14" s="1"/>
  <c r="I72" i="14"/>
  <c r="I73" i="14" s="1"/>
  <c r="F39" i="14"/>
  <c r="F40" i="14" s="1"/>
  <c r="F61" i="14"/>
  <c r="F62" i="14" s="1"/>
  <c r="G39" i="14"/>
  <c r="G40" i="14" s="1"/>
  <c r="G61" i="14"/>
  <c r="G62" i="14" s="1"/>
  <c r="H39" i="14"/>
  <c r="H40" i="14" s="1"/>
  <c r="H61" i="14"/>
  <c r="H62" i="14" s="1"/>
  <c r="I39" i="14"/>
  <c r="I40" i="14" s="1"/>
  <c r="I61" i="14"/>
  <c r="I62" i="14" s="1"/>
  <c r="F127" i="8" l="1"/>
  <c r="F128" i="8" s="1"/>
  <c r="F129" i="8" s="1"/>
  <c r="F182" i="8"/>
  <c r="F183" i="8" s="1"/>
  <c r="F184" i="8" s="1"/>
  <c r="F50" i="15"/>
  <c r="F51" i="15" s="1"/>
  <c r="F52" i="15" s="1"/>
  <c r="I116" i="36"/>
  <c r="I2" i="36"/>
  <c r="I3" i="36" s="1"/>
  <c r="I229" i="15" s="1"/>
  <c r="H116" i="36"/>
  <c r="H2" i="36"/>
  <c r="H3" i="36" s="1"/>
  <c r="H229" i="15" s="1"/>
  <c r="G116" i="36"/>
  <c r="G2" i="36"/>
  <c r="I15" i="15"/>
  <c r="G17" i="36"/>
  <c r="G15" i="15"/>
  <c r="I17" i="36"/>
  <c r="F28" i="15"/>
  <c r="F29" i="15" s="1"/>
  <c r="F30" i="15" s="1"/>
  <c r="F149" i="8"/>
  <c r="F150" i="8" s="1"/>
  <c r="F151" i="8" s="1"/>
  <c r="I39" i="15"/>
  <c r="I40" i="15" s="1"/>
  <c r="I41" i="15" s="1"/>
  <c r="F160" i="8"/>
  <c r="F161" i="8" s="1"/>
  <c r="F162" i="8" s="1"/>
  <c r="I61" i="15"/>
  <c r="I62" i="15" s="1"/>
  <c r="I63" i="15" s="1"/>
  <c r="F138" i="8"/>
  <c r="F139" i="8" s="1"/>
  <c r="F140" i="8" s="1"/>
  <c r="F83" i="15"/>
  <c r="F84" i="15" s="1"/>
  <c r="F85" i="15" s="1"/>
  <c r="I83" i="15"/>
  <c r="I84" i="15" s="1"/>
  <c r="I85" i="15" s="1"/>
  <c r="H72" i="15"/>
  <c r="H73" i="15" s="1"/>
  <c r="H74" i="15" s="1"/>
  <c r="G72" i="15"/>
  <c r="G73" i="15" s="1"/>
  <c r="G74" i="15" s="1"/>
  <c r="G39" i="15"/>
  <c r="G40" i="15" s="1"/>
  <c r="G41" i="15" s="1"/>
  <c r="G94" i="15"/>
  <c r="G95" i="15" s="1"/>
  <c r="G96" i="15" s="1"/>
  <c r="G61" i="15"/>
  <c r="G62" i="15" s="1"/>
  <c r="G63" i="15" s="1"/>
  <c r="G50" i="15"/>
  <c r="G51" i="15" s="1"/>
  <c r="G52" i="15" s="1"/>
  <c r="I50" i="15"/>
  <c r="I51" i="15" s="1"/>
  <c r="I52" i="15" s="1"/>
  <c r="H17" i="15"/>
  <c r="I28" i="15"/>
  <c r="I29" i="15" s="1"/>
  <c r="I30" i="15" s="1"/>
  <c r="G83" i="15"/>
  <c r="G84" i="15" s="1"/>
  <c r="G85" i="15" s="1"/>
  <c r="I72" i="15"/>
  <c r="I73" i="15" s="1"/>
  <c r="I74" i="15" s="1"/>
  <c r="F39" i="15"/>
  <c r="F40" i="15" s="1"/>
  <c r="F41" i="15" s="1"/>
  <c r="F94" i="15"/>
  <c r="F95" i="15" s="1"/>
  <c r="F96" i="15" s="1"/>
  <c r="H28" i="15"/>
  <c r="H29" i="15" s="1"/>
  <c r="H30" i="15" s="1"/>
  <c r="H160" i="36"/>
  <c r="H161" i="36" s="1"/>
  <c r="H127" i="36"/>
  <c r="H128" i="36" s="1"/>
  <c r="H129" i="36" s="1"/>
  <c r="H171" i="36"/>
  <c r="H172" i="36" s="1"/>
  <c r="H173" i="36" s="1"/>
  <c r="H138" i="36"/>
  <c r="H139" i="36" s="1"/>
  <c r="H149" i="36"/>
  <c r="H150" i="36" s="1"/>
  <c r="H151" i="36" s="1"/>
  <c r="H182" i="36"/>
  <c r="H183" i="36" s="1"/>
  <c r="H193" i="36"/>
  <c r="H194" i="36" s="1"/>
  <c r="H195" i="36" s="1"/>
  <c r="G120" i="36"/>
  <c r="G65" i="36"/>
  <c r="G76" i="36"/>
  <c r="G43" i="36"/>
  <c r="G21" i="36"/>
  <c r="G54" i="36"/>
  <c r="G131" i="36"/>
  <c r="G186" i="36"/>
  <c r="G197" i="36"/>
  <c r="G164" i="36"/>
  <c r="G175" i="36"/>
  <c r="G142" i="36"/>
  <c r="G153" i="36"/>
  <c r="G98" i="36"/>
  <c r="G99" i="36" s="1"/>
  <c r="G100" i="36" s="1"/>
  <c r="G87" i="36"/>
  <c r="G32" i="36"/>
  <c r="G39" i="36"/>
  <c r="G40" i="36" s="1"/>
  <c r="G28" i="36"/>
  <c r="G29" i="36" s="1"/>
  <c r="G30" i="36" s="1"/>
  <c r="G72" i="36"/>
  <c r="G73" i="36" s="1"/>
  <c r="G50" i="36"/>
  <c r="G51" i="36" s="1"/>
  <c r="G52" i="36" s="1"/>
  <c r="G61" i="36"/>
  <c r="G62" i="36" s="1"/>
  <c r="G83" i="36"/>
  <c r="G84" i="36" s="1"/>
  <c r="H61" i="15"/>
  <c r="H62" i="15" s="1"/>
  <c r="H63" i="15" s="1"/>
  <c r="H61" i="36"/>
  <c r="H62" i="36" s="1"/>
  <c r="H63" i="36" s="1"/>
  <c r="H83" i="36"/>
  <c r="H84" i="36" s="1"/>
  <c r="H39" i="36"/>
  <c r="H40" i="36" s="1"/>
  <c r="H41" i="36" s="1"/>
  <c r="H28" i="36"/>
  <c r="H29" i="36" s="1"/>
  <c r="H50" i="36"/>
  <c r="H51" i="36" s="1"/>
  <c r="H52" i="36" s="1"/>
  <c r="H72" i="36"/>
  <c r="H73" i="36" s="1"/>
  <c r="H74" i="36" s="1"/>
  <c r="I72" i="36"/>
  <c r="I73" i="36" s="1"/>
  <c r="I74" i="36" s="1"/>
  <c r="I50" i="36"/>
  <c r="I51" i="36" s="1"/>
  <c r="I83" i="36"/>
  <c r="I84" i="36" s="1"/>
  <c r="I39" i="36"/>
  <c r="I40" i="36" s="1"/>
  <c r="I28" i="36"/>
  <c r="I29" i="36" s="1"/>
  <c r="I61" i="36"/>
  <c r="I62" i="36" s="1"/>
  <c r="H87" i="36"/>
  <c r="H186" i="36"/>
  <c r="H32" i="36"/>
  <c r="H164" i="36"/>
  <c r="H98" i="36"/>
  <c r="H99" i="36" s="1"/>
  <c r="H100" i="36" s="1"/>
  <c r="H76" i="36"/>
  <c r="H54" i="36"/>
  <c r="H43" i="36"/>
  <c r="H120" i="36"/>
  <c r="H197" i="36"/>
  <c r="H21" i="36"/>
  <c r="H175" i="36"/>
  <c r="H153" i="36"/>
  <c r="H142" i="36"/>
  <c r="H131" i="36"/>
  <c r="H132" i="36" s="1"/>
  <c r="H133" i="36" s="1"/>
  <c r="H65" i="36"/>
  <c r="H83" i="15"/>
  <c r="H84" i="15" s="1"/>
  <c r="H85" i="15" s="1"/>
  <c r="H17" i="36"/>
  <c r="F197" i="36"/>
  <c r="F175" i="36"/>
  <c r="F142" i="36"/>
  <c r="F164" i="36"/>
  <c r="F186" i="36"/>
  <c r="F131" i="36"/>
  <c r="F153" i="36"/>
  <c r="F120" i="36"/>
  <c r="G193" i="36"/>
  <c r="G194" i="36" s="1"/>
  <c r="G195" i="36" s="1"/>
  <c r="G182" i="36"/>
  <c r="G183" i="36" s="1"/>
  <c r="G184" i="36" s="1"/>
  <c r="G127" i="36"/>
  <c r="G128" i="36" s="1"/>
  <c r="G171" i="36"/>
  <c r="G172" i="36" s="1"/>
  <c r="G173" i="36" s="1"/>
  <c r="G149" i="36"/>
  <c r="G150" i="36" s="1"/>
  <c r="G138" i="36"/>
  <c r="G139" i="36" s="1"/>
  <c r="G140" i="36" s="1"/>
  <c r="G160" i="36"/>
  <c r="G161" i="36" s="1"/>
  <c r="G162" i="36" s="1"/>
  <c r="F28" i="36"/>
  <c r="F29" i="36" s="1"/>
  <c r="F30" i="36" s="1"/>
  <c r="F72" i="36"/>
  <c r="F73" i="36" s="1"/>
  <c r="F50" i="36"/>
  <c r="F51" i="36" s="1"/>
  <c r="F61" i="36"/>
  <c r="F62" i="36" s="1"/>
  <c r="F39" i="36"/>
  <c r="F40" i="36" s="1"/>
  <c r="F83" i="36"/>
  <c r="F84" i="36" s="1"/>
  <c r="H50" i="15"/>
  <c r="H51" i="15" s="1"/>
  <c r="H52" i="15" s="1"/>
  <c r="H39" i="15"/>
  <c r="H40" i="15" s="1"/>
  <c r="H41" i="15" s="1"/>
  <c r="F127" i="36"/>
  <c r="F128" i="36" s="1"/>
  <c r="F129" i="36" s="1"/>
  <c r="F138" i="36"/>
  <c r="F139" i="36" s="1"/>
  <c r="F140" i="36" s="1"/>
  <c r="F149" i="36"/>
  <c r="F150" i="36" s="1"/>
  <c r="F151" i="36" s="1"/>
  <c r="F193" i="36"/>
  <c r="F194" i="36" s="1"/>
  <c r="F182" i="36"/>
  <c r="F183" i="36" s="1"/>
  <c r="F184" i="36" s="1"/>
  <c r="F171" i="36"/>
  <c r="F172" i="36" s="1"/>
  <c r="F173" i="36" s="1"/>
  <c r="F160" i="36"/>
  <c r="F161" i="36" s="1"/>
  <c r="F162" i="36" s="1"/>
  <c r="F116" i="36"/>
  <c r="I32" i="36"/>
  <c r="I65" i="36"/>
  <c r="I54" i="36"/>
  <c r="I43" i="36"/>
  <c r="I197" i="36"/>
  <c r="I76" i="36"/>
  <c r="I186" i="36"/>
  <c r="I175" i="36"/>
  <c r="I164" i="36"/>
  <c r="I153" i="36"/>
  <c r="I87" i="36"/>
  <c r="I142" i="36"/>
  <c r="I131" i="36"/>
  <c r="I98" i="36"/>
  <c r="I99" i="36" s="1"/>
  <c r="I100" i="36" s="1"/>
  <c r="I120" i="36"/>
  <c r="I21" i="36"/>
  <c r="I193" i="36"/>
  <c r="I194" i="36" s="1"/>
  <c r="I195" i="36" s="1"/>
  <c r="I160" i="36"/>
  <c r="I161" i="36" s="1"/>
  <c r="I162" i="36" s="1"/>
  <c r="I171" i="36"/>
  <c r="I172" i="36" s="1"/>
  <c r="I173" i="36" s="1"/>
  <c r="I182" i="36"/>
  <c r="I183" i="36" s="1"/>
  <c r="I184" i="36" s="1"/>
  <c r="I127" i="36"/>
  <c r="I128" i="36" s="1"/>
  <c r="I129" i="36" s="1"/>
  <c r="I138" i="36"/>
  <c r="I139" i="36" s="1"/>
  <c r="I140" i="36" s="1"/>
  <c r="I149" i="36"/>
  <c r="I150" i="36" s="1"/>
  <c r="I151" i="36" s="1"/>
  <c r="F21" i="36"/>
  <c r="F65" i="36"/>
  <c r="F43" i="36"/>
  <c r="F87" i="36"/>
  <c r="F76" i="36"/>
  <c r="F54" i="36"/>
  <c r="F32" i="36"/>
  <c r="F98" i="36"/>
  <c r="F99" i="36" s="1"/>
  <c r="F100" i="36" s="1"/>
  <c r="I184" i="14"/>
  <c r="G173" i="14"/>
  <c r="I162" i="14"/>
  <c r="G162" i="14"/>
  <c r="I140" i="14"/>
  <c r="G140" i="14"/>
  <c r="H195" i="14"/>
  <c r="F195" i="14"/>
  <c r="F173" i="14"/>
  <c r="H162" i="14"/>
  <c r="F162" i="14"/>
  <c r="H151" i="14"/>
  <c r="H129" i="14"/>
  <c r="H63" i="14"/>
  <c r="I30" i="14"/>
  <c r="G85" i="14"/>
  <c r="F85" i="14"/>
  <c r="G74" i="14"/>
  <c r="I85" i="14"/>
  <c r="F63" i="14"/>
  <c r="H74" i="14"/>
  <c r="G30" i="14"/>
  <c r="I63" i="14"/>
  <c r="G63" i="14"/>
  <c r="F41" i="14"/>
  <c r="H52" i="14"/>
  <c r="F74" i="14"/>
  <c r="I41" i="14"/>
  <c r="H85" i="14"/>
  <c r="H30" i="14"/>
  <c r="F52" i="14"/>
  <c r="G41" i="14"/>
  <c r="I74" i="14"/>
  <c r="F30" i="14"/>
  <c r="H41" i="14"/>
  <c r="I52" i="14"/>
  <c r="G52" i="14"/>
  <c r="I77" i="36" l="1"/>
  <c r="I78" i="36" s="1"/>
  <c r="F33" i="36"/>
  <c r="F34" i="36" s="1"/>
  <c r="G17" i="15"/>
  <c r="I17" i="15"/>
  <c r="H44" i="36"/>
  <c r="H45" i="36" s="1"/>
  <c r="H154" i="36"/>
  <c r="H155" i="36" s="1"/>
  <c r="F176" i="36"/>
  <c r="F177" i="36" s="1"/>
  <c r="H176" i="36"/>
  <c r="H177" i="36" s="1"/>
  <c r="H198" i="36"/>
  <c r="H199" i="36" s="1"/>
  <c r="H66" i="36"/>
  <c r="H67" i="36" s="1"/>
  <c r="I165" i="36"/>
  <c r="I166" i="36" s="1"/>
  <c r="F132" i="36"/>
  <c r="F133" i="36" s="1"/>
  <c r="H77" i="36"/>
  <c r="H78" i="36" s="1"/>
  <c r="I176" i="36"/>
  <c r="I177" i="36" s="1"/>
  <c r="I187" i="36"/>
  <c r="I188" i="36" s="1"/>
  <c r="G176" i="36"/>
  <c r="G177" i="36" s="1"/>
  <c r="H30" i="36"/>
  <c r="H33" i="36"/>
  <c r="H34" i="36" s="1"/>
  <c r="I132" i="36"/>
  <c r="I133" i="36" s="1"/>
  <c r="I143" i="36"/>
  <c r="I144" i="36" s="1"/>
  <c r="F198" i="36"/>
  <c r="F199" i="36" s="1"/>
  <c r="F195" i="36"/>
  <c r="F63" i="36"/>
  <c r="F66" i="36"/>
  <c r="F67" i="36" s="1"/>
  <c r="G129" i="36"/>
  <c r="G132" i="36"/>
  <c r="G133" i="36" s="1"/>
  <c r="F143" i="36"/>
  <c r="F144" i="36" s="1"/>
  <c r="I85" i="36"/>
  <c r="I88" i="36"/>
  <c r="I89" i="36" s="1"/>
  <c r="G33" i="36"/>
  <c r="G34" i="36" s="1"/>
  <c r="G187" i="36"/>
  <c r="G188" i="36" s="1"/>
  <c r="I55" i="36"/>
  <c r="I56" i="36" s="1"/>
  <c r="I52" i="36"/>
  <c r="H187" i="36"/>
  <c r="H188" i="36" s="1"/>
  <c r="H184" i="36"/>
  <c r="F52" i="36"/>
  <c r="F55" i="36"/>
  <c r="F56" i="36" s="1"/>
  <c r="I154" i="36"/>
  <c r="I155" i="36" s="1"/>
  <c r="F74" i="36"/>
  <c r="F77" i="36"/>
  <c r="F78" i="36" s="1"/>
  <c r="G88" i="36"/>
  <c r="G89" i="36" s="1"/>
  <c r="G85" i="36"/>
  <c r="G55" i="36"/>
  <c r="G56" i="36" s="1"/>
  <c r="G66" i="36"/>
  <c r="G67" i="36" s="1"/>
  <c r="G63" i="36"/>
  <c r="H143" i="36"/>
  <c r="H144" i="36" s="1"/>
  <c r="H140" i="36"/>
  <c r="F154" i="36"/>
  <c r="F155" i="36" s="1"/>
  <c r="G143" i="36"/>
  <c r="G144" i="36" s="1"/>
  <c r="G74" i="36"/>
  <c r="G77" i="36"/>
  <c r="G78" i="36" s="1"/>
  <c r="F85" i="36"/>
  <c r="F88" i="36"/>
  <c r="F89" i="36" s="1"/>
  <c r="G151" i="36"/>
  <c r="G154" i="36"/>
  <c r="G155" i="36" s="1"/>
  <c r="F187" i="36"/>
  <c r="F188" i="36" s="1"/>
  <c r="H55" i="36"/>
  <c r="H56" i="36" s="1"/>
  <c r="I30" i="36"/>
  <c r="I33" i="36"/>
  <c r="I34" i="36" s="1"/>
  <c r="G165" i="36"/>
  <c r="G166" i="36" s="1"/>
  <c r="H165" i="36"/>
  <c r="H166" i="36" s="1"/>
  <c r="H162" i="36"/>
  <c r="I66" i="36"/>
  <c r="I67" i="36" s="1"/>
  <c r="I63" i="36"/>
  <c r="I198" i="36"/>
  <c r="I199" i="36" s="1"/>
  <c r="F41" i="36"/>
  <c r="F44" i="36"/>
  <c r="F45" i="36" s="1"/>
  <c r="F165" i="36"/>
  <c r="F166" i="36" s="1"/>
  <c r="I41" i="36"/>
  <c r="I44" i="36"/>
  <c r="I45" i="36" s="1"/>
  <c r="H85" i="36"/>
  <c r="H88" i="36"/>
  <c r="H89" i="36" s="1"/>
  <c r="G41" i="36"/>
  <c r="G44" i="36"/>
  <c r="G45" i="36" s="1"/>
  <c r="G198" i="36"/>
  <c r="G199" i="36" s="1"/>
  <c r="E207" i="6"/>
  <c r="B207" i="6"/>
  <c r="G39" i="4" l="1"/>
  <c r="H39" i="4" s="1"/>
  <c r="I39" i="4" s="1"/>
  <c r="G35" i="4"/>
  <c r="H35" i="4" s="1"/>
  <c r="I35" i="4" s="1"/>
  <c r="G29" i="4"/>
  <c r="H29" i="4" s="1"/>
  <c r="I29" i="4" s="1"/>
  <c r="G28" i="4"/>
  <c r="H28" i="4" s="1"/>
  <c r="I28" i="4" s="1"/>
  <c r="G27" i="4"/>
  <c r="H27" i="4" s="1"/>
  <c r="I27" i="4" s="1"/>
  <c r="G39" i="2"/>
  <c r="H39" i="2" s="1"/>
  <c r="I39" i="2" s="1"/>
  <c r="G35" i="2"/>
  <c r="H35" i="2" s="1"/>
  <c r="I35" i="2" s="1"/>
  <c r="G29" i="2"/>
  <c r="H29" i="2" s="1"/>
  <c r="I29" i="2" s="1"/>
  <c r="G28" i="2"/>
  <c r="H28" i="2" s="1"/>
  <c r="I28" i="2" s="1"/>
  <c r="G27" i="2"/>
  <c r="H27" i="2" s="1"/>
  <c r="I27" i="2" s="1"/>
  <c r="G21" i="2"/>
  <c r="H21" i="2" s="1"/>
  <c r="I21" i="2" s="1"/>
  <c r="G17" i="2"/>
  <c r="G15" i="37" s="1"/>
  <c r="G16" i="37" s="1"/>
  <c r="G14" i="2"/>
  <c r="H14" i="2" s="1"/>
  <c r="I14" i="2" s="1"/>
  <c r="G11" i="2"/>
  <c r="H11" i="2" s="1"/>
  <c r="I11" i="2" s="1"/>
  <c r="G10" i="2"/>
  <c r="H10" i="2" s="1"/>
  <c r="I10" i="2" s="1"/>
  <c r="G9" i="2"/>
  <c r="H9" i="2" s="1"/>
  <c r="I9" i="2" s="1"/>
  <c r="G8" i="2"/>
  <c r="G21" i="4"/>
  <c r="H21" i="4" s="1"/>
  <c r="I21" i="4" s="1"/>
  <c r="G17" i="4"/>
  <c r="H17" i="4" s="1"/>
  <c r="I17" i="4" s="1"/>
  <c r="G14" i="4"/>
  <c r="G9" i="4"/>
  <c r="H9" i="4" s="1"/>
  <c r="I9" i="4" s="1"/>
  <c r="G10" i="4"/>
  <c r="H10" i="4" s="1"/>
  <c r="I10" i="4" s="1"/>
  <c r="G11" i="4"/>
  <c r="H11" i="4" s="1"/>
  <c r="I11" i="4" s="1"/>
  <c r="G6" i="27" l="1"/>
  <c r="G6" i="38"/>
  <c r="G15" i="34"/>
  <c r="G16" i="34" s="1"/>
  <c r="G15" i="33"/>
  <c r="G16" i="33" s="1"/>
  <c r="H17" i="2"/>
  <c r="H15" i="37" s="1"/>
  <c r="H16" i="37" s="1"/>
  <c r="G15" i="11"/>
  <c r="H8" i="2"/>
  <c r="H14" i="4"/>
  <c r="H6" i="27" l="1"/>
  <c r="H6" i="38"/>
  <c r="H15" i="34"/>
  <c r="H16" i="34" s="1"/>
  <c r="H15" i="33"/>
  <c r="H16" i="33" s="1"/>
  <c r="I17" i="2"/>
  <c r="I15" i="37" s="1"/>
  <c r="I16" i="37" s="1"/>
  <c r="H15" i="11"/>
  <c r="H116" i="8"/>
  <c r="H127" i="8"/>
  <c r="H128" i="8" s="1"/>
  <c r="H129" i="8" s="1"/>
  <c r="H138" i="8"/>
  <c r="H139" i="8" s="1"/>
  <c r="H140" i="8" s="1"/>
  <c r="H149" i="8"/>
  <c r="H150" i="8" s="1"/>
  <c r="H151" i="8" s="1"/>
  <c r="H160" i="8"/>
  <c r="H161" i="8" s="1"/>
  <c r="H162" i="8" s="1"/>
  <c r="H171" i="8"/>
  <c r="H172" i="8" s="1"/>
  <c r="H173" i="8" s="1"/>
  <c r="H182" i="8"/>
  <c r="H183" i="8" s="1"/>
  <c r="H184" i="8" s="1"/>
  <c r="H193" i="8"/>
  <c r="H194" i="8" s="1"/>
  <c r="H195" i="8" s="1"/>
  <c r="G116" i="8"/>
  <c r="G138" i="8"/>
  <c r="G139" i="8" s="1"/>
  <c r="G140" i="8" s="1"/>
  <c r="G149" i="8"/>
  <c r="G150" i="8" s="1"/>
  <c r="G151" i="8" s="1"/>
  <c r="G160" i="8"/>
  <c r="G161" i="8" s="1"/>
  <c r="G162" i="8" s="1"/>
  <c r="G193" i="8"/>
  <c r="G194" i="8" s="1"/>
  <c r="G195" i="8" s="1"/>
  <c r="G127" i="8"/>
  <c r="G128" i="8" s="1"/>
  <c r="G129" i="8" s="1"/>
  <c r="G182" i="8"/>
  <c r="G183" i="8" s="1"/>
  <c r="G184" i="8" s="1"/>
  <c r="G171" i="8"/>
  <c r="G172" i="8" s="1"/>
  <c r="G173" i="8" s="1"/>
  <c r="I116" i="8"/>
  <c r="I171" i="8"/>
  <c r="I172" i="8" s="1"/>
  <c r="I173" i="8" s="1"/>
  <c r="I182" i="8"/>
  <c r="I183" i="8" s="1"/>
  <c r="I184" i="8" s="1"/>
  <c r="I149" i="8"/>
  <c r="I150" i="8" s="1"/>
  <c r="I151" i="8" s="1"/>
  <c r="I193" i="8"/>
  <c r="I194" i="8" s="1"/>
  <c r="I195" i="8" s="1"/>
  <c r="I160" i="8"/>
  <c r="I161" i="8" s="1"/>
  <c r="I162" i="8" s="1"/>
  <c r="I138" i="8"/>
  <c r="I139" i="8" s="1"/>
  <c r="I140" i="8" s="1"/>
  <c r="I127" i="8"/>
  <c r="I128" i="8" s="1"/>
  <c r="I129" i="8" s="1"/>
  <c r="I8" i="2"/>
  <c r="I14" i="4"/>
  <c r="I6" i="27" l="1"/>
  <c r="I6" i="38"/>
  <c r="I15" i="34"/>
  <c r="I16" i="34" s="1"/>
  <c r="I15" i="33"/>
  <c r="I16" i="33" s="1"/>
  <c r="I15" i="11"/>
  <c r="F28" i="5"/>
  <c r="G28" i="5" s="1"/>
  <c r="H28" i="5" s="1"/>
  <c r="I28" i="5" s="1"/>
  <c r="F29" i="5"/>
  <c r="G29" i="5" s="1"/>
  <c r="F27" i="5"/>
  <c r="G27" i="5" s="1"/>
  <c r="H27" i="5" s="1"/>
  <c r="I27" i="5" s="1"/>
  <c r="F21" i="5"/>
  <c r="F17" i="5"/>
  <c r="F14" i="5"/>
  <c r="F9" i="5"/>
  <c r="G9" i="5" s="1"/>
  <c r="H9" i="5" s="1"/>
  <c r="I9" i="5" s="1"/>
  <c r="F10" i="5"/>
  <c r="G10" i="5" s="1"/>
  <c r="H10" i="5" s="1"/>
  <c r="I10" i="5" s="1"/>
  <c r="F11" i="5"/>
  <c r="G11" i="5" s="1"/>
  <c r="G8" i="5"/>
  <c r="F18" i="2"/>
  <c r="F12" i="11" l="1"/>
  <c r="I12" i="11" s="1"/>
  <c r="I14" i="11" s="1"/>
  <c r="F12" i="33"/>
  <c r="F12" i="37" s="1"/>
  <c r="F106" i="8"/>
  <c r="F2" i="8" s="1"/>
  <c r="G21" i="5"/>
  <c r="H21" i="5" s="1"/>
  <c r="I21" i="5" s="1"/>
  <c r="F39" i="5"/>
  <c r="G39" i="5" s="1"/>
  <c r="H39" i="5" s="1"/>
  <c r="I39" i="5" s="1"/>
  <c r="G17" i="5"/>
  <c r="H17" i="5" s="1"/>
  <c r="I17" i="5" s="1"/>
  <c r="F35" i="5"/>
  <c r="G35" i="5" s="1"/>
  <c r="H35" i="5" s="1"/>
  <c r="I35" i="5" s="1"/>
  <c r="G14" i="5"/>
  <c r="H8" i="5"/>
  <c r="G12" i="5"/>
  <c r="G13" i="5" s="1"/>
  <c r="H11" i="5"/>
  <c r="G30" i="5"/>
  <c r="H29" i="5"/>
  <c r="F17" i="12"/>
  <c r="F18" i="12" s="1"/>
  <c r="F22" i="12" s="1"/>
  <c r="I10" i="12"/>
  <c r="I11" i="12" s="1"/>
  <c r="H10" i="12"/>
  <c r="H11" i="12" s="1"/>
  <c r="G10" i="12"/>
  <c r="G11" i="12" s="1"/>
  <c r="F10" i="12"/>
  <c r="F11" i="12" s="1"/>
  <c r="H12" i="11" l="1"/>
  <c r="H14" i="11" s="1"/>
  <c r="G12" i="11"/>
  <c r="G14" i="11" s="1"/>
  <c r="F105" i="38"/>
  <c r="F14" i="37"/>
  <c r="G32" i="5"/>
  <c r="I12" i="33"/>
  <c r="I12" i="37" s="1"/>
  <c r="H12" i="33"/>
  <c r="H12" i="37" s="1"/>
  <c r="G12" i="33"/>
  <c r="G12" i="37" s="1"/>
  <c r="F6" i="7"/>
  <c r="F12" i="34"/>
  <c r="F14" i="33"/>
  <c r="G16" i="5"/>
  <c r="G34" i="5"/>
  <c r="G36" i="5"/>
  <c r="G18" i="5"/>
  <c r="H14" i="5"/>
  <c r="H30" i="5"/>
  <c r="H36" i="5"/>
  <c r="I29" i="5"/>
  <c r="I11" i="5"/>
  <c r="H12" i="5"/>
  <c r="H13" i="5" s="1"/>
  <c r="H18" i="5"/>
  <c r="I7" i="14"/>
  <c r="I1" i="14" s="1"/>
  <c r="I8" i="5"/>
  <c r="I105" i="38" l="1"/>
  <c r="I14" i="37"/>
  <c r="G105" i="38"/>
  <c r="G14" i="37"/>
  <c r="F107" i="38"/>
  <c r="F17" i="37"/>
  <c r="F18" i="37" s="1"/>
  <c r="F20" i="37" s="1"/>
  <c r="H105" i="38"/>
  <c r="H14" i="37"/>
  <c r="I14" i="5"/>
  <c r="G108" i="36"/>
  <c r="G124" i="36" s="1"/>
  <c r="G196" i="36"/>
  <c r="G141" i="36"/>
  <c r="G163" i="36"/>
  <c r="G185" i="36"/>
  <c r="G174" i="36"/>
  <c r="G152" i="36"/>
  <c r="G130" i="36"/>
  <c r="G9" i="36"/>
  <c r="G53" i="36"/>
  <c r="G145" i="36"/>
  <c r="G178" i="36"/>
  <c r="G97" i="36"/>
  <c r="G31" i="36"/>
  <c r="G189" i="36"/>
  <c r="G200" i="36"/>
  <c r="G167" i="36"/>
  <c r="G101" i="36"/>
  <c r="G156" i="36"/>
  <c r="G57" i="36"/>
  <c r="G134" i="36"/>
  <c r="G35" i="36"/>
  <c r="G64" i="36"/>
  <c r="G46" i="36"/>
  <c r="G79" i="36"/>
  <c r="G90" i="36"/>
  <c r="G42" i="36"/>
  <c r="G68" i="36"/>
  <c r="G86" i="36"/>
  <c r="G75" i="36"/>
  <c r="F17" i="33"/>
  <c r="F18" i="33" s="1"/>
  <c r="F20" i="33" s="1"/>
  <c r="F8" i="7"/>
  <c r="G12" i="34"/>
  <c r="G6" i="7"/>
  <c r="G14" i="33"/>
  <c r="H12" i="34"/>
  <c r="H6" i="7"/>
  <c r="H14" i="33"/>
  <c r="F105" i="27"/>
  <c r="F14" i="34"/>
  <c r="I12" i="34"/>
  <c r="I6" i="7"/>
  <c r="I14" i="33"/>
  <c r="H16" i="5"/>
  <c r="H19" i="5" s="1"/>
  <c r="H20" i="5" s="1"/>
  <c r="H22" i="5" s="1"/>
  <c r="G19" i="5"/>
  <c r="G20" i="5" s="1"/>
  <c r="G22" i="5" s="1"/>
  <c r="H32" i="5"/>
  <c r="I32" i="5"/>
  <c r="I16" i="5"/>
  <c r="I12" i="5"/>
  <c r="I18" i="5"/>
  <c r="I30" i="5"/>
  <c r="I36" i="5"/>
  <c r="F19" i="12"/>
  <c r="G107" i="38" l="1"/>
  <c r="G17" i="37"/>
  <c r="G18" i="37" s="1"/>
  <c r="G20" i="37" s="1"/>
  <c r="H17" i="37"/>
  <c r="H18" i="37" s="1"/>
  <c r="H20" i="37" s="1"/>
  <c r="H107" i="38"/>
  <c r="F21" i="37"/>
  <c r="F110" i="38"/>
  <c r="F117" i="38" s="1"/>
  <c r="I17" i="37"/>
  <c r="I18" i="37" s="1"/>
  <c r="I20" i="37" s="1"/>
  <c r="I107" i="38"/>
  <c r="F178" i="38"/>
  <c r="F108" i="38"/>
  <c r="F135" i="38" s="1"/>
  <c r="F185" i="38"/>
  <c r="F141" i="38"/>
  <c r="F130" i="38"/>
  <c r="F174" i="38"/>
  <c r="F196" i="38"/>
  <c r="F134" i="38"/>
  <c r="F163" i="38"/>
  <c r="F200" i="38"/>
  <c r="F189" i="38"/>
  <c r="F156" i="38"/>
  <c r="F145" i="38"/>
  <c r="F167" i="38"/>
  <c r="F152" i="38"/>
  <c r="H11" i="8"/>
  <c r="H18" i="36"/>
  <c r="I34" i="5"/>
  <c r="H34" i="5"/>
  <c r="G11" i="8"/>
  <c r="G18" i="36"/>
  <c r="H105" i="27"/>
  <c r="H14" i="34"/>
  <c r="I17" i="33"/>
  <c r="I18" i="33" s="1"/>
  <c r="I20" i="33" s="1"/>
  <c r="I8" i="7"/>
  <c r="G8" i="7"/>
  <c r="G17" i="33"/>
  <c r="G18" i="33" s="1"/>
  <c r="G20" i="33" s="1"/>
  <c r="I105" i="27"/>
  <c r="I14" i="34"/>
  <c r="G105" i="27"/>
  <c r="G14" i="34"/>
  <c r="H17" i="33"/>
  <c r="H18" i="33" s="1"/>
  <c r="H20" i="33" s="1"/>
  <c r="H8" i="7"/>
  <c r="F107" i="27"/>
  <c r="F17" i="34"/>
  <c r="F18" i="34" s="1"/>
  <c r="F20" i="34" s="1"/>
  <c r="F21" i="33"/>
  <c r="F24" i="33" s="1"/>
  <c r="F32" i="33" s="1"/>
  <c r="F11" i="7"/>
  <c r="I19" i="5"/>
  <c r="I20" i="5" s="1"/>
  <c r="I22" i="5" s="1"/>
  <c r="I13" i="5"/>
  <c r="F201" i="38" l="1"/>
  <c r="F179" i="38"/>
  <c r="F190" i="38"/>
  <c r="F157" i="38"/>
  <c r="F146" i="38"/>
  <c r="I130" i="38"/>
  <c r="I196" i="38"/>
  <c r="I174" i="38"/>
  <c r="I108" i="38"/>
  <c r="I146" i="38" s="1"/>
  <c r="I163" i="38"/>
  <c r="I185" i="38"/>
  <c r="I141" i="38"/>
  <c r="I152" i="38"/>
  <c r="I119" i="38"/>
  <c r="I21" i="37"/>
  <c r="I110" i="38"/>
  <c r="H21" i="37"/>
  <c r="H110" i="38"/>
  <c r="H117" i="38" s="1"/>
  <c r="H196" i="38"/>
  <c r="H174" i="38"/>
  <c r="H152" i="38"/>
  <c r="H185" i="38"/>
  <c r="H130" i="38"/>
  <c r="H163" i="38"/>
  <c r="H108" i="38"/>
  <c r="H201" i="38" s="1"/>
  <c r="H141" i="38"/>
  <c r="F118" i="38"/>
  <c r="F119" i="38" s="1"/>
  <c r="F121" i="38"/>
  <c r="F122" i="38" s="1"/>
  <c r="F123" i="38" s="1"/>
  <c r="G21" i="37"/>
  <c r="G110" i="38"/>
  <c r="G117" i="38" s="1"/>
  <c r="F168" i="38"/>
  <c r="F124" i="38"/>
  <c r="G108" i="38"/>
  <c r="G190" i="38" s="1"/>
  <c r="G163" i="38"/>
  <c r="G185" i="38"/>
  <c r="G130" i="38"/>
  <c r="G141" i="38"/>
  <c r="G152" i="38"/>
  <c r="G174" i="38"/>
  <c r="G196" i="38"/>
  <c r="H108" i="36"/>
  <c r="H124" i="36" s="1"/>
  <c r="H152" i="36"/>
  <c r="H174" i="36"/>
  <c r="H196" i="36"/>
  <c r="H130" i="36"/>
  <c r="H185" i="36"/>
  <c r="H163" i="36"/>
  <c r="H141" i="36"/>
  <c r="I108" i="36"/>
  <c r="I124" i="36" s="1"/>
  <c r="I196" i="36"/>
  <c r="I141" i="36"/>
  <c r="I130" i="36"/>
  <c r="I174" i="36"/>
  <c r="I163" i="36"/>
  <c r="I152" i="36"/>
  <c r="I185" i="36"/>
  <c r="I9" i="36"/>
  <c r="I25" i="36" s="1"/>
  <c r="I97" i="36"/>
  <c r="I189" i="36"/>
  <c r="I75" i="36"/>
  <c r="I53" i="36"/>
  <c r="I31" i="36"/>
  <c r="I46" i="36"/>
  <c r="I64" i="36"/>
  <c r="I156" i="36"/>
  <c r="I178" i="36"/>
  <c r="I200" i="36"/>
  <c r="I42" i="36"/>
  <c r="I79" i="36"/>
  <c r="I57" i="36"/>
  <c r="I101" i="36"/>
  <c r="I145" i="36"/>
  <c r="I134" i="36"/>
  <c r="I68" i="36"/>
  <c r="I35" i="36"/>
  <c r="I167" i="36"/>
  <c r="I86" i="36"/>
  <c r="I90" i="36"/>
  <c r="I11" i="8"/>
  <c r="I18" i="36"/>
  <c r="G19" i="36"/>
  <c r="G20" i="36" s="1"/>
  <c r="G22" i="36"/>
  <c r="G23" i="36" s="1"/>
  <c r="G24" i="36" s="1"/>
  <c r="H97" i="36"/>
  <c r="H90" i="36"/>
  <c r="H9" i="36"/>
  <c r="H134" i="36"/>
  <c r="H53" i="36"/>
  <c r="H79" i="36"/>
  <c r="H31" i="36"/>
  <c r="H57" i="36"/>
  <c r="H189" i="36"/>
  <c r="H156" i="36"/>
  <c r="H35" i="36"/>
  <c r="H200" i="36"/>
  <c r="H167" i="36"/>
  <c r="H101" i="36"/>
  <c r="H68" i="36"/>
  <c r="H75" i="36"/>
  <c r="H64" i="36"/>
  <c r="H86" i="36"/>
  <c r="H46" i="36"/>
  <c r="H178" i="36"/>
  <c r="H42" i="36"/>
  <c r="H145" i="36"/>
  <c r="H19" i="36"/>
  <c r="H20" i="36" s="1"/>
  <c r="H22" i="36"/>
  <c r="H23" i="36" s="1"/>
  <c r="H24" i="36" s="1"/>
  <c r="S24" i="36" s="1"/>
  <c r="S22" i="36" s="1"/>
  <c r="G11" i="7"/>
  <c r="G21" i="33"/>
  <c r="G24" i="33" s="1"/>
  <c r="G32" i="33" s="1"/>
  <c r="F13" i="7"/>
  <c r="I21" i="33"/>
  <c r="I24" i="33" s="1"/>
  <c r="I32" i="33" s="1"/>
  <c r="I11" i="7"/>
  <c r="I107" i="27"/>
  <c r="I17" i="34"/>
  <c r="I18" i="34" s="1"/>
  <c r="I20" i="34" s="1"/>
  <c r="H11" i="7"/>
  <c r="H21" i="33"/>
  <c r="H24" i="33" s="1"/>
  <c r="H32" i="33" s="1"/>
  <c r="G17" i="34"/>
  <c r="G18" i="34" s="1"/>
  <c r="G20" i="34" s="1"/>
  <c r="G107" i="27"/>
  <c r="H107" i="27"/>
  <c r="H17" i="34"/>
  <c r="H18" i="34" s="1"/>
  <c r="H20" i="34" s="1"/>
  <c r="F21" i="34"/>
  <c r="F110" i="27"/>
  <c r="G32" i="9"/>
  <c r="H32" i="9"/>
  <c r="I32" i="9"/>
  <c r="F32" i="9"/>
  <c r="G23" i="9"/>
  <c r="H23" i="9"/>
  <c r="I23" i="9"/>
  <c r="F23" i="9"/>
  <c r="I83" i="8"/>
  <c r="H83" i="8"/>
  <c r="G83" i="8"/>
  <c r="F83" i="8"/>
  <c r="I72" i="8"/>
  <c r="H72" i="8"/>
  <c r="G72" i="8"/>
  <c r="F72" i="8"/>
  <c r="I61" i="8"/>
  <c r="H61" i="8"/>
  <c r="G61" i="8"/>
  <c r="F61" i="8"/>
  <c r="I50" i="8"/>
  <c r="H50" i="8"/>
  <c r="G50" i="8"/>
  <c r="F50" i="8"/>
  <c r="I39" i="8"/>
  <c r="H39" i="8"/>
  <c r="G39" i="8"/>
  <c r="F39" i="8"/>
  <c r="I28" i="8"/>
  <c r="H28" i="8"/>
  <c r="G28" i="8"/>
  <c r="F28" i="8"/>
  <c r="I17" i="8"/>
  <c r="H17" i="8"/>
  <c r="G17" i="8"/>
  <c r="F17" i="8"/>
  <c r="I94" i="7"/>
  <c r="H94" i="7"/>
  <c r="G94" i="7"/>
  <c r="F94" i="7"/>
  <c r="I83" i="7"/>
  <c r="H83" i="7"/>
  <c r="G83" i="7"/>
  <c r="F83" i="7"/>
  <c r="I72" i="7"/>
  <c r="H72" i="7"/>
  <c r="G72" i="7"/>
  <c r="F72" i="7"/>
  <c r="I61" i="7"/>
  <c r="H61" i="7"/>
  <c r="G61" i="7"/>
  <c r="F61" i="7"/>
  <c r="I50" i="7"/>
  <c r="H50" i="7"/>
  <c r="G50" i="7"/>
  <c r="F50" i="7"/>
  <c r="I39" i="7"/>
  <c r="H39" i="7"/>
  <c r="G39" i="7"/>
  <c r="F39" i="7"/>
  <c r="I28" i="7"/>
  <c r="H28" i="7"/>
  <c r="G28" i="7"/>
  <c r="F28" i="7"/>
  <c r="I17" i="7"/>
  <c r="H17" i="7"/>
  <c r="G17" i="7"/>
  <c r="F17" i="7"/>
  <c r="I94" i="6"/>
  <c r="H94" i="6"/>
  <c r="G94" i="6"/>
  <c r="F94" i="6"/>
  <c r="I83" i="6"/>
  <c r="H83" i="6"/>
  <c r="G83" i="6"/>
  <c r="F83" i="6"/>
  <c r="I72" i="6"/>
  <c r="H72" i="6"/>
  <c r="G72" i="6"/>
  <c r="F72" i="6"/>
  <c r="I61" i="6"/>
  <c r="H61" i="6"/>
  <c r="G61" i="6"/>
  <c r="F61" i="6"/>
  <c r="I50" i="6"/>
  <c r="H50" i="6"/>
  <c r="G50" i="6"/>
  <c r="F50" i="6"/>
  <c r="I39" i="6"/>
  <c r="H39" i="6"/>
  <c r="G39" i="6"/>
  <c r="F39" i="6"/>
  <c r="I28" i="6"/>
  <c r="H28" i="6"/>
  <c r="G28" i="6"/>
  <c r="F28" i="6"/>
  <c r="G17" i="6"/>
  <c r="H17" i="6"/>
  <c r="I17" i="6"/>
  <c r="H179" i="38" l="1"/>
  <c r="H124" i="38"/>
  <c r="H157" i="38"/>
  <c r="G124" i="38"/>
  <c r="H146" i="38"/>
  <c r="G168" i="38"/>
  <c r="G146" i="38"/>
  <c r="G157" i="38"/>
  <c r="G201" i="38"/>
  <c r="G179" i="38"/>
  <c r="G135" i="38"/>
  <c r="I124" i="38"/>
  <c r="I215" i="38" s="1"/>
  <c r="H118" i="38"/>
  <c r="H119" i="38" s="1"/>
  <c r="H121" i="38"/>
  <c r="H122" i="38" s="1"/>
  <c r="G118" i="38"/>
  <c r="G119" i="38" s="1"/>
  <c r="G121" i="38"/>
  <c r="G122" i="38" s="1"/>
  <c r="I135" i="38"/>
  <c r="I190" i="38"/>
  <c r="H135" i="38"/>
  <c r="I201" i="38"/>
  <c r="I179" i="38"/>
  <c r="H190" i="38"/>
  <c r="H168" i="38"/>
  <c r="I157" i="38"/>
  <c r="I168" i="38"/>
  <c r="F34" i="33"/>
  <c r="F93" i="11"/>
  <c r="R24" i="36"/>
  <c r="I220" i="36"/>
  <c r="I19" i="36"/>
  <c r="I20" i="36" s="1"/>
  <c r="I22" i="36"/>
  <c r="I23" i="36" s="1"/>
  <c r="I24" i="36" s="1"/>
  <c r="H25" i="36"/>
  <c r="K24" i="33"/>
  <c r="H21" i="34"/>
  <c r="H112" i="27" s="1"/>
  <c r="H110" i="27"/>
  <c r="F112" i="27"/>
  <c r="F32" i="34"/>
  <c r="I13" i="7"/>
  <c r="I93" i="11"/>
  <c r="G21" i="34"/>
  <c r="G112" i="27" s="1"/>
  <c r="G110" i="27"/>
  <c r="H13" i="7"/>
  <c r="H93" i="11"/>
  <c r="F31" i="33"/>
  <c r="F65" i="33"/>
  <c r="G13" i="7"/>
  <c r="G93" i="11"/>
  <c r="I21" i="34"/>
  <c r="I112" i="27" s="1"/>
  <c r="I110" i="27"/>
  <c r="G106" i="8"/>
  <c r="H106" i="8"/>
  <c r="I106" i="8"/>
  <c r="G6" i="8"/>
  <c r="H6" i="8"/>
  <c r="I6" i="8"/>
  <c r="G7" i="8"/>
  <c r="G1" i="8" s="1"/>
  <c r="H7" i="8"/>
  <c r="H1" i="8" s="1"/>
  <c r="I7" i="8"/>
  <c r="I1" i="8" s="1"/>
  <c r="F6" i="8"/>
  <c r="I95" i="8"/>
  <c r="I96" i="8" s="1"/>
  <c r="H95" i="8"/>
  <c r="G95" i="8"/>
  <c r="F95" i="8"/>
  <c r="I84" i="8"/>
  <c r="H84" i="8"/>
  <c r="G84" i="8"/>
  <c r="F84" i="8"/>
  <c r="H73" i="8"/>
  <c r="I73" i="8"/>
  <c r="G73" i="8"/>
  <c r="F73" i="8"/>
  <c r="I62" i="8"/>
  <c r="H62" i="8"/>
  <c r="G62" i="8"/>
  <c r="F62" i="8"/>
  <c r="I51" i="8"/>
  <c r="I52" i="8" s="1"/>
  <c r="G51" i="8"/>
  <c r="F51" i="8"/>
  <c r="H51" i="8"/>
  <c r="I40" i="8"/>
  <c r="H40" i="8"/>
  <c r="G40" i="8"/>
  <c r="F40" i="8"/>
  <c r="I29" i="8"/>
  <c r="H29" i="8"/>
  <c r="G29" i="8"/>
  <c r="F94" i="11" l="1"/>
  <c r="F31" i="34"/>
  <c r="T24" i="36"/>
  <c r="T22" i="36" s="1"/>
  <c r="H220" i="36"/>
  <c r="K32" i="33"/>
  <c r="M32" i="33" s="1"/>
  <c r="I65" i="33"/>
  <c r="I34" i="33"/>
  <c r="I31" i="33"/>
  <c r="F36" i="34"/>
  <c r="K24" i="34"/>
  <c r="H65" i="33"/>
  <c r="H34" i="33"/>
  <c r="H31" i="33"/>
  <c r="G65" i="33"/>
  <c r="G34" i="33"/>
  <c r="G31" i="33"/>
  <c r="F29" i="8"/>
  <c r="F30" i="8" s="1"/>
  <c r="G96" i="8"/>
  <c r="G30" i="8"/>
  <c r="I63" i="8"/>
  <c r="F41" i="8"/>
  <c r="F85" i="8"/>
  <c r="G41" i="8"/>
  <c r="G85" i="8"/>
  <c r="G63" i="8"/>
  <c r="H41" i="8"/>
  <c r="H85" i="8"/>
  <c r="I41" i="8"/>
  <c r="I85" i="8"/>
  <c r="F63" i="8"/>
  <c r="H63" i="8"/>
  <c r="F52" i="8"/>
  <c r="F74" i="8"/>
  <c r="F96" i="8"/>
  <c r="G52" i="8"/>
  <c r="G74" i="8"/>
  <c r="H30" i="8"/>
  <c r="H52" i="8"/>
  <c r="H74" i="8"/>
  <c r="H96" i="8"/>
  <c r="I30" i="8"/>
  <c r="I74" i="8"/>
  <c r="H95" i="7" l="1"/>
  <c r="H96" i="7" s="1"/>
  <c r="I95" i="7"/>
  <c r="I96" i="7" s="1"/>
  <c r="G95" i="7"/>
  <c r="G96" i="7" s="1"/>
  <c r="F95" i="7"/>
  <c r="F96" i="7" s="1"/>
  <c r="F84" i="7"/>
  <c r="F85" i="7" s="1"/>
  <c r="I84" i="7"/>
  <c r="I85" i="7" s="1"/>
  <c r="H84" i="7"/>
  <c r="H85" i="7" s="1"/>
  <c r="G84" i="7"/>
  <c r="G85" i="7" s="1"/>
  <c r="I73" i="7"/>
  <c r="I74" i="7" s="1"/>
  <c r="H73" i="7"/>
  <c r="H74" i="7" s="1"/>
  <c r="G73" i="7"/>
  <c r="G74" i="7" s="1"/>
  <c r="F73" i="7"/>
  <c r="F74" i="7" s="1"/>
  <c r="G62" i="7"/>
  <c r="G63" i="7" s="1"/>
  <c r="I62" i="7"/>
  <c r="I63" i="7" s="1"/>
  <c r="H62" i="7"/>
  <c r="H63" i="7" s="1"/>
  <c r="F62" i="7"/>
  <c r="F63" i="7" s="1"/>
  <c r="I51" i="7"/>
  <c r="H51" i="7"/>
  <c r="G51" i="7"/>
  <c r="F51" i="7"/>
  <c r="I40" i="7"/>
  <c r="I41" i="7" s="1"/>
  <c r="H40" i="7"/>
  <c r="H41" i="7" s="1"/>
  <c r="G40" i="7"/>
  <c r="G41" i="7" s="1"/>
  <c r="F40" i="7"/>
  <c r="F41" i="7" s="1"/>
  <c r="I29" i="7"/>
  <c r="I30" i="7" s="1"/>
  <c r="H29" i="7"/>
  <c r="H30" i="7" s="1"/>
  <c r="H7" i="15"/>
  <c r="G7" i="15"/>
  <c r="I6" i="15"/>
  <c r="H6" i="15"/>
  <c r="G6" i="15"/>
  <c r="F6" i="15"/>
  <c r="G106" i="7"/>
  <c r="H106" i="7"/>
  <c r="I106" i="7"/>
  <c r="F106" i="7"/>
  <c r="I106" i="15" l="1"/>
  <c r="I2" i="15" s="1"/>
  <c r="I2" i="7"/>
  <c r="I3" i="7" s="1"/>
  <c r="I232" i="15" s="1"/>
  <c r="G106" i="15"/>
  <c r="G2" i="15" s="1"/>
  <c r="G2" i="7"/>
  <c r="G3" i="7" s="1"/>
  <c r="G232" i="15" s="1"/>
  <c r="H106" i="15"/>
  <c r="H2" i="15" s="1"/>
  <c r="H2" i="7"/>
  <c r="H3" i="7" s="1"/>
  <c r="H232" i="15" s="1"/>
  <c r="F106" i="15"/>
  <c r="F2" i="15" s="1"/>
  <c r="F2" i="7"/>
  <c r="F3" i="7" s="1"/>
  <c r="F232" i="15" s="1"/>
  <c r="I7" i="15"/>
  <c r="H52" i="7"/>
  <c r="I52" i="7"/>
  <c r="F52" i="7"/>
  <c r="G52" i="7"/>
  <c r="G106" i="6"/>
  <c r="H106" i="6"/>
  <c r="I106" i="6"/>
  <c r="F106" i="6"/>
  <c r="G16" i="4"/>
  <c r="H16" i="4"/>
  <c r="I16" i="4"/>
  <c r="G16" i="2"/>
  <c r="H16" i="2"/>
  <c r="I16" i="2"/>
  <c r="I106" i="14" l="1"/>
  <c r="I2" i="14" s="1"/>
  <c r="I3" i="14" s="1"/>
  <c r="I227" i="15" s="1"/>
  <c r="G106" i="14"/>
  <c r="G2" i="14" s="1"/>
  <c r="F106" i="14"/>
  <c r="F2" i="14" s="1"/>
  <c r="H106" i="14"/>
  <c r="H2" i="14" s="1"/>
  <c r="F36" i="5"/>
  <c r="F32" i="5"/>
  <c r="F30" i="5"/>
  <c r="I26" i="5"/>
  <c r="H26" i="5"/>
  <c r="G26" i="5"/>
  <c r="F26" i="5"/>
  <c r="I8" i="8"/>
  <c r="H8" i="8"/>
  <c r="G8" i="8"/>
  <c r="F18" i="5"/>
  <c r="F12" i="5"/>
  <c r="F13" i="5" s="1"/>
  <c r="I36" i="4"/>
  <c r="H36" i="4"/>
  <c r="G36" i="4"/>
  <c r="F36" i="4"/>
  <c r="I32" i="4"/>
  <c r="H32" i="4"/>
  <c r="G32" i="4"/>
  <c r="F32" i="4"/>
  <c r="I30" i="4"/>
  <c r="H30" i="4"/>
  <c r="G30" i="4"/>
  <c r="F30" i="4"/>
  <c r="I26" i="4"/>
  <c r="H26" i="4"/>
  <c r="G26" i="4"/>
  <c r="F26" i="4"/>
  <c r="I18" i="4"/>
  <c r="I8" i="38" s="1"/>
  <c r="H18" i="4"/>
  <c r="H8" i="38" s="1"/>
  <c r="G18" i="4"/>
  <c r="G8" i="38" s="1"/>
  <c r="F18" i="4"/>
  <c r="I12" i="4"/>
  <c r="H12" i="4"/>
  <c r="G12" i="4"/>
  <c r="G13" i="4" s="1"/>
  <c r="F12" i="4"/>
  <c r="F13" i="4" s="1"/>
  <c r="G32" i="2"/>
  <c r="H32" i="2"/>
  <c r="I32" i="2"/>
  <c r="F32" i="2"/>
  <c r="G26" i="2"/>
  <c r="H26" i="2"/>
  <c r="I26" i="2"/>
  <c r="F26" i="2"/>
  <c r="I36" i="2"/>
  <c r="H36" i="2"/>
  <c r="G36" i="2"/>
  <c r="F36" i="2"/>
  <c r="I30" i="2"/>
  <c r="H30" i="2"/>
  <c r="G30" i="2"/>
  <c r="F30" i="2"/>
  <c r="G46" i="38" l="1"/>
  <c r="G57" i="38"/>
  <c r="G101" i="38"/>
  <c r="G167" i="38"/>
  <c r="G35" i="38"/>
  <c r="G42" i="38"/>
  <c r="G9" i="38"/>
  <c r="G58" i="38" s="1"/>
  <c r="G189" i="38"/>
  <c r="G123" i="38"/>
  <c r="G53" i="38"/>
  <c r="G145" i="38"/>
  <c r="G97" i="38"/>
  <c r="G178" i="38"/>
  <c r="G134" i="38"/>
  <c r="G86" i="38"/>
  <c r="G90" i="38"/>
  <c r="G156" i="38"/>
  <c r="G31" i="38"/>
  <c r="G64" i="38"/>
  <c r="G79" i="38"/>
  <c r="G68" i="38"/>
  <c r="G200" i="38"/>
  <c r="G75" i="38"/>
  <c r="I9" i="38"/>
  <c r="I91" i="38" s="1"/>
  <c r="I68" i="38"/>
  <c r="I35" i="38"/>
  <c r="I101" i="38"/>
  <c r="I123" i="38"/>
  <c r="I156" i="38"/>
  <c r="I75" i="38"/>
  <c r="I134" i="38"/>
  <c r="I46" i="38"/>
  <c r="I189" i="38"/>
  <c r="I57" i="38"/>
  <c r="I64" i="38"/>
  <c r="I178" i="38"/>
  <c r="I90" i="38"/>
  <c r="I97" i="38"/>
  <c r="I53" i="38"/>
  <c r="I86" i="38"/>
  <c r="I31" i="38"/>
  <c r="I145" i="38"/>
  <c r="I167" i="38"/>
  <c r="I200" i="38"/>
  <c r="I79" i="38"/>
  <c r="I42" i="38"/>
  <c r="H31" i="38"/>
  <c r="H53" i="38"/>
  <c r="H9" i="38"/>
  <c r="H102" i="38" s="1"/>
  <c r="H156" i="38"/>
  <c r="H145" i="38"/>
  <c r="H75" i="38"/>
  <c r="H189" i="38"/>
  <c r="H42" i="38"/>
  <c r="H35" i="38"/>
  <c r="H79" i="38"/>
  <c r="H178" i="38"/>
  <c r="H101" i="38"/>
  <c r="H86" i="38"/>
  <c r="H64" i="38"/>
  <c r="H97" i="38"/>
  <c r="H68" i="38"/>
  <c r="H167" i="38"/>
  <c r="H46" i="38"/>
  <c r="H90" i="38"/>
  <c r="H134" i="38"/>
  <c r="H57" i="38"/>
  <c r="H200" i="38"/>
  <c r="H123" i="38"/>
  <c r="F105" i="8"/>
  <c r="I8" i="27"/>
  <c r="G8" i="27"/>
  <c r="H8" i="27"/>
  <c r="I19" i="4"/>
  <c r="I20" i="4" s="1"/>
  <c r="I22" i="4" s="1"/>
  <c r="H19" i="4"/>
  <c r="H20" i="4" s="1"/>
  <c r="H22" i="4" s="1"/>
  <c r="G31" i="5"/>
  <c r="G37" i="5"/>
  <c r="G38" i="5" s="1"/>
  <c r="G40" i="5" s="1"/>
  <c r="H31" i="5"/>
  <c r="H37" i="5"/>
  <c r="H38" i="5" s="1"/>
  <c r="H40" i="5" s="1"/>
  <c r="I31" i="5"/>
  <c r="I37" i="5"/>
  <c r="I38" i="5" s="1"/>
  <c r="I40" i="5" s="1"/>
  <c r="I23" i="5"/>
  <c r="I64" i="8"/>
  <c r="I65" i="8" s="1"/>
  <c r="I66" i="8" s="1"/>
  <c r="I67" i="8" s="1"/>
  <c r="I68" i="8" s="1"/>
  <c r="I75" i="8"/>
  <c r="I76" i="8" s="1"/>
  <c r="I77" i="8" s="1"/>
  <c r="I78" i="8" s="1"/>
  <c r="I79" i="8" s="1"/>
  <c r="I31" i="8"/>
  <c r="I32" i="8" s="1"/>
  <c r="I33" i="8" s="1"/>
  <c r="I34" i="8" s="1"/>
  <c r="I35" i="8" s="1"/>
  <c r="I9" i="8"/>
  <c r="I86" i="8"/>
  <c r="I87" i="8" s="1"/>
  <c r="I88" i="8" s="1"/>
  <c r="I89" i="8" s="1"/>
  <c r="I90" i="8" s="1"/>
  <c r="I53" i="8"/>
  <c r="I54" i="8" s="1"/>
  <c r="I55" i="8" s="1"/>
  <c r="I56" i="8" s="1"/>
  <c r="I57" i="8" s="1"/>
  <c r="I42" i="8"/>
  <c r="I43" i="8" s="1"/>
  <c r="I44" i="8" s="1"/>
  <c r="I45" i="8" s="1"/>
  <c r="I46" i="8" s="1"/>
  <c r="I97" i="8"/>
  <c r="I98" i="8" s="1"/>
  <c r="I99" i="8" s="1"/>
  <c r="I100" i="8" s="1"/>
  <c r="I101" i="8" s="1"/>
  <c r="H105" i="8"/>
  <c r="I105" i="8"/>
  <c r="I107" i="8" s="1"/>
  <c r="G105" i="8"/>
  <c r="F34" i="5"/>
  <c r="H9" i="8"/>
  <c r="H86" i="8"/>
  <c r="H87" i="8" s="1"/>
  <c r="H88" i="8" s="1"/>
  <c r="H89" i="8" s="1"/>
  <c r="H90" i="8" s="1"/>
  <c r="H42" i="8"/>
  <c r="H43" i="8" s="1"/>
  <c r="H44" i="8" s="1"/>
  <c r="H45" i="8" s="1"/>
  <c r="H46" i="8" s="1"/>
  <c r="H75" i="8"/>
  <c r="H76" i="8" s="1"/>
  <c r="H77" i="8" s="1"/>
  <c r="H78" i="8" s="1"/>
  <c r="H79" i="8" s="1"/>
  <c r="H31" i="8"/>
  <c r="H32" i="8" s="1"/>
  <c r="H33" i="8" s="1"/>
  <c r="H34" i="8" s="1"/>
  <c r="H35" i="8" s="1"/>
  <c r="H97" i="8"/>
  <c r="H98" i="8" s="1"/>
  <c r="H99" i="8" s="1"/>
  <c r="H100" i="8" s="1"/>
  <c r="H101" i="8" s="1"/>
  <c r="H64" i="8"/>
  <c r="H65" i="8" s="1"/>
  <c r="H66" i="8" s="1"/>
  <c r="H67" i="8" s="1"/>
  <c r="H68" i="8" s="1"/>
  <c r="H53" i="8"/>
  <c r="H54" i="8" s="1"/>
  <c r="H55" i="8" s="1"/>
  <c r="H56" i="8" s="1"/>
  <c r="H57" i="8" s="1"/>
  <c r="G9" i="8"/>
  <c r="G75" i="8"/>
  <c r="G76" i="8" s="1"/>
  <c r="G77" i="8" s="1"/>
  <c r="G78" i="8" s="1"/>
  <c r="G79" i="8" s="1"/>
  <c r="G86" i="8"/>
  <c r="G87" i="8" s="1"/>
  <c r="G88" i="8" s="1"/>
  <c r="G89" i="8" s="1"/>
  <c r="G90" i="8" s="1"/>
  <c r="G31" i="8"/>
  <c r="G32" i="8" s="1"/>
  <c r="G33" i="8" s="1"/>
  <c r="G34" i="8" s="1"/>
  <c r="G35" i="8" s="1"/>
  <c r="G64" i="8"/>
  <c r="G65" i="8" s="1"/>
  <c r="G66" i="8" s="1"/>
  <c r="G67" i="8" s="1"/>
  <c r="G68" i="8" s="1"/>
  <c r="G97" i="8"/>
  <c r="G98" i="8" s="1"/>
  <c r="G99" i="8" s="1"/>
  <c r="G100" i="8" s="1"/>
  <c r="G101" i="8" s="1"/>
  <c r="G53" i="8"/>
  <c r="G54" i="8" s="1"/>
  <c r="G55" i="8" s="1"/>
  <c r="G56" i="8" s="1"/>
  <c r="G57" i="8" s="1"/>
  <c r="G42" i="8"/>
  <c r="G43" i="8" s="1"/>
  <c r="G44" i="8" s="1"/>
  <c r="G45" i="8" s="1"/>
  <c r="G46" i="8" s="1"/>
  <c r="G9" i="7"/>
  <c r="G91" i="7" s="1"/>
  <c r="G42" i="7"/>
  <c r="G43" i="7" s="1"/>
  <c r="H42" i="7"/>
  <c r="H43" i="7" s="1"/>
  <c r="H9" i="7"/>
  <c r="H25" i="7" s="1"/>
  <c r="H216" i="7" s="1"/>
  <c r="I9" i="7"/>
  <c r="I80" i="7" s="1"/>
  <c r="I42" i="7"/>
  <c r="I43" i="7" s="1"/>
  <c r="I34" i="4"/>
  <c r="I107" i="14" s="1"/>
  <c r="I105" i="7"/>
  <c r="I105" i="15" s="1"/>
  <c r="F34" i="4"/>
  <c r="F107" i="14" s="1"/>
  <c r="F105" i="7"/>
  <c r="F105" i="15" s="1"/>
  <c r="H34" i="4"/>
  <c r="H105" i="7"/>
  <c r="H105" i="15" s="1"/>
  <c r="G34" i="4"/>
  <c r="G107" i="14" s="1"/>
  <c r="G105" i="7"/>
  <c r="G105" i="15" s="1"/>
  <c r="F34" i="2"/>
  <c r="F105" i="6"/>
  <c r="F105" i="14" s="1"/>
  <c r="I34" i="2"/>
  <c r="I105" i="6"/>
  <c r="I105" i="14" s="1"/>
  <c r="H34" i="2"/>
  <c r="H105" i="6"/>
  <c r="H105" i="14" s="1"/>
  <c r="G34" i="2"/>
  <c r="G105" i="6"/>
  <c r="G105" i="14" s="1"/>
  <c r="F31" i="5"/>
  <c r="H13" i="4"/>
  <c r="I13" i="4"/>
  <c r="G19" i="4"/>
  <c r="G20" i="4" s="1"/>
  <c r="G22" i="4" s="1"/>
  <c r="G11" i="14" s="1"/>
  <c r="F31" i="4"/>
  <c r="G31" i="4"/>
  <c r="H31" i="4"/>
  <c r="I31" i="4"/>
  <c r="F31" i="2"/>
  <c r="I31" i="2"/>
  <c r="H31" i="2"/>
  <c r="G31" i="2"/>
  <c r="F12" i="2"/>
  <c r="I36" i="38" l="1"/>
  <c r="I69" i="38"/>
  <c r="I47" i="38"/>
  <c r="G47" i="38"/>
  <c r="G25" i="38"/>
  <c r="G215" i="38" s="1"/>
  <c r="G91" i="38"/>
  <c r="G80" i="38"/>
  <c r="G69" i="38"/>
  <c r="H107" i="14"/>
  <c r="G36" i="38"/>
  <c r="H36" i="38"/>
  <c r="I58" i="38"/>
  <c r="I25" i="38"/>
  <c r="G102" i="38"/>
  <c r="I102" i="38"/>
  <c r="I80" i="38"/>
  <c r="H91" i="38"/>
  <c r="H25" i="38"/>
  <c r="H215" i="38" s="1"/>
  <c r="H80" i="38"/>
  <c r="H58" i="38"/>
  <c r="H69" i="38"/>
  <c r="H47" i="38"/>
  <c r="I110" i="8"/>
  <c r="I117" i="8" s="1"/>
  <c r="I117" i="36"/>
  <c r="H110" i="8"/>
  <c r="H117" i="8" s="1"/>
  <c r="H117" i="36"/>
  <c r="F107" i="8"/>
  <c r="F141" i="8" s="1"/>
  <c r="F142" i="8" s="1"/>
  <c r="F143" i="8" s="1"/>
  <c r="F144" i="8" s="1"/>
  <c r="F145" i="8" s="1"/>
  <c r="G110" i="8"/>
  <c r="G117" i="8" s="1"/>
  <c r="G117" i="36"/>
  <c r="H53" i="27"/>
  <c r="H134" i="27"/>
  <c r="H86" i="27"/>
  <c r="H75" i="27"/>
  <c r="H57" i="27"/>
  <c r="H68" i="27"/>
  <c r="H64" i="27"/>
  <c r="H90" i="27"/>
  <c r="H42" i="27"/>
  <c r="H79" i="27"/>
  <c r="H9" i="27"/>
  <c r="H46" i="27"/>
  <c r="H178" i="27"/>
  <c r="H31" i="27"/>
  <c r="H189" i="27"/>
  <c r="H156" i="27"/>
  <c r="H145" i="27"/>
  <c r="H101" i="27"/>
  <c r="H200" i="27"/>
  <c r="H97" i="27"/>
  <c r="H167" i="27"/>
  <c r="H35" i="27"/>
  <c r="G97" i="27"/>
  <c r="G86" i="27"/>
  <c r="G189" i="27"/>
  <c r="G90" i="27"/>
  <c r="G200" i="27"/>
  <c r="G57" i="27"/>
  <c r="G167" i="27"/>
  <c r="G156" i="27"/>
  <c r="G134" i="27"/>
  <c r="G35" i="27"/>
  <c r="G9" i="27"/>
  <c r="G46" i="27"/>
  <c r="G101" i="27"/>
  <c r="G75" i="27"/>
  <c r="G64" i="27"/>
  <c r="G68" i="27"/>
  <c r="G53" i="27"/>
  <c r="G42" i="27"/>
  <c r="G145" i="27"/>
  <c r="G31" i="27"/>
  <c r="G79" i="27"/>
  <c r="G178" i="27"/>
  <c r="I79" i="27"/>
  <c r="I68" i="27"/>
  <c r="I145" i="27"/>
  <c r="I189" i="27"/>
  <c r="I156" i="27"/>
  <c r="I101" i="27"/>
  <c r="I75" i="27"/>
  <c r="I90" i="27"/>
  <c r="I64" i="27"/>
  <c r="I167" i="27"/>
  <c r="I31" i="27"/>
  <c r="I42" i="27"/>
  <c r="I46" i="27"/>
  <c r="I134" i="27"/>
  <c r="I53" i="27"/>
  <c r="I35" i="27"/>
  <c r="I178" i="27"/>
  <c r="I9" i="27"/>
  <c r="I69" i="27" s="1"/>
  <c r="I200" i="27"/>
  <c r="I97" i="27"/>
  <c r="I86" i="27"/>
  <c r="I57" i="27"/>
  <c r="I108" i="27"/>
  <c r="I168" i="27" s="1"/>
  <c r="I174" i="27"/>
  <c r="I163" i="27"/>
  <c r="I130" i="27"/>
  <c r="I141" i="27"/>
  <c r="I196" i="27"/>
  <c r="I152" i="27"/>
  <c r="I185" i="27"/>
  <c r="H108" i="27"/>
  <c r="H146" i="27" s="1"/>
  <c r="H152" i="27"/>
  <c r="H141" i="27"/>
  <c r="H174" i="27"/>
  <c r="H185" i="27"/>
  <c r="H163" i="27"/>
  <c r="H130" i="27"/>
  <c r="H196" i="27"/>
  <c r="G108" i="27"/>
  <c r="G201" i="27" s="1"/>
  <c r="G152" i="27"/>
  <c r="G130" i="27"/>
  <c r="G174" i="27"/>
  <c r="G196" i="27"/>
  <c r="G185" i="27"/>
  <c r="G141" i="27"/>
  <c r="G163" i="27"/>
  <c r="F108" i="27"/>
  <c r="F168" i="27" s="1"/>
  <c r="F130" i="27"/>
  <c r="F131" i="27" s="1"/>
  <c r="F132" i="27" s="1"/>
  <c r="F133" i="27" s="1"/>
  <c r="F134" i="27" s="1"/>
  <c r="F196" i="27"/>
  <c r="F197" i="27" s="1"/>
  <c r="F198" i="27" s="1"/>
  <c r="F199" i="27" s="1"/>
  <c r="F200" i="27" s="1"/>
  <c r="F152" i="27"/>
  <c r="F153" i="27" s="1"/>
  <c r="F154" i="27" s="1"/>
  <c r="F155" i="27" s="1"/>
  <c r="F156" i="27" s="1"/>
  <c r="F141" i="27"/>
  <c r="F142" i="27" s="1"/>
  <c r="F143" i="27" s="1"/>
  <c r="F144" i="27" s="1"/>
  <c r="F145" i="27" s="1"/>
  <c r="F185" i="27"/>
  <c r="F186" i="27" s="1"/>
  <c r="F187" i="27" s="1"/>
  <c r="F188" i="27" s="1"/>
  <c r="F189" i="27" s="1"/>
  <c r="F174" i="27"/>
  <c r="F175" i="27" s="1"/>
  <c r="F176" i="27" s="1"/>
  <c r="F177" i="27" s="1"/>
  <c r="F178" i="27" s="1"/>
  <c r="F163" i="27"/>
  <c r="F164" i="27" s="1"/>
  <c r="F165" i="27" s="1"/>
  <c r="F166" i="27" s="1"/>
  <c r="F167" i="27" s="1"/>
  <c r="H23" i="4"/>
  <c r="H11" i="14"/>
  <c r="I23" i="4"/>
  <c r="I11" i="14"/>
  <c r="I72" i="5"/>
  <c r="I13" i="8"/>
  <c r="H110" i="15"/>
  <c r="I152" i="8"/>
  <c r="I153" i="8" s="1"/>
  <c r="I154" i="8" s="1"/>
  <c r="I155" i="8" s="1"/>
  <c r="I156" i="8" s="1"/>
  <c r="I163" i="8"/>
  <c r="I164" i="8" s="1"/>
  <c r="I165" i="8" s="1"/>
  <c r="I166" i="8" s="1"/>
  <c r="I167" i="8" s="1"/>
  <c r="I130" i="8"/>
  <c r="I131" i="8" s="1"/>
  <c r="I132" i="8" s="1"/>
  <c r="I133" i="8" s="1"/>
  <c r="I134" i="8" s="1"/>
  <c r="I141" i="8"/>
  <c r="I142" i="8" s="1"/>
  <c r="I143" i="8" s="1"/>
  <c r="I144" i="8" s="1"/>
  <c r="I145" i="8" s="1"/>
  <c r="I174" i="8"/>
  <c r="I175" i="8" s="1"/>
  <c r="I176" i="8" s="1"/>
  <c r="I177" i="8" s="1"/>
  <c r="I178" i="8" s="1"/>
  <c r="I185" i="8"/>
  <c r="I186" i="8" s="1"/>
  <c r="I187" i="8" s="1"/>
  <c r="I188" i="8" s="1"/>
  <c r="I189" i="8" s="1"/>
  <c r="I196" i="8"/>
  <c r="I197" i="8" s="1"/>
  <c r="I198" i="8" s="1"/>
  <c r="I199" i="8" s="1"/>
  <c r="I200" i="8" s="1"/>
  <c r="G107" i="15"/>
  <c r="I107" i="15"/>
  <c r="I108" i="15" s="1"/>
  <c r="H107" i="15"/>
  <c r="F37" i="2"/>
  <c r="F38" i="2" s="1"/>
  <c r="F40" i="2" s="1"/>
  <c r="F110" i="6" s="1"/>
  <c r="F117" i="6" s="1"/>
  <c r="F118" i="6" s="1"/>
  <c r="G110" i="15"/>
  <c r="H37" i="2"/>
  <c r="H38" i="2" s="1"/>
  <c r="H40" i="2" s="1"/>
  <c r="H110" i="6" s="1"/>
  <c r="H117" i="6" s="1"/>
  <c r="H118" i="6" s="1"/>
  <c r="I110" i="15"/>
  <c r="F110" i="15"/>
  <c r="H37" i="4"/>
  <c r="H38" i="4" s="1"/>
  <c r="H40" i="4" s="1"/>
  <c r="H117" i="27" s="1"/>
  <c r="F37" i="4"/>
  <c r="F38" i="4" s="1"/>
  <c r="F40" i="4" s="1"/>
  <c r="F117" i="27" s="1"/>
  <c r="F118" i="27" s="1"/>
  <c r="F119" i="27" s="1"/>
  <c r="F120" i="27" s="1"/>
  <c r="F121" i="27" s="1"/>
  <c r="F122" i="27" s="1"/>
  <c r="F123" i="27" s="1"/>
  <c r="F107" i="15"/>
  <c r="G37" i="4"/>
  <c r="G38" i="4" s="1"/>
  <c r="G40" i="4" s="1"/>
  <c r="G117" i="27" s="1"/>
  <c r="H69" i="7"/>
  <c r="F13" i="2"/>
  <c r="G41" i="5"/>
  <c r="F37" i="5"/>
  <c r="F38" i="5" s="1"/>
  <c r="F40" i="5" s="1"/>
  <c r="F117" i="36" s="1"/>
  <c r="I41" i="5"/>
  <c r="G107" i="8"/>
  <c r="I108" i="8"/>
  <c r="H107" i="8"/>
  <c r="H23" i="5"/>
  <c r="H41" i="5"/>
  <c r="G23" i="5"/>
  <c r="G80" i="7"/>
  <c r="I58" i="7"/>
  <c r="G36" i="7"/>
  <c r="G25" i="7"/>
  <c r="G216" i="7" s="1"/>
  <c r="G47" i="7"/>
  <c r="G69" i="7"/>
  <c r="G58" i="7"/>
  <c r="I47" i="7"/>
  <c r="I102" i="7"/>
  <c r="I36" i="7"/>
  <c r="I69" i="7"/>
  <c r="I91" i="7"/>
  <c r="H107" i="7"/>
  <c r="I25" i="7"/>
  <c r="I216" i="7" s="1"/>
  <c r="H58" i="7"/>
  <c r="H36" i="7"/>
  <c r="H102" i="7"/>
  <c r="H47" i="7"/>
  <c r="H80" i="7"/>
  <c r="F107" i="7"/>
  <c r="G23" i="4"/>
  <c r="I107" i="7"/>
  <c r="H91" i="7"/>
  <c r="F29" i="7"/>
  <c r="F30" i="7" s="1"/>
  <c r="G107" i="7"/>
  <c r="I37" i="4"/>
  <c r="I38" i="4" s="1"/>
  <c r="I40" i="4" s="1"/>
  <c r="G102" i="7"/>
  <c r="I107" i="6"/>
  <c r="I37" i="2"/>
  <c r="I38" i="2" s="1"/>
  <c r="I40" i="2" s="1"/>
  <c r="I110" i="6" s="1"/>
  <c r="I117" i="6" s="1"/>
  <c r="I118" i="6" s="1"/>
  <c r="H107" i="6"/>
  <c r="G107" i="6"/>
  <c r="G37" i="2"/>
  <c r="G38" i="2" s="1"/>
  <c r="G40" i="2" s="1"/>
  <c r="G110" i="6" s="1"/>
  <c r="G117" i="6" s="1"/>
  <c r="G118" i="6" s="1"/>
  <c r="F107" i="6"/>
  <c r="G83" i="1"/>
  <c r="H83" i="1"/>
  <c r="I83" i="1"/>
  <c r="F83" i="1"/>
  <c r="F185" i="8" l="1"/>
  <c r="F186" i="8" s="1"/>
  <c r="F187" i="8" s="1"/>
  <c r="F188" i="8" s="1"/>
  <c r="F189" i="8" s="1"/>
  <c r="G203" i="38"/>
  <c r="G214" i="38" s="1"/>
  <c r="F196" i="8"/>
  <c r="F197" i="8" s="1"/>
  <c r="F198" i="8" s="1"/>
  <c r="F199" i="8" s="1"/>
  <c r="F200" i="8" s="1"/>
  <c r="I203" i="38"/>
  <c r="I214" i="38" s="1"/>
  <c r="H203" i="38"/>
  <c r="H214" i="38" s="1"/>
  <c r="F130" i="8"/>
  <c r="F131" i="8" s="1"/>
  <c r="F132" i="8" s="1"/>
  <c r="F133" i="8" s="1"/>
  <c r="F134" i="8" s="1"/>
  <c r="F174" i="8"/>
  <c r="F175" i="8" s="1"/>
  <c r="F176" i="8" s="1"/>
  <c r="F177" i="8" s="1"/>
  <c r="F178" i="8" s="1"/>
  <c r="F163" i="8"/>
  <c r="F164" i="8" s="1"/>
  <c r="F165" i="8" s="1"/>
  <c r="F166" i="8" s="1"/>
  <c r="F167" i="8" s="1"/>
  <c r="F108" i="8"/>
  <c r="F152" i="8"/>
  <c r="F153" i="8" s="1"/>
  <c r="F154" i="8" s="1"/>
  <c r="F155" i="8" s="1"/>
  <c r="F156" i="8" s="1"/>
  <c r="G118" i="36"/>
  <c r="G119" i="36" s="1"/>
  <c r="G121" i="36"/>
  <c r="G122" i="36" s="1"/>
  <c r="G123" i="36" s="1"/>
  <c r="R123" i="36" s="1"/>
  <c r="R121" i="36" s="1"/>
  <c r="F108" i="36"/>
  <c r="F124" i="36" s="1"/>
  <c r="F130" i="36"/>
  <c r="F167" i="36"/>
  <c r="F163" i="36"/>
  <c r="F152" i="36"/>
  <c r="F174" i="36"/>
  <c r="F189" i="36"/>
  <c r="F156" i="36"/>
  <c r="F200" i="36"/>
  <c r="F141" i="36"/>
  <c r="F178" i="36"/>
  <c r="F145" i="36"/>
  <c r="F185" i="36"/>
  <c r="F134" i="36"/>
  <c r="F196" i="36"/>
  <c r="F118" i="36"/>
  <c r="F119" i="36" s="1"/>
  <c r="F121" i="36"/>
  <c r="F122" i="36" s="1"/>
  <c r="F123" i="36" s="1"/>
  <c r="H118" i="36"/>
  <c r="H119" i="36" s="1"/>
  <c r="H121" i="36"/>
  <c r="H122" i="36" s="1"/>
  <c r="H123" i="36" s="1"/>
  <c r="S123" i="36" s="1"/>
  <c r="S121" i="36" s="1"/>
  <c r="I121" i="36"/>
  <c r="I122" i="36" s="1"/>
  <c r="I123" i="36" s="1"/>
  <c r="T123" i="36" s="1"/>
  <c r="T121" i="36" s="1"/>
  <c r="I118" i="36"/>
  <c r="I119" i="36" s="1"/>
  <c r="I72" i="4"/>
  <c r="I13" i="14"/>
  <c r="H72" i="4"/>
  <c r="H13" i="14"/>
  <c r="I190" i="27"/>
  <c r="I36" i="27"/>
  <c r="I201" i="27"/>
  <c r="I47" i="27"/>
  <c r="I179" i="27"/>
  <c r="I157" i="27"/>
  <c r="G36" i="27"/>
  <c r="G69" i="27"/>
  <c r="G25" i="27"/>
  <c r="G102" i="27"/>
  <c r="G58" i="27"/>
  <c r="G80" i="27"/>
  <c r="H47" i="27"/>
  <c r="H36" i="27"/>
  <c r="H80" i="27"/>
  <c r="H102" i="27"/>
  <c r="H58" i="27"/>
  <c r="G47" i="27"/>
  <c r="I91" i="27"/>
  <c r="I25" i="27"/>
  <c r="I58" i="27"/>
  <c r="I102" i="27"/>
  <c r="H25" i="27"/>
  <c r="I135" i="27"/>
  <c r="G91" i="27"/>
  <c r="I146" i="27"/>
  <c r="I80" i="27"/>
  <c r="H69" i="27"/>
  <c r="H91" i="27"/>
  <c r="F201" i="27"/>
  <c r="G146" i="27"/>
  <c r="G135" i="27"/>
  <c r="F146" i="27"/>
  <c r="G179" i="27"/>
  <c r="G168" i="27"/>
  <c r="F135" i="27"/>
  <c r="G157" i="27"/>
  <c r="F124" i="27"/>
  <c r="G190" i="27"/>
  <c r="I110" i="14"/>
  <c r="I117" i="14" s="1"/>
  <c r="I118" i="14" s="1"/>
  <c r="I119" i="14" s="1"/>
  <c r="I120" i="14" s="1"/>
  <c r="I121" i="14" s="1"/>
  <c r="I122" i="14" s="1"/>
  <c r="I123" i="14" s="1"/>
  <c r="T123" i="14" s="1"/>
  <c r="T121" i="14" s="1"/>
  <c r="I117" i="27"/>
  <c r="H118" i="27"/>
  <c r="H119" i="27" s="1"/>
  <c r="H121" i="27"/>
  <c r="H122" i="27" s="1"/>
  <c r="H123" i="27" s="1"/>
  <c r="H135" i="27"/>
  <c r="H179" i="27"/>
  <c r="H168" i="27"/>
  <c r="H190" i="27"/>
  <c r="H201" i="27"/>
  <c r="H157" i="27"/>
  <c r="G121" i="27"/>
  <c r="G122" i="27" s="1"/>
  <c r="G123" i="27" s="1"/>
  <c r="G118" i="27"/>
  <c r="G119" i="27" s="1"/>
  <c r="F190" i="27"/>
  <c r="F157" i="27"/>
  <c r="F179" i="27"/>
  <c r="G41" i="4"/>
  <c r="G110" i="14"/>
  <c r="G117" i="14" s="1"/>
  <c r="G118" i="14" s="1"/>
  <c r="G119" i="14" s="1"/>
  <c r="G120" i="14" s="1"/>
  <c r="G121" i="14" s="1"/>
  <c r="G122" i="14" s="1"/>
  <c r="G123" i="14" s="1"/>
  <c r="R123" i="14" s="1"/>
  <c r="R121" i="14" s="1"/>
  <c r="F110" i="7"/>
  <c r="F110" i="14"/>
  <c r="F117" i="14" s="1"/>
  <c r="F118" i="14" s="1"/>
  <c r="F119" i="14" s="1"/>
  <c r="F120" i="14" s="1"/>
  <c r="F121" i="14" s="1"/>
  <c r="F122" i="14" s="1"/>
  <c r="F123" i="14" s="1"/>
  <c r="F110" i="8"/>
  <c r="F117" i="8" s="1"/>
  <c r="H110" i="7"/>
  <c r="H110" i="14"/>
  <c r="H117" i="14" s="1"/>
  <c r="H118" i="14" s="1"/>
  <c r="H119" i="14" s="1"/>
  <c r="H120" i="14" s="1"/>
  <c r="H121" i="14" s="1"/>
  <c r="H122" i="14" s="1"/>
  <c r="H123" i="14" s="1"/>
  <c r="S123" i="14" s="1"/>
  <c r="S121" i="14" s="1"/>
  <c r="G72" i="4"/>
  <c r="I73" i="5"/>
  <c r="H72" i="5"/>
  <c r="H13" i="8"/>
  <c r="G73" i="5"/>
  <c r="G72" i="5"/>
  <c r="G13" i="8"/>
  <c r="I60" i="5"/>
  <c r="H73" i="5"/>
  <c r="G141" i="7"/>
  <c r="G142" i="7" s="1"/>
  <c r="G143" i="7" s="1"/>
  <c r="G144" i="7" s="1"/>
  <c r="G145" i="7" s="1"/>
  <c r="G196" i="7"/>
  <c r="G197" i="7" s="1"/>
  <c r="G198" i="7" s="1"/>
  <c r="G199" i="7" s="1"/>
  <c r="G200" i="7" s="1"/>
  <c r="G185" i="7"/>
  <c r="G186" i="7" s="1"/>
  <c r="G187" i="7" s="1"/>
  <c r="G188" i="7" s="1"/>
  <c r="G189" i="7" s="1"/>
  <c r="G130" i="7"/>
  <c r="G131" i="7" s="1"/>
  <c r="G132" i="7" s="1"/>
  <c r="G133" i="7" s="1"/>
  <c r="G134" i="7" s="1"/>
  <c r="G119" i="7"/>
  <c r="G120" i="7" s="1"/>
  <c r="G121" i="7" s="1"/>
  <c r="G122" i="7" s="1"/>
  <c r="G123" i="7" s="1"/>
  <c r="G152" i="7"/>
  <c r="G153" i="7" s="1"/>
  <c r="G154" i="7" s="1"/>
  <c r="G155" i="7" s="1"/>
  <c r="G156" i="7" s="1"/>
  <c r="G163" i="7"/>
  <c r="G164" i="7" s="1"/>
  <c r="G165" i="7" s="1"/>
  <c r="G166" i="7" s="1"/>
  <c r="G167" i="7" s="1"/>
  <c r="G174" i="7"/>
  <c r="G175" i="7" s="1"/>
  <c r="G176" i="7" s="1"/>
  <c r="G177" i="7" s="1"/>
  <c r="G178" i="7" s="1"/>
  <c r="H130" i="8"/>
  <c r="H131" i="8" s="1"/>
  <c r="H132" i="8" s="1"/>
  <c r="H133" i="8" s="1"/>
  <c r="H134" i="8" s="1"/>
  <c r="H185" i="8"/>
  <c r="H186" i="8" s="1"/>
  <c r="H187" i="8" s="1"/>
  <c r="H188" i="8" s="1"/>
  <c r="H189" i="8" s="1"/>
  <c r="H141" i="8"/>
  <c r="H142" i="8" s="1"/>
  <c r="H143" i="8" s="1"/>
  <c r="H144" i="8" s="1"/>
  <c r="H145" i="8" s="1"/>
  <c r="H163" i="8"/>
  <c r="H164" i="8" s="1"/>
  <c r="H165" i="8" s="1"/>
  <c r="H166" i="8" s="1"/>
  <c r="H167" i="8" s="1"/>
  <c r="H196" i="8"/>
  <c r="H197" i="8" s="1"/>
  <c r="H198" i="8" s="1"/>
  <c r="H199" i="8" s="1"/>
  <c r="H200" i="8" s="1"/>
  <c r="H152" i="8"/>
  <c r="H153" i="8" s="1"/>
  <c r="H154" i="8" s="1"/>
  <c r="H155" i="8" s="1"/>
  <c r="H156" i="8" s="1"/>
  <c r="H174" i="8"/>
  <c r="H175" i="8" s="1"/>
  <c r="H176" i="8" s="1"/>
  <c r="H177" i="8" s="1"/>
  <c r="H178" i="8" s="1"/>
  <c r="H152" i="15"/>
  <c r="H153" i="15" s="1"/>
  <c r="H154" i="15" s="1"/>
  <c r="H155" i="15" s="1"/>
  <c r="H185" i="15"/>
  <c r="H186" i="15" s="1"/>
  <c r="H187" i="15" s="1"/>
  <c r="H188" i="15" s="1"/>
  <c r="H130" i="15"/>
  <c r="H131" i="15" s="1"/>
  <c r="H132" i="15" s="1"/>
  <c r="H133" i="15" s="1"/>
  <c r="H141" i="15"/>
  <c r="H142" i="15" s="1"/>
  <c r="H143" i="15" s="1"/>
  <c r="H144" i="15" s="1"/>
  <c r="H163" i="15"/>
  <c r="H164" i="15" s="1"/>
  <c r="H165" i="15" s="1"/>
  <c r="H166" i="15" s="1"/>
  <c r="H119" i="15"/>
  <c r="H120" i="15" s="1"/>
  <c r="H121" i="15" s="1"/>
  <c r="H122" i="15" s="1"/>
  <c r="H174" i="15"/>
  <c r="H175" i="15" s="1"/>
  <c r="H176" i="15" s="1"/>
  <c r="H177" i="15" s="1"/>
  <c r="H196" i="15"/>
  <c r="H197" i="15" s="1"/>
  <c r="H198" i="15" s="1"/>
  <c r="H199" i="15" s="1"/>
  <c r="I135" i="15"/>
  <c r="I201" i="15"/>
  <c r="I146" i="15"/>
  <c r="I157" i="15"/>
  <c r="I168" i="15"/>
  <c r="I124" i="15"/>
  <c r="I179" i="15"/>
  <c r="I190" i="15"/>
  <c r="I141" i="15"/>
  <c r="I142" i="15" s="1"/>
  <c r="I143" i="15" s="1"/>
  <c r="I144" i="15" s="1"/>
  <c r="I119" i="15"/>
  <c r="I120" i="15" s="1"/>
  <c r="I121" i="15" s="1"/>
  <c r="I122" i="15" s="1"/>
  <c r="I174" i="15"/>
  <c r="I175" i="15" s="1"/>
  <c r="I176" i="15" s="1"/>
  <c r="I177" i="15" s="1"/>
  <c r="I163" i="15"/>
  <c r="I164" i="15" s="1"/>
  <c r="I165" i="15" s="1"/>
  <c r="I166" i="15" s="1"/>
  <c r="I130" i="15"/>
  <c r="I131" i="15" s="1"/>
  <c r="I132" i="15" s="1"/>
  <c r="I133" i="15" s="1"/>
  <c r="I152" i="15"/>
  <c r="I153" i="15" s="1"/>
  <c r="I154" i="15" s="1"/>
  <c r="I155" i="15" s="1"/>
  <c r="I185" i="15"/>
  <c r="I186" i="15" s="1"/>
  <c r="I187" i="15" s="1"/>
  <c r="I188" i="15" s="1"/>
  <c r="I196" i="15"/>
  <c r="I197" i="15" s="1"/>
  <c r="I198" i="15" s="1"/>
  <c r="I199" i="15" s="1"/>
  <c r="I141" i="7"/>
  <c r="I142" i="7" s="1"/>
  <c r="I143" i="7" s="1"/>
  <c r="I144" i="7" s="1"/>
  <c r="I145" i="7" s="1"/>
  <c r="I185" i="7"/>
  <c r="I186" i="7" s="1"/>
  <c r="I187" i="7" s="1"/>
  <c r="I188" i="7" s="1"/>
  <c r="I189" i="7" s="1"/>
  <c r="I196" i="7"/>
  <c r="I197" i="7" s="1"/>
  <c r="I198" i="7" s="1"/>
  <c r="I199" i="7" s="1"/>
  <c r="I200" i="7" s="1"/>
  <c r="I119" i="7"/>
  <c r="I120" i="7" s="1"/>
  <c r="I121" i="7" s="1"/>
  <c r="I122" i="7" s="1"/>
  <c r="I123" i="7" s="1"/>
  <c r="I174" i="7"/>
  <c r="I175" i="7" s="1"/>
  <c r="I176" i="7" s="1"/>
  <c r="I177" i="7" s="1"/>
  <c r="I178" i="7" s="1"/>
  <c r="I152" i="7"/>
  <c r="I153" i="7" s="1"/>
  <c r="I154" i="7" s="1"/>
  <c r="I155" i="7" s="1"/>
  <c r="I156" i="7" s="1"/>
  <c r="I163" i="7"/>
  <c r="I164" i="7" s="1"/>
  <c r="I165" i="7" s="1"/>
  <c r="I166" i="7" s="1"/>
  <c r="I167" i="7" s="1"/>
  <c r="I130" i="7"/>
  <c r="I131" i="7" s="1"/>
  <c r="I132" i="7" s="1"/>
  <c r="I133" i="7" s="1"/>
  <c r="I134" i="7" s="1"/>
  <c r="G119" i="15"/>
  <c r="G120" i="15" s="1"/>
  <c r="G121" i="15" s="1"/>
  <c r="G122" i="15" s="1"/>
  <c r="G141" i="15"/>
  <c r="G142" i="15" s="1"/>
  <c r="G143" i="15" s="1"/>
  <c r="G144" i="15" s="1"/>
  <c r="G185" i="15"/>
  <c r="G186" i="15" s="1"/>
  <c r="G187" i="15" s="1"/>
  <c r="G188" i="15" s="1"/>
  <c r="G130" i="15"/>
  <c r="G131" i="15" s="1"/>
  <c r="G132" i="15" s="1"/>
  <c r="G133" i="15" s="1"/>
  <c r="G174" i="15"/>
  <c r="G175" i="15" s="1"/>
  <c r="G176" i="15" s="1"/>
  <c r="G177" i="15" s="1"/>
  <c r="G163" i="15"/>
  <c r="G164" i="15" s="1"/>
  <c r="G165" i="15" s="1"/>
  <c r="G166" i="15" s="1"/>
  <c r="G196" i="15"/>
  <c r="G197" i="15" s="1"/>
  <c r="G198" i="15" s="1"/>
  <c r="G199" i="15" s="1"/>
  <c r="G152" i="15"/>
  <c r="G153" i="15" s="1"/>
  <c r="G154" i="15" s="1"/>
  <c r="G155" i="15" s="1"/>
  <c r="H108" i="7"/>
  <c r="H201" i="7" s="1"/>
  <c r="H130" i="7"/>
  <c r="H131" i="7" s="1"/>
  <c r="H132" i="7" s="1"/>
  <c r="H133" i="7" s="1"/>
  <c r="H134" i="7" s="1"/>
  <c r="H185" i="7"/>
  <c r="H186" i="7" s="1"/>
  <c r="H187" i="7" s="1"/>
  <c r="H188" i="7" s="1"/>
  <c r="H189" i="7" s="1"/>
  <c r="H196" i="7"/>
  <c r="H197" i="7" s="1"/>
  <c r="H198" i="7" s="1"/>
  <c r="H199" i="7" s="1"/>
  <c r="H200" i="7" s="1"/>
  <c r="H152" i="7"/>
  <c r="H153" i="7" s="1"/>
  <c r="H154" i="7" s="1"/>
  <c r="H155" i="7" s="1"/>
  <c r="H156" i="7" s="1"/>
  <c r="H119" i="7"/>
  <c r="H120" i="7" s="1"/>
  <c r="H121" i="7" s="1"/>
  <c r="H122" i="7" s="1"/>
  <c r="H123" i="7" s="1"/>
  <c r="H141" i="7"/>
  <c r="H142" i="7" s="1"/>
  <c r="H143" i="7" s="1"/>
  <c r="H144" i="7" s="1"/>
  <c r="H145" i="7" s="1"/>
  <c r="H163" i="7"/>
  <c r="H164" i="7" s="1"/>
  <c r="H165" i="7" s="1"/>
  <c r="H166" i="7" s="1"/>
  <c r="H167" i="7" s="1"/>
  <c r="H174" i="7"/>
  <c r="H175" i="7" s="1"/>
  <c r="H176" i="7" s="1"/>
  <c r="H177" i="7" s="1"/>
  <c r="H178" i="7" s="1"/>
  <c r="F174" i="7"/>
  <c r="F175" i="7" s="1"/>
  <c r="F176" i="7" s="1"/>
  <c r="F177" i="7" s="1"/>
  <c r="F178" i="7" s="1"/>
  <c r="F152" i="7"/>
  <c r="F153" i="7" s="1"/>
  <c r="F154" i="7" s="1"/>
  <c r="F155" i="7" s="1"/>
  <c r="F156" i="7" s="1"/>
  <c r="F196" i="7"/>
  <c r="F197" i="7" s="1"/>
  <c r="F198" i="7" s="1"/>
  <c r="F199" i="7" s="1"/>
  <c r="F200" i="7" s="1"/>
  <c r="F119" i="7"/>
  <c r="F120" i="7" s="1"/>
  <c r="F121" i="7" s="1"/>
  <c r="F122" i="7" s="1"/>
  <c r="F123" i="7" s="1"/>
  <c r="F141" i="7"/>
  <c r="F142" i="7" s="1"/>
  <c r="F143" i="7" s="1"/>
  <c r="F144" i="7" s="1"/>
  <c r="F145" i="7" s="1"/>
  <c r="F130" i="7"/>
  <c r="F131" i="7" s="1"/>
  <c r="F132" i="7" s="1"/>
  <c r="F133" i="7" s="1"/>
  <c r="F134" i="7" s="1"/>
  <c r="F185" i="7"/>
  <c r="F186" i="7" s="1"/>
  <c r="F187" i="7" s="1"/>
  <c r="F188" i="7" s="1"/>
  <c r="F189" i="7" s="1"/>
  <c r="F163" i="7"/>
  <c r="F164" i="7" s="1"/>
  <c r="F165" i="7" s="1"/>
  <c r="F166" i="7" s="1"/>
  <c r="F167" i="7" s="1"/>
  <c r="F141" i="15"/>
  <c r="F142" i="15" s="1"/>
  <c r="F143" i="15" s="1"/>
  <c r="F144" i="15" s="1"/>
  <c r="F145" i="15" s="1"/>
  <c r="F163" i="15"/>
  <c r="F164" i="15" s="1"/>
  <c r="F165" i="15" s="1"/>
  <c r="F166" i="15" s="1"/>
  <c r="F167" i="15" s="1"/>
  <c r="F185" i="15"/>
  <c r="F186" i="15" s="1"/>
  <c r="F187" i="15" s="1"/>
  <c r="F188" i="15" s="1"/>
  <c r="F189" i="15" s="1"/>
  <c r="F119" i="15"/>
  <c r="F120" i="15" s="1"/>
  <c r="F121" i="15" s="1"/>
  <c r="F122" i="15" s="1"/>
  <c r="F123" i="15" s="1"/>
  <c r="F152" i="15"/>
  <c r="F153" i="15" s="1"/>
  <c r="F154" i="15" s="1"/>
  <c r="F155" i="15" s="1"/>
  <c r="F156" i="15" s="1"/>
  <c r="F130" i="15"/>
  <c r="F131" i="15" s="1"/>
  <c r="F132" i="15" s="1"/>
  <c r="F133" i="15" s="1"/>
  <c r="F134" i="15" s="1"/>
  <c r="F196" i="15"/>
  <c r="F197" i="15" s="1"/>
  <c r="F198" i="15" s="1"/>
  <c r="F199" i="15" s="1"/>
  <c r="F200" i="15" s="1"/>
  <c r="F174" i="15"/>
  <c r="F175" i="15" s="1"/>
  <c r="F176" i="15" s="1"/>
  <c r="F177" i="15" s="1"/>
  <c r="F178" i="15" s="1"/>
  <c r="G141" i="8"/>
  <c r="G142" i="8" s="1"/>
  <c r="G143" i="8" s="1"/>
  <c r="G144" i="8" s="1"/>
  <c r="G145" i="8" s="1"/>
  <c r="G196" i="8"/>
  <c r="G197" i="8" s="1"/>
  <c r="G198" i="8" s="1"/>
  <c r="G199" i="8" s="1"/>
  <c r="G200" i="8" s="1"/>
  <c r="G163" i="8"/>
  <c r="G164" i="8" s="1"/>
  <c r="G165" i="8" s="1"/>
  <c r="G166" i="8" s="1"/>
  <c r="G167" i="8" s="1"/>
  <c r="G152" i="8"/>
  <c r="G153" i="8" s="1"/>
  <c r="G154" i="8" s="1"/>
  <c r="G155" i="8" s="1"/>
  <c r="G156" i="8" s="1"/>
  <c r="G185" i="8"/>
  <c r="G186" i="8" s="1"/>
  <c r="G187" i="8" s="1"/>
  <c r="G188" i="8" s="1"/>
  <c r="G189" i="8" s="1"/>
  <c r="G174" i="8"/>
  <c r="G175" i="8" s="1"/>
  <c r="G176" i="8" s="1"/>
  <c r="G177" i="8" s="1"/>
  <c r="G178" i="8" s="1"/>
  <c r="G130" i="8"/>
  <c r="G131" i="8" s="1"/>
  <c r="G132" i="8" s="1"/>
  <c r="G133" i="8" s="1"/>
  <c r="G134" i="8" s="1"/>
  <c r="H185" i="6"/>
  <c r="H186" i="6" s="1"/>
  <c r="H187" i="6" s="1"/>
  <c r="H188" i="6" s="1"/>
  <c r="H130" i="6"/>
  <c r="H131" i="6" s="1"/>
  <c r="H132" i="6" s="1"/>
  <c r="H133" i="6" s="1"/>
  <c r="H163" i="6"/>
  <c r="H164" i="6" s="1"/>
  <c r="H165" i="6" s="1"/>
  <c r="H166" i="6" s="1"/>
  <c r="H152" i="6"/>
  <c r="H153" i="6" s="1"/>
  <c r="H154" i="6" s="1"/>
  <c r="H155" i="6" s="1"/>
  <c r="H174" i="6"/>
  <c r="H175" i="6" s="1"/>
  <c r="H176" i="6" s="1"/>
  <c r="H177" i="6" s="1"/>
  <c r="H141" i="6"/>
  <c r="H142" i="6" s="1"/>
  <c r="H143" i="6" s="1"/>
  <c r="H144" i="6" s="1"/>
  <c r="H196" i="6"/>
  <c r="H197" i="6" s="1"/>
  <c r="H198" i="6" s="1"/>
  <c r="H199" i="6" s="1"/>
  <c r="I185" i="6"/>
  <c r="I186" i="6" s="1"/>
  <c r="I187" i="6" s="1"/>
  <c r="I188" i="6" s="1"/>
  <c r="I196" i="6"/>
  <c r="I197" i="6" s="1"/>
  <c r="I198" i="6" s="1"/>
  <c r="I199" i="6" s="1"/>
  <c r="I174" i="6"/>
  <c r="I175" i="6" s="1"/>
  <c r="I176" i="6" s="1"/>
  <c r="I177" i="6" s="1"/>
  <c r="I141" i="6"/>
  <c r="I142" i="6" s="1"/>
  <c r="I143" i="6" s="1"/>
  <c r="I144" i="6" s="1"/>
  <c r="I152" i="6"/>
  <c r="I153" i="6" s="1"/>
  <c r="I154" i="6" s="1"/>
  <c r="I155" i="6" s="1"/>
  <c r="I130" i="6"/>
  <c r="I131" i="6" s="1"/>
  <c r="I132" i="6" s="1"/>
  <c r="I133" i="6" s="1"/>
  <c r="I163" i="6"/>
  <c r="I164" i="6" s="1"/>
  <c r="I165" i="6" s="1"/>
  <c r="I166" i="6" s="1"/>
  <c r="F130" i="6"/>
  <c r="F131" i="6" s="1"/>
  <c r="F132" i="6" s="1"/>
  <c r="F133" i="6" s="1"/>
  <c r="F134" i="6" s="1"/>
  <c r="F196" i="6"/>
  <c r="F197" i="6" s="1"/>
  <c r="F198" i="6" s="1"/>
  <c r="F199" i="6" s="1"/>
  <c r="F200" i="6" s="1"/>
  <c r="F152" i="6"/>
  <c r="F153" i="6" s="1"/>
  <c r="F154" i="6" s="1"/>
  <c r="F155" i="6" s="1"/>
  <c r="F156" i="6" s="1"/>
  <c r="F174" i="6"/>
  <c r="F175" i="6" s="1"/>
  <c r="F176" i="6" s="1"/>
  <c r="F177" i="6" s="1"/>
  <c r="F178" i="6" s="1"/>
  <c r="F163" i="6"/>
  <c r="F164" i="6" s="1"/>
  <c r="F165" i="6" s="1"/>
  <c r="F166" i="6" s="1"/>
  <c r="F167" i="6" s="1"/>
  <c r="F141" i="6"/>
  <c r="F142" i="6" s="1"/>
  <c r="F143" i="6" s="1"/>
  <c r="F144" i="6" s="1"/>
  <c r="F145" i="6" s="1"/>
  <c r="F185" i="6"/>
  <c r="F186" i="6" s="1"/>
  <c r="F187" i="6" s="1"/>
  <c r="F188" i="6" s="1"/>
  <c r="F189" i="6" s="1"/>
  <c r="G163" i="6"/>
  <c r="G164" i="6" s="1"/>
  <c r="G165" i="6" s="1"/>
  <c r="G166" i="6" s="1"/>
  <c r="G141" i="6"/>
  <c r="G142" i="6" s="1"/>
  <c r="G143" i="6" s="1"/>
  <c r="G144" i="6" s="1"/>
  <c r="G130" i="6"/>
  <c r="G131" i="6" s="1"/>
  <c r="G132" i="6" s="1"/>
  <c r="G133" i="6" s="1"/>
  <c r="G152" i="6"/>
  <c r="G153" i="6" s="1"/>
  <c r="G154" i="6" s="1"/>
  <c r="G155" i="6" s="1"/>
  <c r="G174" i="6"/>
  <c r="G175" i="6" s="1"/>
  <c r="G176" i="6" s="1"/>
  <c r="G177" i="6" s="1"/>
  <c r="G196" i="6"/>
  <c r="G197" i="6" s="1"/>
  <c r="G198" i="6" s="1"/>
  <c r="G199" i="6" s="1"/>
  <c r="G185" i="6"/>
  <c r="G186" i="6" s="1"/>
  <c r="G187" i="6" s="1"/>
  <c r="G188" i="6" s="1"/>
  <c r="I108" i="14"/>
  <c r="I196" i="14"/>
  <c r="I197" i="14" s="1"/>
  <c r="I198" i="14" s="1"/>
  <c r="I199" i="14" s="1"/>
  <c r="I130" i="14"/>
  <c r="I131" i="14" s="1"/>
  <c r="I132" i="14" s="1"/>
  <c r="I133" i="14" s="1"/>
  <c r="I152" i="14"/>
  <c r="I153" i="14" s="1"/>
  <c r="I154" i="14" s="1"/>
  <c r="I155" i="14" s="1"/>
  <c r="I174" i="14"/>
  <c r="I175" i="14" s="1"/>
  <c r="I176" i="14" s="1"/>
  <c r="I177" i="14" s="1"/>
  <c r="I185" i="14"/>
  <c r="I186" i="14" s="1"/>
  <c r="I187" i="14" s="1"/>
  <c r="I188" i="14" s="1"/>
  <c r="I141" i="14"/>
  <c r="I142" i="14" s="1"/>
  <c r="I143" i="14" s="1"/>
  <c r="I144" i="14" s="1"/>
  <c r="I163" i="14"/>
  <c r="I164" i="14" s="1"/>
  <c r="I165" i="14" s="1"/>
  <c r="I166" i="14" s="1"/>
  <c r="H108" i="14"/>
  <c r="H185" i="14"/>
  <c r="H186" i="14" s="1"/>
  <c r="H187" i="14" s="1"/>
  <c r="H188" i="14" s="1"/>
  <c r="H141" i="14"/>
  <c r="H142" i="14" s="1"/>
  <c r="H143" i="14" s="1"/>
  <c r="H144" i="14" s="1"/>
  <c r="H174" i="14"/>
  <c r="H175" i="14" s="1"/>
  <c r="H176" i="14" s="1"/>
  <c r="H177" i="14" s="1"/>
  <c r="H196" i="14"/>
  <c r="H197" i="14" s="1"/>
  <c r="H198" i="14" s="1"/>
  <c r="H199" i="14" s="1"/>
  <c r="H130" i="14"/>
  <c r="H131" i="14" s="1"/>
  <c r="H132" i="14" s="1"/>
  <c r="H133" i="14" s="1"/>
  <c r="H163" i="14"/>
  <c r="H164" i="14" s="1"/>
  <c r="H165" i="14" s="1"/>
  <c r="H166" i="14" s="1"/>
  <c r="H152" i="14"/>
  <c r="H153" i="14" s="1"/>
  <c r="H154" i="14" s="1"/>
  <c r="H155" i="14" s="1"/>
  <c r="F108" i="14"/>
  <c r="F141" i="14"/>
  <c r="F142" i="14" s="1"/>
  <c r="F143" i="14" s="1"/>
  <c r="F144" i="14" s="1"/>
  <c r="F145" i="14" s="1"/>
  <c r="F130" i="14"/>
  <c r="F131" i="14" s="1"/>
  <c r="F132" i="14" s="1"/>
  <c r="F133" i="14" s="1"/>
  <c r="F134" i="14" s="1"/>
  <c r="F185" i="14"/>
  <c r="F186" i="14" s="1"/>
  <c r="F187" i="14" s="1"/>
  <c r="F188" i="14" s="1"/>
  <c r="F189" i="14" s="1"/>
  <c r="F152" i="14"/>
  <c r="F153" i="14" s="1"/>
  <c r="F154" i="14" s="1"/>
  <c r="F155" i="14" s="1"/>
  <c r="F156" i="14" s="1"/>
  <c r="F174" i="14"/>
  <c r="F175" i="14" s="1"/>
  <c r="F176" i="14" s="1"/>
  <c r="F177" i="14" s="1"/>
  <c r="F178" i="14" s="1"/>
  <c r="F196" i="14"/>
  <c r="F197" i="14" s="1"/>
  <c r="F198" i="14" s="1"/>
  <c r="F199" i="14" s="1"/>
  <c r="F200" i="14" s="1"/>
  <c r="F163" i="14"/>
  <c r="F164" i="14" s="1"/>
  <c r="F165" i="14" s="1"/>
  <c r="F166" i="14" s="1"/>
  <c r="F167" i="14" s="1"/>
  <c r="G108" i="14"/>
  <c r="G196" i="14"/>
  <c r="G197" i="14" s="1"/>
  <c r="G198" i="14" s="1"/>
  <c r="G199" i="14" s="1"/>
  <c r="G130" i="14"/>
  <c r="G131" i="14" s="1"/>
  <c r="G132" i="14" s="1"/>
  <c r="G133" i="14" s="1"/>
  <c r="G185" i="14"/>
  <c r="G186" i="14" s="1"/>
  <c r="G187" i="14" s="1"/>
  <c r="G188" i="14" s="1"/>
  <c r="G152" i="14"/>
  <c r="G153" i="14" s="1"/>
  <c r="G154" i="14" s="1"/>
  <c r="G155" i="14" s="1"/>
  <c r="G163" i="14"/>
  <c r="G164" i="14" s="1"/>
  <c r="G165" i="14" s="1"/>
  <c r="G166" i="14" s="1"/>
  <c r="G174" i="14"/>
  <c r="G175" i="14" s="1"/>
  <c r="G176" i="14" s="1"/>
  <c r="G177" i="14" s="1"/>
  <c r="G141" i="14"/>
  <c r="G142" i="14" s="1"/>
  <c r="G143" i="14" s="1"/>
  <c r="G144" i="14" s="1"/>
  <c r="F119" i="6"/>
  <c r="F120" i="6" s="1"/>
  <c r="F121" i="6" s="1"/>
  <c r="F122" i="6" s="1"/>
  <c r="F123" i="6" s="1"/>
  <c r="I119" i="6"/>
  <c r="I120" i="6" s="1"/>
  <c r="I121" i="6" s="1"/>
  <c r="I122" i="6" s="1"/>
  <c r="I123" i="6" s="1"/>
  <c r="G119" i="6"/>
  <c r="G120" i="6" s="1"/>
  <c r="G121" i="6" s="1"/>
  <c r="G122" i="6" s="1"/>
  <c r="G123" i="6" s="1"/>
  <c r="H108" i="6"/>
  <c r="H179" i="6" s="1"/>
  <c r="H119" i="6"/>
  <c r="H120" i="6" s="1"/>
  <c r="H121" i="6" s="1"/>
  <c r="H122" i="6" s="1"/>
  <c r="H123" i="6" s="1"/>
  <c r="G18" i="8"/>
  <c r="G19" i="8" s="1"/>
  <c r="G20" i="8" s="1"/>
  <c r="G118" i="8"/>
  <c r="G119" i="8" s="1"/>
  <c r="H41" i="2"/>
  <c r="H74" i="2" s="1"/>
  <c r="F41" i="2"/>
  <c r="G110" i="7"/>
  <c r="H41" i="4"/>
  <c r="F41" i="4"/>
  <c r="H108" i="15"/>
  <c r="H179" i="15" s="1"/>
  <c r="G108" i="15"/>
  <c r="G179" i="15" s="1"/>
  <c r="F108" i="15"/>
  <c r="F124" i="15" s="1"/>
  <c r="H118" i="8"/>
  <c r="H119" i="8" s="1"/>
  <c r="H18" i="8"/>
  <c r="H19" i="8" s="1"/>
  <c r="H20" i="8" s="1"/>
  <c r="I118" i="8"/>
  <c r="I18" i="8"/>
  <c r="I19" i="8" s="1"/>
  <c r="I20" i="8" s="1"/>
  <c r="I21" i="8" s="1"/>
  <c r="I22" i="8" s="1"/>
  <c r="I23" i="8" s="1"/>
  <c r="I24" i="8" s="1"/>
  <c r="T24" i="8" s="1"/>
  <c r="T22" i="8" s="1"/>
  <c r="F41" i="5"/>
  <c r="G108" i="8"/>
  <c r="H108" i="8"/>
  <c r="I108" i="6"/>
  <c r="I168" i="6" s="1"/>
  <c r="F108" i="7"/>
  <c r="F168" i="7" s="1"/>
  <c r="I41" i="4"/>
  <c r="I110" i="7"/>
  <c r="G29" i="7"/>
  <c r="G30" i="7" s="1"/>
  <c r="I108" i="7"/>
  <c r="I157" i="7" s="1"/>
  <c r="G108" i="7"/>
  <c r="G168" i="7" s="1"/>
  <c r="I41" i="2"/>
  <c r="I74" i="2" s="1"/>
  <c r="F108" i="6"/>
  <c r="F146" i="6" s="1"/>
  <c r="G108" i="6"/>
  <c r="G135" i="6" s="1"/>
  <c r="G41" i="2"/>
  <c r="G74" i="2" s="1"/>
  <c r="G188" i="1"/>
  <c r="H188" i="1"/>
  <c r="I188" i="1"/>
  <c r="F188" i="1"/>
  <c r="G153" i="1"/>
  <c r="H153" i="1"/>
  <c r="I153" i="1"/>
  <c r="F153" i="1"/>
  <c r="I162" i="1"/>
  <c r="H162" i="1"/>
  <c r="G162" i="1"/>
  <c r="F162" i="1"/>
  <c r="I127" i="1"/>
  <c r="H127" i="1"/>
  <c r="G127" i="1"/>
  <c r="F127" i="1"/>
  <c r="G57" i="1"/>
  <c r="G77" i="1" s="1"/>
  <c r="H57" i="1"/>
  <c r="H77" i="1" s="1"/>
  <c r="I57" i="1"/>
  <c r="I77" i="1" s="1"/>
  <c r="G58" i="1"/>
  <c r="G78" i="1" s="1"/>
  <c r="H58" i="1"/>
  <c r="I58" i="1"/>
  <c r="G59" i="1"/>
  <c r="H59" i="1"/>
  <c r="I59" i="1"/>
  <c r="G60" i="1"/>
  <c r="G80" i="1" s="1"/>
  <c r="H60" i="1"/>
  <c r="I60" i="1"/>
  <c r="I80" i="1" s="1"/>
  <c r="F58" i="1"/>
  <c r="F59" i="1"/>
  <c r="F60" i="1"/>
  <c r="F57" i="1"/>
  <c r="G49" i="1"/>
  <c r="G69" i="1" s="1"/>
  <c r="H49" i="1"/>
  <c r="H69" i="1" s="1"/>
  <c r="I49" i="1"/>
  <c r="I69" i="1" s="1"/>
  <c r="G50" i="1"/>
  <c r="H50" i="1"/>
  <c r="I50" i="1"/>
  <c r="I70" i="1" s="1"/>
  <c r="G51" i="1"/>
  <c r="H51" i="1"/>
  <c r="H71" i="1" s="1"/>
  <c r="I51" i="1"/>
  <c r="G52" i="1"/>
  <c r="H52" i="1"/>
  <c r="I52" i="1"/>
  <c r="G53" i="1"/>
  <c r="H53" i="1"/>
  <c r="H73" i="1" s="1"/>
  <c r="I53" i="1"/>
  <c r="G54" i="1"/>
  <c r="H54" i="1"/>
  <c r="I54" i="1"/>
  <c r="G55" i="1"/>
  <c r="H55" i="1"/>
  <c r="I55" i="1"/>
  <c r="F50" i="1"/>
  <c r="F70" i="1" s="1"/>
  <c r="F51" i="1"/>
  <c r="F52" i="1"/>
  <c r="F53" i="1"/>
  <c r="F54" i="1"/>
  <c r="F55" i="1"/>
  <c r="F49" i="1"/>
  <c r="F69" i="1" s="1"/>
  <c r="G29" i="1"/>
  <c r="H29" i="1"/>
  <c r="I29" i="1"/>
  <c r="F29" i="1"/>
  <c r="G64" i="1"/>
  <c r="H64" i="1"/>
  <c r="H84" i="1" s="1"/>
  <c r="I64" i="1"/>
  <c r="I84" i="1" s="1"/>
  <c r="F64" i="1"/>
  <c r="F84" i="1" s="1"/>
  <c r="I92" i="1"/>
  <c r="H92" i="1"/>
  <c r="G92" i="1"/>
  <c r="F92" i="1"/>
  <c r="F42" i="1"/>
  <c r="F43" i="1" s="1"/>
  <c r="G47" i="1"/>
  <c r="H47" i="1"/>
  <c r="I47" i="1"/>
  <c r="F47" i="1"/>
  <c r="G42" i="1"/>
  <c r="H42" i="1"/>
  <c r="I42" i="1"/>
  <c r="G43" i="1"/>
  <c r="H43" i="1"/>
  <c r="I43" i="1"/>
  <c r="T123" i="6" l="1"/>
  <c r="T121" i="6" s="1"/>
  <c r="S123" i="6"/>
  <c r="S121" i="6" s="1"/>
  <c r="R123" i="6"/>
  <c r="R121" i="6" s="1"/>
  <c r="Q123" i="6"/>
  <c r="Q121" i="6" s="1"/>
  <c r="Q123" i="14"/>
  <c r="Q121" i="14" s="1"/>
  <c r="M123" i="14"/>
  <c r="M124" i="14" s="1"/>
  <c r="Q123" i="36"/>
  <c r="Q121" i="36" s="1"/>
  <c r="M123" i="36"/>
  <c r="M124" i="36" s="1"/>
  <c r="H60" i="4"/>
  <c r="I60" i="4"/>
  <c r="G73" i="4"/>
  <c r="G112" i="14"/>
  <c r="I118" i="27"/>
  <c r="I119" i="27" s="1"/>
  <c r="I121" i="27"/>
  <c r="I122" i="27" s="1"/>
  <c r="I123" i="27" s="1"/>
  <c r="I73" i="4"/>
  <c r="I112" i="8"/>
  <c r="F73" i="4"/>
  <c r="H73" i="4"/>
  <c r="G112" i="8"/>
  <c r="G61" i="4"/>
  <c r="H112" i="8"/>
  <c r="G60" i="4"/>
  <c r="G13" i="14"/>
  <c r="F74" i="2"/>
  <c r="F21" i="15"/>
  <c r="H60" i="5"/>
  <c r="F73" i="5"/>
  <c r="F157" i="15"/>
  <c r="F146" i="7"/>
  <c r="H124" i="7"/>
  <c r="G124" i="15"/>
  <c r="I201" i="7"/>
  <c r="H124" i="15"/>
  <c r="G135" i="7"/>
  <c r="F168" i="15"/>
  <c r="F190" i="7"/>
  <c r="H168" i="7"/>
  <c r="G168" i="15"/>
  <c r="I124" i="7"/>
  <c r="H168" i="15"/>
  <c r="G179" i="7"/>
  <c r="I119" i="8"/>
  <c r="I120" i="8" s="1"/>
  <c r="I121" i="8" s="1"/>
  <c r="I122" i="8" s="1"/>
  <c r="I123" i="8" s="1"/>
  <c r="T123" i="8" s="1"/>
  <c r="F146" i="15"/>
  <c r="F179" i="7"/>
  <c r="H135" i="7"/>
  <c r="G157" i="15"/>
  <c r="I168" i="7"/>
  <c r="H157" i="15"/>
  <c r="G124" i="7"/>
  <c r="F201" i="15"/>
  <c r="F157" i="7"/>
  <c r="H179" i="7"/>
  <c r="G146" i="15"/>
  <c r="I135" i="7"/>
  <c r="H190" i="15"/>
  <c r="G146" i="7"/>
  <c r="F135" i="15"/>
  <c r="F201" i="7"/>
  <c r="H146" i="7"/>
  <c r="G201" i="15"/>
  <c r="I179" i="7"/>
  <c r="H146" i="15"/>
  <c r="G190" i="7"/>
  <c r="F190" i="15"/>
  <c r="F135" i="7"/>
  <c r="H190" i="7"/>
  <c r="G135" i="15"/>
  <c r="I146" i="7"/>
  <c r="H201" i="15"/>
  <c r="G157" i="7"/>
  <c r="F179" i="15"/>
  <c r="F124" i="7"/>
  <c r="H157" i="7"/>
  <c r="G190" i="15"/>
  <c r="I190" i="7"/>
  <c r="H135" i="15"/>
  <c r="G201" i="7"/>
  <c r="F157" i="6"/>
  <c r="I179" i="6"/>
  <c r="G157" i="6"/>
  <c r="F190" i="6"/>
  <c r="I146" i="6"/>
  <c r="H201" i="6"/>
  <c r="G146" i="6"/>
  <c r="G190" i="6"/>
  <c r="F168" i="6"/>
  <c r="H190" i="6"/>
  <c r="G168" i="6"/>
  <c r="F179" i="6"/>
  <c r="I190" i="6"/>
  <c r="H168" i="6"/>
  <c r="G179" i="6"/>
  <c r="I201" i="6"/>
  <c r="H135" i="6"/>
  <c r="G201" i="6"/>
  <c r="F201" i="6"/>
  <c r="I135" i="6"/>
  <c r="H146" i="6"/>
  <c r="F135" i="6"/>
  <c r="I157" i="6"/>
  <c r="H157" i="6"/>
  <c r="H21" i="8"/>
  <c r="H22" i="8" s="1"/>
  <c r="H23" i="8" s="1"/>
  <c r="H24" i="8" s="1"/>
  <c r="S24" i="8" s="1"/>
  <c r="S22" i="8" s="1"/>
  <c r="G21" i="8"/>
  <c r="G22" i="8" s="1"/>
  <c r="G23" i="8" s="1"/>
  <c r="G24" i="8" s="1"/>
  <c r="R24" i="8" s="1"/>
  <c r="R22" i="8" s="1"/>
  <c r="H120" i="8"/>
  <c r="H121" i="8" s="1"/>
  <c r="H122" i="8" s="1"/>
  <c r="H123" i="8" s="1"/>
  <c r="S123" i="8" s="1"/>
  <c r="G120" i="8"/>
  <c r="G121" i="8" s="1"/>
  <c r="G122" i="8" s="1"/>
  <c r="G123" i="8" s="1"/>
  <c r="R123" i="8" s="1"/>
  <c r="F118" i="8"/>
  <c r="H109" i="1"/>
  <c r="G112" i="1"/>
  <c r="F101" i="1"/>
  <c r="H105" i="1"/>
  <c r="I101" i="1"/>
  <c r="H101" i="1"/>
  <c r="G110" i="1"/>
  <c r="I116" i="1"/>
  <c r="G109" i="1"/>
  <c r="I109" i="1"/>
  <c r="G106" i="1"/>
  <c r="G74" i="1"/>
  <c r="I105" i="1"/>
  <c r="I73" i="1"/>
  <c r="G111" i="1"/>
  <c r="G79" i="1"/>
  <c r="F102" i="1"/>
  <c r="F111" i="1"/>
  <c r="F79" i="1"/>
  <c r="I110" i="1"/>
  <c r="I78" i="1"/>
  <c r="H103" i="1"/>
  <c r="H116" i="1"/>
  <c r="I107" i="1"/>
  <c r="I75" i="1"/>
  <c r="G105" i="1"/>
  <c r="G73" i="1"/>
  <c r="H102" i="1"/>
  <c r="H70" i="1"/>
  <c r="F110" i="1"/>
  <c r="F78" i="1"/>
  <c r="H110" i="1"/>
  <c r="H78" i="1"/>
  <c r="I102" i="1"/>
  <c r="F104" i="1"/>
  <c r="F72" i="1"/>
  <c r="F109" i="1"/>
  <c r="F77" i="1"/>
  <c r="H111" i="1"/>
  <c r="H79" i="1"/>
  <c r="F103" i="1"/>
  <c r="F71" i="1"/>
  <c r="G103" i="1"/>
  <c r="G71" i="1"/>
  <c r="I104" i="1"/>
  <c r="I72" i="1"/>
  <c r="F107" i="1"/>
  <c r="F75" i="1"/>
  <c r="G107" i="1"/>
  <c r="G75" i="1"/>
  <c r="H104" i="1"/>
  <c r="H72" i="1"/>
  <c r="G116" i="1"/>
  <c r="G84" i="1"/>
  <c r="F106" i="1"/>
  <c r="F74" i="1"/>
  <c r="I106" i="1"/>
  <c r="I74" i="1"/>
  <c r="G104" i="1"/>
  <c r="G72" i="1"/>
  <c r="G101" i="1"/>
  <c r="F112" i="1"/>
  <c r="F80" i="1"/>
  <c r="H107" i="1"/>
  <c r="H75" i="1"/>
  <c r="G102" i="1"/>
  <c r="G70" i="1"/>
  <c r="H112" i="1"/>
  <c r="H80" i="1"/>
  <c r="F116" i="1"/>
  <c r="F105" i="1"/>
  <c r="F73" i="1"/>
  <c r="H106" i="1"/>
  <c r="H74" i="1"/>
  <c r="I103" i="1"/>
  <c r="I71" i="1"/>
  <c r="I111" i="1"/>
  <c r="I79" i="1"/>
  <c r="I112" i="1"/>
  <c r="H56" i="1"/>
  <c r="I56" i="1"/>
  <c r="G56" i="1"/>
  <c r="F56" i="1"/>
  <c r="F19" i="1"/>
  <c r="F20" i="1"/>
  <c r="H20" i="1"/>
  <c r="I20" i="1"/>
  <c r="G20" i="1"/>
  <c r="G19" i="1"/>
  <c r="H19" i="1"/>
  <c r="I19" i="1"/>
  <c r="G13" i="1"/>
  <c r="G36" i="1" s="1"/>
  <c r="H13" i="1"/>
  <c r="H36" i="1" s="1"/>
  <c r="I13" i="1"/>
  <c r="I36" i="1" s="1"/>
  <c r="F13" i="1"/>
  <c r="F36" i="1" s="1"/>
  <c r="F61" i="5" l="1"/>
  <c r="F112" i="8"/>
  <c r="H112" i="14"/>
  <c r="H61" i="4"/>
  <c r="I61" i="4"/>
  <c r="I112" i="14"/>
  <c r="F112" i="14"/>
  <c r="I62" i="2"/>
  <c r="I112" i="6"/>
  <c r="G112" i="6"/>
  <c r="G62" i="2"/>
  <c r="F112" i="6"/>
  <c r="F62" i="2"/>
  <c r="H112" i="6"/>
  <c r="H62" i="2"/>
  <c r="F61" i="2"/>
  <c r="H203" i="7"/>
  <c r="H213" i="7" s="1"/>
  <c r="F119" i="8"/>
  <c r="F120" i="8" s="1"/>
  <c r="F121" i="8" s="1"/>
  <c r="F122" i="8" s="1"/>
  <c r="F123" i="8" s="1"/>
  <c r="I203" i="7"/>
  <c r="I213" i="7" s="1"/>
  <c r="G203" i="7"/>
  <c r="G213" i="7" s="1"/>
  <c r="H108" i="1"/>
  <c r="H113" i="1" s="1"/>
  <c r="I76" i="1"/>
  <c r="I81" i="1" s="1"/>
  <c r="I85" i="1" s="1"/>
  <c r="I108" i="1"/>
  <c r="I113" i="1" s="1"/>
  <c r="I117" i="1" s="1"/>
  <c r="G76" i="1"/>
  <c r="G81" i="1" s="1"/>
  <c r="G85" i="1" s="1"/>
  <c r="H76" i="1"/>
  <c r="H81" i="1" s="1"/>
  <c r="H85" i="1" s="1"/>
  <c r="F108" i="1"/>
  <c r="F113" i="1" s="1"/>
  <c r="F117" i="1" s="1"/>
  <c r="G108" i="1"/>
  <c r="G113" i="1" s="1"/>
  <c r="G117" i="1" s="1"/>
  <c r="F76" i="1"/>
  <c r="F81" i="1" s="1"/>
  <c r="F85" i="1" s="1"/>
  <c r="I143" i="1"/>
  <c r="G143" i="1"/>
  <c r="H14" i="1"/>
  <c r="H16" i="1" s="1"/>
  <c r="I14" i="1"/>
  <c r="I16" i="1" s="1"/>
  <c r="G14" i="1"/>
  <c r="G16" i="1" s="1"/>
  <c r="Q123" i="8" l="1"/>
  <c r="Q121" i="8" s="1"/>
  <c r="F64" i="2"/>
  <c r="D48" i="30" s="1"/>
  <c r="F82" i="1"/>
  <c r="H117" i="1"/>
  <c r="H143" i="1"/>
  <c r="F143" i="1"/>
  <c r="F178" i="1" s="1"/>
  <c r="F183" i="1" s="1"/>
  <c r="F114" i="1"/>
  <c r="D49" i="30" l="1"/>
  <c r="F187" i="1"/>
  <c r="F190" i="1" s="1"/>
  <c r="F31" i="9" l="1"/>
  <c r="G15" i="9" l="1"/>
  <c r="G25" i="9" s="1"/>
  <c r="H15" i="9"/>
  <c r="H25" i="9" s="1"/>
  <c r="I15" i="9"/>
  <c r="I25" i="9" s="1"/>
  <c r="F15" i="9"/>
  <c r="F25" i="9" s="1"/>
  <c r="G11" i="9"/>
  <c r="G13" i="9" s="1"/>
  <c r="H11" i="9"/>
  <c r="H13" i="9" s="1"/>
  <c r="I11" i="9"/>
  <c r="I13" i="9" s="1"/>
  <c r="F11" i="9"/>
  <c r="F13" i="9" s="1"/>
  <c r="I61" i="1" l="1"/>
  <c r="H61" i="1"/>
  <c r="G61" i="1"/>
  <c r="F61" i="1"/>
  <c r="I34" i="1"/>
  <c r="H34" i="1"/>
  <c r="G34" i="1"/>
  <c r="F34" i="1"/>
  <c r="I16" i="11"/>
  <c r="I8" i="15" s="1"/>
  <c r="H16" i="11"/>
  <c r="H8" i="15" s="1"/>
  <c r="G16" i="11"/>
  <c r="G8" i="15" s="1"/>
  <c r="F16" i="11"/>
  <c r="I10" i="11"/>
  <c r="I11" i="11" s="1"/>
  <c r="I13" i="38" s="1"/>
  <c r="H10" i="11"/>
  <c r="H11" i="11" s="1"/>
  <c r="H13" i="38" s="1"/>
  <c r="G10" i="11"/>
  <c r="G11" i="11" s="1"/>
  <c r="G13" i="38" s="1"/>
  <c r="F10" i="11"/>
  <c r="F11" i="11" s="1"/>
  <c r="F13" i="38" s="1"/>
  <c r="G31" i="15" l="1"/>
  <c r="G32" i="15" s="1"/>
  <c r="G33" i="15" s="1"/>
  <c r="G34" i="15" s="1"/>
  <c r="G35" i="15" s="1"/>
  <c r="G53" i="15"/>
  <c r="G54" i="15" s="1"/>
  <c r="G55" i="15" s="1"/>
  <c r="G56" i="15" s="1"/>
  <c r="G57" i="15" s="1"/>
  <c r="G9" i="15"/>
  <c r="G102" i="15" s="1"/>
  <c r="G42" i="15"/>
  <c r="G43" i="15" s="1"/>
  <c r="G44" i="15" s="1"/>
  <c r="G45" i="15" s="1"/>
  <c r="G46" i="15" s="1"/>
  <c r="G86" i="15"/>
  <c r="G87" i="15" s="1"/>
  <c r="G88" i="15" s="1"/>
  <c r="G89" i="15" s="1"/>
  <c r="G90" i="15" s="1"/>
  <c r="G64" i="15"/>
  <c r="G65" i="15" s="1"/>
  <c r="G66" i="15" s="1"/>
  <c r="G67" i="15" s="1"/>
  <c r="G68" i="15" s="1"/>
  <c r="G75" i="15"/>
  <c r="G76" i="15" s="1"/>
  <c r="G77" i="15" s="1"/>
  <c r="G78" i="15" s="1"/>
  <c r="G79" i="15" s="1"/>
  <c r="G97" i="15"/>
  <c r="G98" i="15" s="1"/>
  <c r="G99" i="15" s="1"/>
  <c r="G100" i="15" s="1"/>
  <c r="G101" i="15" s="1"/>
  <c r="G134" i="15"/>
  <c r="G189" i="15"/>
  <c r="G167" i="15"/>
  <c r="G145" i="15"/>
  <c r="G178" i="15"/>
  <c r="G200" i="15"/>
  <c r="G156" i="15"/>
  <c r="G123" i="15"/>
  <c r="H64" i="15"/>
  <c r="H65" i="15" s="1"/>
  <c r="H66" i="15" s="1"/>
  <c r="H67" i="15" s="1"/>
  <c r="H68" i="15" s="1"/>
  <c r="H86" i="15"/>
  <c r="H87" i="15" s="1"/>
  <c r="H88" i="15" s="1"/>
  <c r="H89" i="15" s="1"/>
  <c r="H90" i="15" s="1"/>
  <c r="H9" i="15"/>
  <c r="H80" i="15" s="1"/>
  <c r="H53" i="15"/>
  <c r="H54" i="15" s="1"/>
  <c r="H55" i="15" s="1"/>
  <c r="H56" i="15" s="1"/>
  <c r="H57" i="15" s="1"/>
  <c r="H42" i="15"/>
  <c r="H43" i="15" s="1"/>
  <c r="H44" i="15" s="1"/>
  <c r="H45" i="15" s="1"/>
  <c r="H46" i="15" s="1"/>
  <c r="H31" i="15"/>
  <c r="H32" i="15" s="1"/>
  <c r="H33" i="15" s="1"/>
  <c r="H34" i="15" s="1"/>
  <c r="H35" i="15" s="1"/>
  <c r="H75" i="15"/>
  <c r="H76" i="15" s="1"/>
  <c r="H77" i="15" s="1"/>
  <c r="H78" i="15" s="1"/>
  <c r="H79" i="15" s="1"/>
  <c r="H97" i="15"/>
  <c r="H98" i="15" s="1"/>
  <c r="H99" i="15" s="1"/>
  <c r="H100" i="15" s="1"/>
  <c r="H101" i="15" s="1"/>
  <c r="H134" i="15"/>
  <c r="H123" i="15"/>
  <c r="H200" i="15"/>
  <c r="H178" i="15"/>
  <c r="H156" i="15"/>
  <c r="H145" i="15"/>
  <c r="H189" i="15"/>
  <c r="H167" i="15"/>
  <c r="I86" i="15"/>
  <c r="I87" i="15" s="1"/>
  <c r="I88" i="15" s="1"/>
  <c r="I89" i="15" s="1"/>
  <c r="I90" i="15" s="1"/>
  <c r="I9" i="15"/>
  <c r="I80" i="15" s="1"/>
  <c r="I53" i="15"/>
  <c r="I54" i="15" s="1"/>
  <c r="I55" i="15" s="1"/>
  <c r="I56" i="15" s="1"/>
  <c r="I57" i="15" s="1"/>
  <c r="I42" i="15"/>
  <c r="I43" i="15" s="1"/>
  <c r="I44" i="15" s="1"/>
  <c r="I45" i="15" s="1"/>
  <c r="I46" i="15" s="1"/>
  <c r="I64" i="15"/>
  <c r="I65" i="15" s="1"/>
  <c r="I66" i="15" s="1"/>
  <c r="I67" i="15" s="1"/>
  <c r="I68" i="15" s="1"/>
  <c r="I31" i="15"/>
  <c r="I32" i="15" s="1"/>
  <c r="I33" i="15" s="1"/>
  <c r="I34" i="15" s="1"/>
  <c r="I35" i="15" s="1"/>
  <c r="I97" i="15"/>
  <c r="I98" i="15" s="1"/>
  <c r="I99" i="15" s="1"/>
  <c r="I100" i="15" s="1"/>
  <c r="I101" i="15" s="1"/>
  <c r="I75" i="15"/>
  <c r="I76" i="15" s="1"/>
  <c r="I77" i="15" s="1"/>
  <c r="I78" i="15" s="1"/>
  <c r="I79" i="15" s="1"/>
  <c r="I123" i="15"/>
  <c r="I200" i="15"/>
  <c r="I134" i="15"/>
  <c r="I167" i="15"/>
  <c r="I189" i="15"/>
  <c r="I145" i="15"/>
  <c r="I178" i="15"/>
  <c r="I156" i="15"/>
  <c r="F13" i="27"/>
  <c r="G13" i="27"/>
  <c r="H13" i="27"/>
  <c r="I13" i="27"/>
  <c r="G17" i="11"/>
  <c r="G18" i="11" s="1"/>
  <c r="H17" i="11"/>
  <c r="H18" i="11" s="1"/>
  <c r="I17" i="11"/>
  <c r="I18" i="11" s="1"/>
  <c r="G91" i="15" l="1"/>
  <c r="G58" i="15"/>
  <c r="G36" i="15"/>
  <c r="G80" i="15"/>
  <c r="G47" i="15"/>
  <c r="I91" i="15"/>
  <c r="I69" i="15"/>
  <c r="I36" i="15"/>
  <c r="H58" i="15"/>
  <c r="I102" i="15"/>
  <c r="H102" i="15"/>
  <c r="H69" i="15"/>
  <c r="H47" i="15"/>
  <c r="I47" i="15"/>
  <c r="I58" i="15"/>
  <c r="H36" i="15"/>
  <c r="H91" i="15"/>
  <c r="G69" i="15"/>
  <c r="H20" i="11"/>
  <c r="G20" i="11"/>
  <c r="I20" i="11"/>
  <c r="H11" i="27" l="1"/>
  <c r="H18" i="27" s="1"/>
  <c r="H22" i="27" s="1"/>
  <c r="H23" i="27" s="1"/>
  <c r="H24" i="27" s="1"/>
  <c r="H11" i="38"/>
  <c r="H18" i="38" s="1"/>
  <c r="I11" i="27"/>
  <c r="I18" i="27" s="1"/>
  <c r="I19" i="27" s="1"/>
  <c r="I20" i="27" s="1"/>
  <c r="I11" i="38"/>
  <c r="I18" i="38" s="1"/>
  <c r="G11" i="27"/>
  <c r="G18" i="27" s="1"/>
  <c r="G19" i="27" s="1"/>
  <c r="G20" i="27" s="1"/>
  <c r="G11" i="38"/>
  <c r="G18" i="38" s="1"/>
  <c r="G21" i="11"/>
  <c r="G18" i="7"/>
  <c r="G19" i="7" s="1"/>
  <c r="G20" i="7" s="1"/>
  <c r="G21" i="7" s="1"/>
  <c r="G22" i="7" s="1"/>
  <c r="G11" i="15"/>
  <c r="I21" i="11"/>
  <c r="I18" i="7"/>
  <c r="I19" i="7" s="1"/>
  <c r="I20" i="7" s="1"/>
  <c r="I21" i="7" s="1"/>
  <c r="I22" i="7" s="1"/>
  <c r="I11" i="15"/>
  <c r="H21" i="11"/>
  <c r="H18" i="7"/>
  <c r="H19" i="7" s="1"/>
  <c r="H20" i="7" s="1"/>
  <c r="H21" i="7" s="1"/>
  <c r="H22" i="7" s="1"/>
  <c r="H11" i="15"/>
  <c r="H19" i="27" l="1"/>
  <c r="H20" i="27" s="1"/>
  <c r="I22" i="27"/>
  <c r="I23" i="27" s="1"/>
  <c r="I24" i="27" s="1"/>
  <c r="G22" i="27"/>
  <c r="G23" i="27" s="1"/>
  <c r="G24" i="27" s="1"/>
  <c r="H22" i="38"/>
  <c r="H23" i="38" s="1"/>
  <c r="H24" i="38" s="1"/>
  <c r="H202" i="38" s="1"/>
  <c r="H19" i="38"/>
  <c r="H20" i="38" s="1"/>
  <c r="I19" i="38"/>
  <c r="I20" i="38" s="1"/>
  <c r="I22" i="38"/>
  <c r="I23" i="38" s="1"/>
  <c r="I24" i="38" s="1"/>
  <c r="I202" i="38" s="1"/>
  <c r="G22" i="38"/>
  <c r="G23" i="38" s="1"/>
  <c r="G24" i="38" s="1"/>
  <c r="G202" i="38" s="1"/>
  <c r="G19" i="38"/>
  <c r="G20" i="38" s="1"/>
  <c r="G24" i="11"/>
  <c r="G112" i="15" s="1"/>
  <c r="G13" i="15"/>
  <c r="H13" i="15"/>
  <c r="H24" i="11"/>
  <c r="H112" i="15" s="1"/>
  <c r="I13" i="15"/>
  <c r="I24" i="11"/>
  <c r="I112" i="15" l="1"/>
  <c r="I112" i="7"/>
  <c r="H112" i="7"/>
  <c r="G112" i="7"/>
  <c r="G18" i="2"/>
  <c r="H18" i="2"/>
  <c r="I18" i="2"/>
  <c r="G12" i="2"/>
  <c r="H12" i="2"/>
  <c r="I12" i="2"/>
  <c r="I13" i="2" l="1"/>
  <c r="G13" i="2"/>
  <c r="I18" i="14"/>
  <c r="I19" i="14" s="1"/>
  <c r="H13" i="2"/>
  <c r="G19" i="2"/>
  <c r="I19" i="2"/>
  <c r="H19" i="2"/>
  <c r="H18" i="14" l="1"/>
  <c r="H19" i="14" s="1"/>
  <c r="G18" i="14"/>
  <c r="G19" i="14" s="1"/>
  <c r="G18" i="15"/>
  <c r="G19" i="15" s="1"/>
  <c r="G20" i="15" s="1"/>
  <c r="I18" i="15"/>
  <c r="I19" i="15" s="1"/>
  <c r="I20" i="15" s="1"/>
  <c r="H18" i="15"/>
  <c r="H19" i="15" s="1"/>
  <c r="H20" i="15" s="1"/>
  <c r="F26" i="9"/>
  <c r="F33" i="9" s="1"/>
  <c r="F35" i="9" s="1"/>
  <c r="F39" i="9" s="1"/>
  <c r="F43" i="9" s="1"/>
  <c r="F45" i="9" s="1"/>
  <c r="G31" i="9"/>
  <c r="H31" i="9"/>
  <c r="I31" i="9"/>
  <c r="F6" i="6"/>
  <c r="F6" i="14" s="1"/>
  <c r="G6" i="6"/>
  <c r="G6" i="14" s="1"/>
  <c r="H6" i="6"/>
  <c r="I6" i="6"/>
  <c r="G7" i="6"/>
  <c r="H7" i="6"/>
  <c r="I7" i="6"/>
  <c r="G40" i="6"/>
  <c r="H40" i="6"/>
  <c r="I40" i="6"/>
  <c r="G51" i="6"/>
  <c r="H51" i="6"/>
  <c r="I51" i="6"/>
  <c r="F62" i="6"/>
  <c r="G62" i="6"/>
  <c r="H62" i="6"/>
  <c r="I62" i="6"/>
  <c r="F73" i="6"/>
  <c r="G73" i="6"/>
  <c r="H73" i="6"/>
  <c r="I73" i="6"/>
  <c r="F84" i="6"/>
  <c r="G84" i="6"/>
  <c r="H84" i="6"/>
  <c r="I84" i="6"/>
  <c r="F95" i="6"/>
  <c r="G95" i="6"/>
  <c r="H95" i="6"/>
  <c r="I95" i="6"/>
  <c r="F63" i="1"/>
  <c r="G63" i="1"/>
  <c r="G65" i="1" s="1"/>
  <c r="H63" i="1"/>
  <c r="I63" i="1"/>
  <c r="G7" i="14" l="1"/>
  <c r="H7" i="14"/>
  <c r="I8" i="6"/>
  <c r="I6" i="14"/>
  <c r="I8" i="14" s="1"/>
  <c r="H8" i="6"/>
  <c r="H6" i="14"/>
  <c r="G8" i="6"/>
  <c r="I65" i="1"/>
  <c r="H65" i="1"/>
  <c r="I26" i="9"/>
  <c r="H26" i="9"/>
  <c r="G26" i="9"/>
  <c r="I38" i="1"/>
  <c r="H38" i="1"/>
  <c r="G38" i="1"/>
  <c r="G87" i="1" s="1"/>
  <c r="I20" i="2"/>
  <c r="H20" i="2"/>
  <c r="G20" i="2"/>
  <c r="I96" i="6"/>
  <c r="I85" i="6"/>
  <c r="I74" i="6"/>
  <c r="I63" i="6"/>
  <c r="I52" i="6"/>
  <c r="I41" i="6"/>
  <c r="H96" i="6"/>
  <c r="H85" i="6"/>
  <c r="H74" i="6"/>
  <c r="H63" i="6"/>
  <c r="H52" i="6"/>
  <c r="H41" i="6"/>
  <c r="G96" i="6"/>
  <c r="G85" i="6"/>
  <c r="G74" i="6"/>
  <c r="G63" i="6"/>
  <c r="G52" i="6"/>
  <c r="G41" i="6"/>
  <c r="F96" i="6"/>
  <c r="F85" i="6"/>
  <c r="F74" i="6"/>
  <c r="F63" i="6"/>
  <c r="F35" i="1"/>
  <c r="F62" i="1"/>
  <c r="F65" i="1"/>
  <c r="G1" i="14" l="1"/>
  <c r="G3" i="14" s="1"/>
  <c r="G227" i="15" s="1"/>
  <c r="G8" i="14"/>
  <c r="G97" i="14" s="1"/>
  <c r="G98" i="14" s="1"/>
  <c r="G99" i="14" s="1"/>
  <c r="G100" i="14" s="1"/>
  <c r="G101" i="14" s="1"/>
  <c r="H1" i="14"/>
  <c r="H3" i="14" s="1"/>
  <c r="H227" i="15" s="1"/>
  <c r="H8" i="14"/>
  <c r="H134" i="14" s="1"/>
  <c r="G134" i="14"/>
  <c r="I87" i="1"/>
  <c r="I99" i="1" s="1"/>
  <c r="H87" i="1"/>
  <c r="I189" i="14"/>
  <c r="I134" i="14"/>
  <c r="I156" i="14"/>
  <c r="I167" i="14"/>
  <c r="I178" i="14"/>
  <c r="I200" i="14"/>
  <c r="I145" i="14"/>
  <c r="H189" i="6"/>
  <c r="H167" i="6"/>
  <c r="H178" i="6"/>
  <c r="H156" i="6"/>
  <c r="H134" i="6"/>
  <c r="H145" i="6"/>
  <c r="H200" i="6"/>
  <c r="I167" i="6"/>
  <c r="I134" i="6"/>
  <c r="I145" i="6"/>
  <c r="I178" i="6"/>
  <c r="I156" i="6"/>
  <c r="I189" i="6"/>
  <c r="I200" i="6"/>
  <c r="G156" i="6"/>
  <c r="G178" i="6"/>
  <c r="G167" i="6"/>
  <c r="G200" i="6"/>
  <c r="G145" i="6"/>
  <c r="G189" i="6"/>
  <c r="G134" i="6"/>
  <c r="I97" i="14"/>
  <c r="I98" i="14" s="1"/>
  <c r="I99" i="14" s="1"/>
  <c r="I100" i="14" s="1"/>
  <c r="I101" i="14" s="1"/>
  <c r="I9" i="14"/>
  <c r="I31" i="14"/>
  <c r="I32" i="14" s="1"/>
  <c r="I33" i="14" s="1"/>
  <c r="I34" i="14" s="1"/>
  <c r="I35" i="14" s="1"/>
  <c r="I53" i="14"/>
  <c r="I54" i="14" s="1"/>
  <c r="I55" i="14" s="1"/>
  <c r="I56" i="14" s="1"/>
  <c r="I57" i="14" s="1"/>
  <c r="I75" i="14"/>
  <c r="I76" i="14" s="1"/>
  <c r="I77" i="14" s="1"/>
  <c r="I78" i="14" s="1"/>
  <c r="I79" i="14" s="1"/>
  <c r="I20" i="14"/>
  <c r="I21" i="14" s="1"/>
  <c r="I22" i="14" s="1"/>
  <c r="I23" i="14" s="1"/>
  <c r="I24" i="14" s="1"/>
  <c r="T24" i="14" s="1"/>
  <c r="T22" i="14" s="1"/>
  <c r="I86" i="14"/>
  <c r="I87" i="14" s="1"/>
  <c r="I88" i="14" s="1"/>
  <c r="I89" i="14" s="1"/>
  <c r="I90" i="14" s="1"/>
  <c r="I64" i="14"/>
  <c r="I65" i="14" s="1"/>
  <c r="I66" i="14" s="1"/>
  <c r="I67" i="14" s="1"/>
  <c r="I68" i="14" s="1"/>
  <c r="I42" i="14"/>
  <c r="I43" i="14" s="1"/>
  <c r="I44" i="14" s="1"/>
  <c r="I45" i="14" s="1"/>
  <c r="I46" i="14" s="1"/>
  <c r="I33" i="9"/>
  <c r="I35" i="9" s="1"/>
  <c r="I39" i="9" s="1"/>
  <c r="I43" i="9" s="1"/>
  <c r="I45" i="9" s="1"/>
  <c r="H33" i="9"/>
  <c r="H35" i="9" s="1"/>
  <c r="H39" i="9" s="1"/>
  <c r="H43" i="9" s="1"/>
  <c r="H45" i="9" s="1"/>
  <c r="G33" i="9"/>
  <c r="G35" i="9" s="1"/>
  <c r="G39" i="9" s="1"/>
  <c r="G43" i="9" s="1"/>
  <c r="G45" i="9" s="1"/>
  <c r="G22" i="2"/>
  <c r="G23" i="2" s="1"/>
  <c r="G73" i="2" s="1"/>
  <c r="I22" i="2"/>
  <c r="I23" i="2" s="1"/>
  <c r="I73" i="2" s="1"/>
  <c r="H22" i="2"/>
  <c r="H23" i="2" s="1"/>
  <c r="H73" i="2" s="1"/>
  <c r="H120" i="1"/>
  <c r="I120" i="1"/>
  <c r="G120" i="1"/>
  <c r="H99" i="1"/>
  <c r="G122" i="1"/>
  <c r="G157" i="1" s="1"/>
  <c r="G99" i="1"/>
  <c r="G98" i="1"/>
  <c r="G115" i="1"/>
  <c r="I98" i="1"/>
  <c r="F14" i="1"/>
  <c r="F16" i="1" s="1"/>
  <c r="F38" i="1"/>
  <c r="G9" i="6"/>
  <c r="H9" i="6"/>
  <c r="I9" i="6"/>
  <c r="I97" i="6"/>
  <c r="I98" i="6" s="1"/>
  <c r="I99" i="6" s="1"/>
  <c r="I100" i="6" s="1"/>
  <c r="I101" i="6" s="1"/>
  <c r="H75" i="6"/>
  <c r="H76" i="6" s="1"/>
  <c r="H77" i="6" s="1"/>
  <c r="H78" i="6" s="1"/>
  <c r="H79" i="6" s="1"/>
  <c r="G64" i="6"/>
  <c r="G53" i="6"/>
  <c r="G54" i="6" s="1"/>
  <c r="G55" i="6" s="1"/>
  <c r="G56" i="6" s="1"/>
  <c r="G57" i="6" s="1"/>
  <c r="G75" i="6"/>
  <c r="G76" i="6" s="1"/>
  <c r="G77" i="6" s="1"/>
  <c r="G78" i="6" s="1"/>
  <c r="G79" i="6" s="1"/>
  <c r="G86" i="6"/>
  <c r="G87" i="6" s="1"/>
  <c r="G88" i="6" s="1"/>
  <c r="G89" i="6" s="1"/>
  <c r="G90" i="6" s="1"/>
  <c r="G97" i="6"/>
  <c r="G98" i="6" s="1"/>
  <c r="G99" i="6" s="1"/>
  <c r="G100" i="6" s="1"/>
  <c r="G101" i="6" s="1"/>
  <c r="I42" i="6"/>
  <c r="I43" i="6" s="1"/>
  <c r="I44" i="6" s="1"/>
  <c r="I45" i="6" s="1"/>
  <c r="I46" i="6" s="1"/>
  <c r="G42" i="6"/>
  <c r="G43" i="6" s="1"/>
  <c r="G44" i="6" s="1"/>
  <c r="G45" i="6" s="1"/>
  <c r="G46" i="6" s="1"/>
  <c r="I53" i="6"/>
  <c r="I54" i="6" s="1"/>
  <c r="I55" i="6" s="1"/>
  <c r="I56" i="6" s="1"/>
  <c r="I57" i="6" s="1"/>
  <c r="I64" i="6"/>
  <c r="I65" i="6" s="1"/>
  <c r="I66" i="6" s="1"/>
  <c r="I67" i="6" s="1"/>
  <c r="I68" i="6" s="1"/>
  <c r="I75" i="6"/>
  <c r="I76" i="6" s="1"/>
  <c r="I77" i="6" s="1"/>
  <c r="I78" i="6" s="1"/>
  <c r="I79" i="6" s="1"/>
  <c r="I86" i="6"/>
  <c r="I87" i="6" s="1"/>
  <c r="I88" i="6" s="1"/>
  <c r="I89" i="6" s="1"/>
  <c r="I90" i="6" s="1"/>
  <c r="H97" i="6"/>
  <c r="H98" i="6" s="1"/>
  <c r="H99" i="6" s="1"/>
  <c r="H100" i="6" s="1"/>
  <c r="H101" i="6" s="1"/>
  <c r="H42" i="6"/>
  <c r="H43" i="6" s="1"/>
  <c r="H44" i="6" s="1"/>
  <c r="H45" i="6" s="1"/>
  <c r="H46" i="6" s="1"/>
  <c r="H53" i="6"/>
  <c r="H54" i="6" s="1"/>
  <c r="H55" i="6" s="1"/>
  <c r="H56" i="6" s="1"/>
  <c r="H57" i="6" s="1"/>
  <c r="H64" i="6"/>
  <c r="H86" i="6"/>
  <c r="H87" i="6" s="1"/>
  <c r="H88" i="6" s="1"/>
  <c r="H89" i="6" s="1"/>
  <c r="H90" i="6" s="1"/>
  <c r="G64" i="14" l="1"/>
  <c r="G65" i="14" s="1"/>
  <c r="G66" i="14" s="1"/>
  <c r="G67" i="14" s="1"/>
  <c r="G68" i="14" s="1"/>
  <c r="G20" i="14"/>
  <c r="G21" i="14" s="1"/>
  <c r="G22" i="14" s="1"/>
  <c r="G23" i="14" s="1"/>
  <c r="G24" i="14" s="1"/>
  <c r="R24" i="14" s="1"/>
  <c r="R22" i="14" s="1"/>
  <c r="G31" i="14"/>
  <c r="G32" i="14" s="1"/>
  <c r="G33" i="14" s="1"/>
  <c r="G34" i="14" s="1"/>
  <c r="G35" i="14" s="1"/>
  <c r="G145" i="14"/>
  <c r="H20" i="14"/>
  <c r="H21" i="14" s="1"/>
  <c r="H22" i="14" s="1"/>
  <c r="H23" i="14" s="1"/>
  <c r="H24" i="14" s="1"/>
  <c r="S24" i="14" s="1"/>
  <c r="S22" i="14" s="1"/>
  <c r="G86" i="14"/>
  <c r="G87" i="14" s="1"/>
  <c r="G88" i="14" s="1"/>
  <c r="G89" i="14" s="1"/>
  <c r="G90" i="14" s="1"/>
  <c r="G167" i="14"/>
  <c r="G200" i="14"/>
  <c r="I115" i="1"/>
  <c r="I122" i="1"/>
  <c r="I157" i="1" s="1"/>
  <c r="I185" i="1" s="1"/>
  <c r="I163" i="1" s="1"/>
  <c r="I165" i="1" s="1"/>
  <c r="H178" i="14"/>
  <c r="G9" i="14"/>
  <c r="G178" i="14"/>
  <c r="G156" i="14"/>
  <c r="H97" i="14"/>
  <c r="H98" i="14" s="1"/>
  <c r="H99" i="14" s="1"/>
  <c r="H100" i="14" s="1"/>
  <c r="H101" i="14" s="1"/>
  <c r="H189" i="14"/>
  <c r="H42" i="14"/>
  <c r="H43" i="14" s="1"/>
  <c r="H44" i="14" s="1"/>
  <c r="H45" i="14" s="1"/>
  <c r="H46" i="14" s="1"/>
  <c r="H9" i="14"/>
  <c r="H86" i="14"/>
  <c r="H87" i="14" s="1"/>
  <c r="H88" i="14" s="1"/>
  <c r="H89" i="14" s="1"/>
  <c r="H90" i="14" s="1"/>
  <c r="H200" i="14"/>
  <c r="H167" i="14"/>
  <c r="H53" i="14"/>
  <c r="H54" i="14" s="1"/>
  <c r="H55" i="14" s="1"/>
  <c r="H56" i="14" s="1"/>
  <c r="H57" i="14" s="1"/>
  <c r="H145" i="14"/>
  <c r="H156" i="14"/>
  <c r="H64" i="14"/>
  <c r="H65" i="14" s="1"/>
  <c r="H66" i="14" s="1"/>
  <c r="H67" i="14" s="1"/>
  <c r="H68" i="14" s="1"/>
  <c r="H75" i="14"/>
  <c r="H76" i="14" s="1"/>
  <c r="H77" i="14" s="1"/>
  <c r="H78" i="14" s="1"/>
  <c r="H79" i="14" s="1"/>
  <c r="H31" i="14"/>
  <c r="H32" i="14" s="1"/>
  <c r="H33" i="14" s="1"/>
  <c r="H34" i="14" s="1"/>
  <c r="H35" i="14" s="1"/>
  <c r="G53" i="14"/>
  <c r="G54" i="14" s="1"/>
  <c r="G55" i="14" s="1"/>
  <c r="G56" i="14" s="1"/>
  <c r="G57" i="14" s="1"/>
  <c r="G75" i="14"/>
  <c r="G76" i="14" s="1"/>
  <c r="G77" i="14" s="1"/>
  <c r="G78" i="14" s="1"/>
  <c r="G79" i="14" s="1"/>
  <c r="G42" i="14"/>
  <c r="G43" i="14" s="1"/>
  <c r="G44" i="14" s="1"/>
  <c r="G45" i="14" s="1"/>
  <c r="G46" i="14" s="1"/>
  <c r="G189" i="14"/>
  <c r="H65" i="6"/>
  <c r="H66" i="6" s="1"/>
  <c r="H67" i="6" s="1"/>
  <c r="H68" i="6" s="1"/>
  <c r="G65" i="6"/>
  <c r="G66" i="6" s="1"/>
  <c r="G67" i="6" s="1"/>
  <c r="G68" i="6" s="1"/>
  <c r="K43" i="9"/>
  <c r="H21" i="15"/>
  <c r="H22" i="15" s="1"/>
  <c r="H23" i="15" s="1"/>
  <c r="H24" i="15" s="1"/>
  <c r="S24" i="15" s="1"/>
  <c r="I21" i="15"/>
  <c r="I22" i="15" s="1"/>
  <c r="I23" i="15" s="1"/>
  <c r="I24" i="15" s="1"/>
  <c r="T24" i="15" s="1"/>
  <c r="G21" i="15"/>
  <c r="G22" i="15" s="1"/>
  <c r="G23" i="15" s="1"/>
  <c r="G24" i="15" s="1"/>
  <c r="R24" i="15" s="1"/>
  <c r="F120" i="1"/>
  <c r="F87" i="1"/>
  <c r="F40" i="9"/>
  <c r="G11" i="6"/>
  <c r="G18" i="6" s="1"/>
  <c r="G19" i="6" s="1"/>
  <c r="G20" i="6" s="1"/>
  <c r="H11" i="6"/>
  <c r="F51" i="6"/>
  <c r="F52" i="6" s="1"/>
  <c r="F40" i="6"/>
  <c r="F41" i="6" s="1"/>
  <c r="I11" i="6"/>
  <c r="G47" i="6"/>
  <c r="G69" i="6"/>
  <c r="I102" i="6"/>
  <c r="I80" i="6"/>
  <c r="I58" i="6"/>
  <c r="I36" i="6"/>
  <c r="I47" i="6"/>
  <c r="I69" i="6"/>
  <c r="I91" i="6"/>
  <c r="G91" i="6"/>
  <c r="H69" i="6"/>
  <c r="H102" i="6"/>
  <c r="H47" i="6"/>
  <c r="H80" i="6"/>
  <c r="H58" i="6"/>
  <c r="H36" i="6"/>
  <c r="H91" i="6"/>
  <c r="G36" i="6"/>
  <c r="G58" i="6"/>
  <c r="G80" i="6"/>
  <c r="G102" i="6"/>
  <c r="I29" i="6"/>
  <c r="I30" i="6" s="1"/>
  <c r="I31" i="6" s="1"/>
  <c r="G29" i="6"/>
  <c r="G30" i="6" s="1"/>
  <c r="G31" i="6" s="1"/>
  <c r="H29" i="6"/>
  <c r="H30" i="6" s="1"/>
  <c r="H31" i="6" s="1"/>
  <c r="H32" i="6" s="1"/>
  <c r="H33" i="6" s="1"/>
  <c r="H34" i="6" s="1"/>
  <c r="H35" i="6" s="1"/>
  <c r="I169" i="1"/>
  <c r="I168" i="1"/>
  <c r="I133" i="1"/>
  <c r="I134" i="1"/>
  <c r="I150" i="1"/>
  <c r="I128" i="1" s="1"/>
  <c r="I130" i="1" s="1"/>
  <c r="H98" i="1"/>
  <c r="H115" i="1"/>
  <c r="H93" i="1" s="1"/>
  <c r="H95" i="1" s="1"/>
  <c r="H122" i="1"/>
  <c r="H157" i="1" s="1"/>
  <c r="G185" i="1"/>
  <c r="G163" i="1" s="1"/>
  <c r="G165" i="1" s="1"/>
  <c r="G168" i="1"/>
  <c r="G169" i="1"/>
  <c r="G134" i="1"/>
  <c r="G133" i="1"/>
  <c r="G150" i="1"/>
  <c r="G128" i="1" s="1"/>
  <c r="G130" i="1" s="1"/>
  <c r="H148" i="1"/>
  <c r="G118" i="1"/>
  <c r="G93" i="1"/>
  <c r="G95" i="1" s="1"/>
  <c r="G148" i="1"/>
  <c r="G178" i="1" s="1"/>
  <c r="I93" i="1"/>
  <c r="I95" i="1" s="1"/>
  <c r="I148" i="1"/>
  <c r="I118" i="1"/>
  <c r="F29" i="6"/>
  <c r="F30" i="6" s="1"/>
  <c r="I13" i="6" l="1"/>
  <c r="I61" i="2"/>
  <c r="H13" i="6"/>
  <c r="H61" i="2"/>
  <c r="G13" i="6"/>
  <c r="G61" i="2"/>
  <c r="I18" i="6"/>
  <c r="I19" i="6" s="1"/>
  <c r="I20" i="6" s="1"/>
  <c r="I21" i="6" s="1"/>
  <c r="I22" i="6" s="1"/>
  <c r="I23" i="6" s="1"/>
  <c r="I24" i="6" s="1"/>
  <c r="H18" i="6"/>
  <c r="H19" i="6" s="1"/>
  <c r="H20" i="6" s="1"/>
  <c r="H21" i="6" s="1"/>
  <c r="H22" i="6" s="1"/>
  <c r="H23" i="6" s="1"/>
  <c r="H24" i="6" s="1"/>
  <c r="F43" i="6"/>
  <c r="F44" i="6" s="1"/>
  <c r="F45" i="6" s="1"/>
  <c r="F54" i="6"/>
  <c r="F55" i="6" s="1"/>
  <c r="F56" i="6" s="1"/>
  <c r="G32" i="6"/>
  <c r="G33" i="6" s="1"/>
  <c r="G34" i="6" s="1"/>
  <c r="G35" i="6" s="1"/>
  <c r="I32" i="6"/>
  <c r="I33" i="6" s="1"/>
  <c r="I34" i="6" s="1"/>
  <c r="I35" i="6" s="1"/>
  <c r="F21" i="6"/>
  <c r="H118" i="1"/>
  <c r="H168" i="1"/>
  <c r="H185" i="1"/>
  <c r="H163" i="1" s="1"/>
  <c r="H165" i="1" s="1"/>
  <c r="H169" i="1"/>
  <c r="H134" i="1"/>
  <c r="H133" i="1"/>
  <c r="H150" i="1"/>
  <c r="H128" i="1" s="1"/>
  <c r="H130" i="1" s="1"/>
  <c r="F122" i="1"/>
  <c r="F157" i="1" s="1"/>
  <c r="I152" i="1"/>
  <c r="I155" i="1" s="1"/>
  <c r="I178" i="1"/>
  <c r="H152" i="1"/>
  <c r="H155" i="1" s="1"/>
  <c r="H178" i="1"/>
  <c r="F99" i="1"/>
  <c r="F98" i="1"/>
  <c r="F115" i="1"/>
  <c r="G152" i="1"/>
  <c r="G155" i="1" s="1"/>
  <c r="F32" i="6"/>
  <c r="F33" i="6" s="1"/>
  <c r="F34" i="6" s="1"/>
  <c r="G21" i="6"/>
  <c r="G22" i="6" s="1"/>
  <c r="G23" i="6" s="1"/>
  <c r="G24" i="6" s="1"/>
  <c r="T24" i="6" l="1"/>
  <c r="T22" i="6" s="1"/>
  <c r="S24" i="6"/>
  <c r="S22" i="6" s="1"/>
  <c r="R24" i="6"/>
  <c r="R22" i="6" s="1"/>
  <c r="F133" i="1"/>
  <c r="F150" i="1"/>
  <c r="F128" i="1" s="1"/>
  <c r="F130" i="1" s="1"/>
  <c r="F134" i="1"/>
  <c r="F93" i="1"/>
  <c r="F148" i="1"/>
  <c r="F118" i="1"/>
  <c r="F58" i="4" l="1"/>
  <c r="F43" i="37" s="1"/>
  <c r="F115" i="6"/>
  <c r="F169" i="1"/>
  <c r="F185" i="1"/>
  <c r="F163" i="1" s="1"/>
  <c r="F165" i="1" s="1"/>
  <c r="F168" i="1"/>
  <c r="F119" i="1"/>
  <c r="F152" i="1"/>
  <c r="F155" i="1" s="1"/>
  <c r="F149" i="1"/>
  <c r="F95" i="1"/>
  <c r="M123" i="6" l="1"/>
  <c r="Q210" i="38"/>
  <c r="F2" i="6"/>
  <c r="F124" i="6"/>
  <c r="Q210" i="27"/>
  <c r="F77" i="11"/>
  <c r="F43" i="34"/>
  <c r="F41" i="33"/>
  <c r="F210" i="14"/>
  <c r="F16" i="6"/>
  <c r="F237" i="15" s="1"/>
  <c r="F59" i="2"/>
  <c r="G183" i="1"/>
  <c r="F154" i="1"/>
  <c r="F189" i="1"/>
  <c r="F71" i="2" l="1"/>
  <c r="F39" i="37"/>
  <c r="F73" i="11"/>
  <c r="F90" i="11" s="1"/>
  <c r="F37" i="33"/>
  <c r="F39" i="34"/>
  <c r="F207" i="6"/>
  <c r="F206" i="6"/>
  <c r="G187" i="1"/>
  <c r="G190" i="1" s="1"/>
  <c r="I183" i="1"/>
  <c r="I187" i="1" s="1"/>
  <c r="I190" i="1" s="1"/>
  <c r="H183" i="1"/>
  <c r="H187" i="1" s="1"/>
  <c r="H190" i="1" s="1"/>
  <c r="F56" i="37" l="1"/>
  <c r="F56" i="34"/>
  <c r="F54" i="33"/>
  <c r="F45" i="2"/>
  <c r="F184" i="1"/>
  <c r="F58" i="37" l="1"/>
  <c r="F56" i="33"/>
  <c r="F58" i="34"/>
  <c r="G75" i="7"/>
  <c r="G76" i="7" s="1"/>
  <c r="G77" i="7" s="1"/>
  <c r="G64" i="7"/>
  <c r="G65" i="7" s="1"/>
  <c r="G66" i="7" s="1"/>
  <c r="G67" i="7" s="1"/>
  <c r="G68" i="7" s="1"/>
  <c r="G86" i="7"/>
  <c r="G87" i="7" s="1"/>
  <c r="G88" i="7" s="1"/>
  <c r="G89" i="7" s="1"/>
  <c r="G90" i="7" s="1"/>
  <c r="I64" i="7"/>
  <c r="I65" i="7" s="1"/>
  <c r="I66" i="7" s="1"/>
  <c r="I67" i="7" s="1"/>
  <c r="I68" i="7" s="1"/>
  <c r="I86" i="7"/>
  <c r="I87" i="7" s="1"/>
  <c r="I88" i="7" s="1"/>
  <c r="I89" i="7" s="1"/>
  <c r="I90" i="7" s="1"/>
  <c r="G53" i="7"/>
  <c r="G54" i="7" s="1"/>
  <c r="G55" i="7" s="1"/>
  <c r="G56" i="7" s="1"/>
  <c r="G57" i="7" s="1"/>
  <c r="G31" i="7"/>
  <c r="G32" i="7" s="1"/>
  <c r="G33" i="7" s="1"/>
  <c r="G34" i="7" s="1"/>
  <c r="G35" i="7" s="1"/>
  <c r="H31" i="7"/>
  <c r="H32" i="7" s="1"/>
  <c r="H33" i="7" s="1"/>
  <c r="H34" i="7" s="1"/>
  <c r="H35" i="7" s="1"/>
  <c r="H53" i="7"/>
  <c r="H54" i="7" s="1"/>
  <c r="H55" i="7" s="1"/>
  <c r="H56" i="7" s="1"/>
  <c r="H57" i="7" s="1"/>
  <c r="H75" i="7"/>
  <c r="H76" i="7" s="1"/>
  <c r="H77" i="7" s="1"/>
  <c r="I31" i="7"/>
  <c r="I32" i="7" s="1"/>
  <c r="I33" i="7" s="1"/>
  <c r="I34" i="7" s="1"/>
  <c r="I35" i="7" s="1"/>
  <c r="G23" i="7"/>
  <c r="G24" i="7" s="1"/>
  <c r="R24" i="7" s="1"/>
  <c r="R22" i="7" s="1"/>
  <c r="I53" i="7"/>
  <c r="I54" i="7" s="1"/>
  <c r="I55" i="7" s="1"/>
  <c r="I56" i="7" s="1"/>
  <c r="I57" i="7" s="1"/>
  <c r="I44" i="7"/>
  <c r="I45" i="7" s="1"/>
  <c r="I46" i="7" s="1"/>
  <c r="H97" i="7"/>
  <c r="H98" i="7" s="1"/>
  <c r="H99" i="7" s="1"/>
  <c r="H100" i="7" s="1"/>
  <c r="H101" i="7" s="1"/>
  <c r="I97" i="7"/>
  <c r="I98" i="7" s="1"/>
  <c r="I99" i="7" s="1"/>
  <c r="I100" i="7" s="1"/>
  <c r="I101" i="7" s="1"/>
  <c r="G97" i="7"/>
  <c r="G98" i="7" s="1"/>
  <c r="G99" i="7" s="1"/>
  <c r="G100" i="7" s="1"/>
  <c r="G101" i="7" s="1"/>
  <c r="I75" i="7"/>
  <c r="I76" i="7" s="1"/>
  <c r="I77" i="7" s="1"/>
  <c r="I78" i="7" s="1"/>
  <c r="I79" i="7" s="1"/>
  <c r="H23" i="7"/>
  <c r="H24" i="7" s="1"/>
  <c r="S24" i="7" s="1"/>
  <c r="S22" i="7" s="1"/>
  <c r="H44" i="7"/>
  <c r="H45" i="7" s="1"/>
  <c r="H46" i="7" s="1"/>
  <c r="G44" i="7"/>
  <c r="G45" i="7" s="1"/>
  <c r="G46" i="7" s="1"/>
  <c r="H64" i="7"/>
  <c r="H65" i="7" s="1"/>
  <c r="H66" i="7" s="1"/>
  <c r="H67" i="7" s="1"/>
  <c r="H68" i="7" s="1"/>
  <c r="H86" i="7"/>
  <c r="H87" i="7" s="1"/>
  <c r="H88" i="7" s="1"/>
  <c r="H89" i="7" s="1"/>
  <c r="H90" i="7" s="1"/>
  <c r="I23" i="7"/>
  <c r="I24" i="7" s="1"/>
  <c r="T24" i="7" s="1"/>
  <c r="T22" i="7" s="1"/>
  <c r="H78" i="7" l="1"/>
  <c r="H79" i="7" s="1"/>
  <c r="H202" i="7" s="1"/>
  <c r="G78" i="7"/>
  <c r="G79" i="7" s="1"/>
  <c r="G202" i="7" s="1"/>
  <c r="F159" i="14"/>
  <c r="F168" i="14" s="1"/>
  <c r="F27" i="14"/>
  <c r="F137" i="14"/>
  <c r="F146" i="14" s="1"/>
  <c r="F124" i="14"/>
  <c r="F82" i="14"/>
  <c r="F38" i="14"/>
  <c r="F170" i="14"/>
  <c r="F179" i="14" s="1"/>
  <c r="F192" i="14"/>
  <c r="F201" i="14" s="1"/>
  <c r="F148" i="14"/>
  <c r="F157" i="14" s="1"/>
  <c r="F181" i="14"/>
  <c r="F190" i="14" s="1"/>
  <c r="F93" i="14"/>
  <c r="F126" i="14"/>
  <c r="F135" i="14" s="1"/>
  <c r="F71" i="14"/>
  <c r="F49" i="14"/>
  <c r="F60" i="14"/>
  <c r="I202" i="7"/>
  <c r="F124" i="8" l="1"/>
  <c r="I54" i="5" l="1"/>
  <c r="I59" i="2"/>
  <c r="I39" i="37" s="1"/>
  <c r="J57" i="2"/>
  <c r="J69" i="2" s="1"/>
  <c r="J58" i="2"/>
  <c r="J70" i="2" s="1"/>
  <c r="I55" i="4"/>
  <c r="H55" i="4"/>
  <c r="G54" i="4"/>
  <c r="G115" i="6"/>
  <c r="H54" i="4"/>
  <c r="H59" i="2"/>
  <c r="H39" i="37" s="1"/>
  <c r="I115" i="6"/>
  <c r="H25" i="2"/>
  <c r="H115" i="6"/>
  <c r="H64" i="2"/>
  <c r="F48" i="30" s="1"/>
  <c r="F49" i="30" s="1"/>
  <c r="G64" i="2"/>
  <c r="E48" i="30" s="1"/>
  <c r="I25" i="2"/>
  <c r="G16" i="6"/>
  <c r="I64" i="2"/>
  <c r="G48" i="30" s="1"/>
  <c r="G49" i="30" s="1"/>
  <c r="G59" i="2"/>
  <c r="G39" i="37" s="1"/>
  <c r="G25" i="2"/>
  <c r="G7" i="2"/>
  <c r="I16" i="6"/>
  <c r="I7" i="2"/>
  <c r="H7" i="2"/>
  <c r="H16" i="6"/>
  <c r="J39" i="37" l="1"/>
  <c r="I2" i="6"/>
  <c r="I237" i="15"/>
  <c r="I1" i="6"/>
  <c r="G2" i="6"/>
  <c r="H237" i="15"/>
  <c r="H1" i="6"/>
  <c r="G237" i="15"/>
  <c r="G1" i="6"/>
  <c r="H2" i="6"/>
  <c r="I208" i="6"/>
  <c r="M115" i="6"/>
  <c r="H75" i="2"/>
  <c r="H71" i="2"/>
  <c r="H45" i="2" s="1"/>
  <c r="I71" i="2"/>
  <c r="I45" i="2" s="1"/>
  <c r="I75" i="2"/>
  <c r="G71" i="2"/>
  <c r="G45" i="2" s="1"/>
  <c r="G75" i="2"/>
  <c r="I124" i="6"/>
  <c r="M16" i="6"/>
  <c r="I54" i="35"/>
  <c r="I22" i="11" s="1"/>
  <c r="G54" i="5"/>
  <c r="G76" i="5" s="1"/>
  <c r="H54" i="5"/>
  <c r="H54" i="35" s="1"/>
  <c r="E49" i="30"/>
  <c r="H49" i="30" s="1"/>
  <c r="H48" i="30"/>
  <c r="I55" i="5"/>
  <c r="J61" i="5" s="1"/>
  <c r="I37" i="33"/>
  <c r="I39" i="34"/>
  <c r="H37" i="33"/>
  <c r="H39" i="34"/>
  <c r="G39" i="34"/>
  <c r="G37" i="33"/>
  <c r="I73" i="11"/>
  <c r="H73" i="11"/>
  <c r="G73" i="11"/>
  <c r="H202" i="6"/>
  <c r="K25" i="2"/>
  <c r="I25" i="6"/>
  <c r="I202" i="6"/>
  <c r="G202" i="6"/>
  <c r="J59" i="2"/>
  <c r="I206" i="6"/>
  <c r="I76" i="5"/>
  <c r="K7" i="2"/>
  <c r="I42" i="2"/>
  <c r="I207" i="6"/>
  <c r="H207" i="6"/>
  <c r="G207" i="6"/>
  <c r="J55" i="4"/>
  <c r="G55" i="5"/>
  <c r="G55" i="35" s="1"/>
  <c r="G42" i="2"/>
  <c r="G124" i="6"/>
  <c r="H25" i="6"/>
  <c r="H208" i="6"/>
  <c r="H124" i="6"/>
  <c r="H42" i="2"/>
  <c r="G208" i="6"/>
  <c r="G206" i="6"/>
  <c r="G25" i="6"/>
  <c r="H206" i="6"/>
  <c r="H3" i="6" l="1"/>
  <c r="H226" i="15" s="1"/>
  <c r="G3" i="6"/>
  <c r="G226" i="15" s="1"/>
  <c r="I3" i="6"/>
  <c r="I226" i="15" s="1"/>
  <c r="L39" i="37"/>
  <c r="M39" i="37"/>
  <c r="I217" i="6"/>
  <c r="M124" i="6"/>
  <c r="I76" i="35"/>
  <c r="I55" i="35"/>
  <c r="I77" i="35" s="1"/>
  <c r="G77" i="35"/>
  <c r="G77" i="5"/>
  <c r="G54" i="35"/>
  <c r="G22" i="11" s="1"/>
  <c r="H77" i="5"/>
  <c r="H22" i="11"/>
  <c r="H76" i="5"/>
  <c r="G207" i="27"/>
  <c r="G115" i="27"/>
  <c r="G49" i="34"/>
  <c r="G32" i="34"/>
  <c r="G94" i="11" s="1"/>
  <c r="J37" i="33"/>
  <c r="J39" i="34"/>
  <c r="J73" i="11"/>
  <c r="K6" i="2"/>
  <c r="I203" i="6"/>
  <c r="I216" i="6" s="1"/>
  <c r="H217" i="6"/>
  <c r="G203" i="6"/>
  <c r="G216" i="6" s="1"/>
  <c r="G217" i="6"/>
  <c r="J71" i="2"/>
  <c r="H203" i="6"/>
  <c r="H216" i="6" s="1"/>
  <c r="J207" i="6"/>
  <c r="K207" i="6" s="1"/>
  <c r="K7" i="4"/>
  <c r="K25" i="4"/>
  <c r="K25" i="35" s="1"/>
  <c r="H49" i="11" l="1"/>
  <c r="H53" i="11" s="1"/>
  <c r="H62" i="11" s="1"/>
  <c r="G244" i="15"/>
  <c r="G2" i="27"/>
  <c r="G3" i="27" s="1"/>
  <c r="G233" i="15" s="1"/>
  <c r="I78" i="35"/>
  <c r="T122" i="8"/>
  <c r="T121" i="8" s="1"/>
  <c r="I44" i="33"/>
  <c r="I46" i="34"/>
  <c r="I80" i="11"/>
  <c r="I115" i="8"/>
  <c r="I25" i="5"/>
  <c r="I58" i="5"/>
  <c r="I61" i="5"/>
  <c r="I63" i="5" s="1"/>
  <c r="I77" i="5"/>
  <c r="I78" i="5" s="1"/>
  <c r="I59" i="35"/>
  <c r="I49" i="11"/>
  <c r="I53" i="11" s="1"/>
  <c r="I62" i="11" s="1"/>
  <c r="T23" i="15"/>
  <c r="T22" i="15" s="1"/>
  <c r="G206" i="15"/>
  <c r="S23" i="15"/>
  <c r="S22" i="15" s="1"/>
  <c r="H76" i="35"/>
  <c r="H83" i="11"/>
  <c r="H85" i="11" s="1"/>
  <c r="H88" i="11" s="1"/>
  <c r="H50" i="11"/>
  <c r="S122" i="8"/>
  <c r="S121" i="8" s="1"/>
  <c r="H46" i="34"/>
  <c r="H44" i="33"/>
  <c r="H80" i="11"/>
  <c r="H115" i="8"/>
  <c r="H25" i="5"/>
  <c r="H58" i="5"/>
  <c r="H61" i="5"/>
  <c r="H63" i="5" s="1"/>
  <c r="H55" i="35"/>
  <c r="H78" i="5"/>
  <c r="K7" i="35"/>
  <c r="G31" i="34"/>
  <c r="G36" i="34"/>
  <c r="G51" i="34"/>
  <c r="G208" i="27"/>
  <c r="G206" i="27"/>
  <c r="G124" i="27"/>
  <c r="G215" i="27" s="1"/>
  <c r="G202" i="27"/>
  <c r="H49" i="34"/>
  <c r="H51" i="34" s="1"/>
  <c r="H54" i="34" s="1"/>
  <c r="H32" i="34"/>
  <c r="H94" i="11" s="1"/>
  <c r="M39" i="34"/>
  <c r="L39" i="34"/>
  <c r="M37" i="33"/>
  <c r="L37" i="33"/>
  <c r="M207" i="6"/>
  <c r="I32" i="11"/>
  <c r="I83" i="11"/>
  <c r="I85" i="11" s="1"/>
  <c r="H32" i="11"/>
  <c r="I16" i="15"/>
  <c r="I206" i="15"/>
  <c r="H206" i="15"/>
  <c r="H16" i="15"/>
  <c r="K7" i="5"/>
  <c r="K25" i="5"/>
  <c r="I124" i="14"/>
  <c r="H74" i="5" l="1"/>
  <c r="H47" i="37"/>
  <c r="I70" i="5"/>
  <c r="I45" i="5" s="1"/>
  <c r="I47" i="37"/>
  <c r="I239" i="15"/>
  <c r="I2" i="8"/>
  <c r="I3" i="8" s="1"/>
  <c r="I228" i="15" s="1"/>
  <c r="H239" i="15"/>
  <c r="H2" i="8"/>
  <c r="H3" i="8" s="1"/>
  <c r="H228" i="15" s="1"/>
  <c r="S210" i="38"/>
  <c r="I202" i="15"/>
  <c r="T209" i="38" s="1"/>
  <c r="I241" i="15"/>
  <c r="I1" i="15"/>
  <c r="I3" i="15" s="1"/>
  <c r="I230" i="15" s="1"/>
  <c r="H202" i="15"/>
  <c r="S209" i="27" s="1"/>
  <c r="H241" i="15"/>
  <c r="H1" i="15"/>
  <c r="H3" i="15" s="1"/>
  <c r="H230" i="15" s="1"/>
  <c r="I70" i="11"/>
  <c r="T208" i="27"/>
  <c r="T208" i="38"/>
  <c r="H34" i="37"/>
  <c r="H33" i="37" s="1"/>
  <c r="F68" i="30"/>
  <c r="S208" i="27"/>
  <c r="S208" i="38"/>
  <c r="S210" i="27"/>
  <c r="G61" i="30"/>
  <c r="G56" i="30"/>
  <c r="I45" i="33"/>
  <c r="I47" i="34"/>
  <c r="I210" i="8"/>
  <c r="I81" i="11"/>
  <c r="I59" i="5"/>
  <c r="I74" i="5"/>
  <c r="G32" i="11"/>
  <c r="R23" i="15"/>
  <c r="R22" i="15" s="1"/>
  <c r="G83" i="11"/>
  <c r="G85" i="11" s="1"/>
  <c r="G88" i="11" s="1"/>
  <c r="G16" i="15"/>
  <c r="G16" i="36"/>
  <c r="R23" i="36"/>
  <c r="R22" i="36" s="1"/>
  <c r="G49" i="11"/>
  <c r="E20" i="30" s="1"/>
  <c r="E19" i="30" s="1"/>
  <c r="G58" i="35"/>
  <c r="G70" i="35" s="1"/>
  <c r="G45" i="35" s="1"/>
  <c r="G49" i="35" s="1"/>
  <c r="G7" i="35"/>
  <c r="G42" i="35" s="1"/>
  <c r="G60" i="35"/>
  <c r="G63" i="35" s="1"/>
  <c r="G76" i="35"/>
  <c r="G78" i="35" s="1"/>
  <c r="H70" i="5"/>
  <c r="H45" i="5" s="1"/>
  <c r="H77" i="35"/>
  <c r="J55" i="35"/>
  <c r="H59" i="35"/>
  <c r="F61" i="30"/>
  <c r="F56" i="30"/>
  <c r="H81" i="11"/>
  <c r="H47" i="34"/>
  <c r="H45" i="33"/>
  <c r="H210" i="8"/>
  <c r="H59" i="5"/>
  <c r="H70" i="11"/>
  <c r="H96" i="11" s="1"/>
  <c r="H93" i="36"/>
  <c r="H102" i="36" s="1"/>
  <c r="H38" i="36"/>
  <c r="H47" i="36" s="1"/>
  <c r="H27" i="36"/>
  <c r="H71" i="36"/>
  <c r="H80" i="36" s="1"/>
  <c r="H126" i="36"/>
  <c r="H135" i="36" s="1"/>
  <c r="H82" i="36"/>
  <c r="H91" i="36" s="1"/>
  <c r="H137" i="36"/>
  <c r="H146" i="36" s="1"/>
  <c r="H49" i="36"/>
  <c r="H58" i="36" s="1"/>
  <c r="H192" i="36"/>
  <c r="H201" i="36" s="1"/>
  <c r="H181" i="36"/>
  <c r="H190" i="36" s="1"/>
  <c r="H170" i="36"/>
  <c r="H179" i="36" s="1"/>
  <c r="H159" i="36"/>
  <c r="H168" i="36" s="1"/>
  <c r="H148" i="36"/>
  <c r="H157" i="36" s="1"/>
  <c r="H60" i="36"/>
  <c r="H69" i="36" s="1"/>
  <c r="I38" i="36"/>
  <c r="I47" i="36" s="1"/>
  <c r="I126" i="36"/>
  <c r="I135" i="36" s="1"/>
  <c r="I49" i="36"/>
  <c r="I58" i="36" s="1"/>
  <c r="I60" i="36"/>
  <c r="I69" i="36" s="1"/>
  <c r="I137" i="36"/>
  <c r="I146" i="36" s="1"/>
  <c r="I192" i="36"/>
  <c r="I201" i="36" s="1"/>
  <c r="I181" i="36"/>
  <c r="I190" i="36" s="1"/>
  <c r="I170" i="36"/>
  <c r="I179" i="36" s="1"/>
  <c r="I159" i="36"/>
  <c r="I168" i="36" s="1"/>
  <c r="I148" i="36"/>
  <c r="I157" i="36" s="1"/>
  <c r="I27" i="36"/>
  <c r="I93" i="36"/>
  <c r="I102" i="36" s="1"/>
  <c r="I82" i="36"/>
  <c r="I91" i="36" s="1"/>
  <c r="I71" i="36"/>
  <c r="I80" i="36" s="1"/>
  <c r="A97" i="32"/>
  <c r="B97" i="32" s="1"/>
  <c r="F21" i="30"/>
  <c r="A93" i="28"/>
  <c r="G203" i="27"/>
  <c r="G214" i="27" s="1"/>
  <c r="H31" i="34"/>
  <c r="H36" i="34"/>
  <c r="G54" i="34"/>
  <c r="H124" i="27"/>
  <c r="H215" i="27" s="1"/>
  <c r="H202" i="27"/>
  <c r="I25" i="33"/>
  <c r="H25" i="33"/>
  <c r="H34" i="34"/>
  <c r="H33" i="34" s="1"/>
  <c r="G20" i="30"/>
  <c r="G19" i="30" s="1"/>
  <c r="A126" i="32"/>
  <c r="F20" i="30"/>
  <c r="F19" i="30" s="1"/>
  <c r="A96" i="32"/>
  <c r="H51" i="11"/>
  <c r="A117" i="28"/>
  <c r="A92" i="28"/>
  <c r="I101" i="11"/>
  <c r="I104" i="11" s="1"/>
  <c r="H101" i="11"/>
  <c r="H104" i="11" s="1"/>
  <c r="I88" i="11"/>
  <c r="I25" i="15"/>
  <c r="H25" i="15"/>
  <c r="I25" i="14"/>
  <c r="I220" i="14" s="1"/>
  <c r="H98" i="11" l="1"/>
  <c r="G52" i="35"/>
  <c r="T209" i="27"/>
  <c r="T203" i="27" s="1"/>
  <c r="G240" i="15"/>
  <c r="G1" i="36"/>
  <c r="G3" i="36" s="1"/>
  <c r="G229" i="15" s="1"/>
  <c r="R208" i="38"/>
  <c r="T203" i="38"/>
  <c r="S209" i="38"/>
  <c r="S203" i="38" s="1"/>
  <c r="G202" i="15"/>
  <c r="R209" i="38" s="1"/>
  <c r="G241" i="15"/>
  <c r="G1" i="15"/>
  <c r="G3" i="15" s="1"/>
  <c r="G230" i="15" s="1"/>
  <c r="S211" i="27"/>
  <c r="S204" i="27" s="1"/>
  <c r="S211" i="38"/>
  <c r="S204" i="38" s="1"/>
  <c r="S203" i="27"/>
  <c r="E68" i="30"/>
  <c r="G34" i="37"/>
  <c r="G33" i="37" s="1"/>
  <c r="F69" i="30"/>
  <c r="F70" i="30"/>
  <c r="G25" i="15"/>
  <c r="G203" i="15" s="1"/>
  <c r="G216" i="15" s="1"/>
  <c r="G25" i="36"/>
  <c r="G220" i="36" s="1"/>
  <c r="R208" i="27"/>
  <c r="A66" i="32"/>
  <c r="B66" i="32" s="1"/>
  <c r="A67" i="28"/>
  <c r="B67" i="28" s="1"/>
  <c r="G53" i="11"/>
  <c r="G62" i="11" s="1"/>
  <c r="A74" i="28" s="1"/>
  <c r="B74" i="28" s="1"/>
  <c r="G74" i="35"/>
  <c r="E60" i="30"/>
  <c r="G66" i="35"/>
  <c r="G210" i="36"/>
  <c r="G59" i="35"/>
  <c r="G70" i="11"/>
  <c r="G96" i="11" s="1"/>
  <c r="G34" i="34"/>
  <c r="G33" i="34" s="1"/>
  <c r="G25" i="33"/>
  <c r="G101" i="11"/>
  <c r="G104" i="11" s="1"/>
  <c r="A91" i="28"/>
  <c r="B91" i="28" s="1"/>
  <c r="J77" i="35"/>
  <c r="H78" i="35"/>
  <c r="I36" i="36"/>
  <c r="I203" i="36" s="1"/>
  <c r="I219" i="36" s="1"/>
  <c r="I202" i="36"/>
  <c r="H36" i="36"/>
  <c r="H203" i="36" s="1"/>
  <c r="H219" i="36" s="1"/>
  <c r="H202" i="36"/>
  <c r="H203" i="27"/>
  <c r="H214" i="27" s="1"/>
  <c r="B93" i="28"/>
  <c r="I27" i="33"/>
  <c r="I25" i="34"/>
  <c r="O22" i="33"/>
  <c r="H27" i="33"/>
  <c r="H25" i="34"/>
  <c r="G24" i="30"/>
  <c r="F22" i="30"/>
  <c r="F24" i="30"/>
  <c r="E24" i="30"/>
  <c r="B126" i="32"/>
  <c r="B96" i="32"/>
  <c r="A95" i="32"/>
  <c r="B117" i="28"/>
  <c r="B92" i="28"/>
  <c r="A124" i="28"/>
  <c r="A99" i="28"/>
  <c r="I203" i="15"/>
  <c r="I216" i="15" s="1"/>
  <c r="I217" i="15"/>
  <c r="H203" i="15"/>
  <c r="H216" i="15" s="1"/>
  <c r="H217" i="15"/>
  <c r="G124" i="14"/>
  <c r="J57" i="4"/>
  <c r="J69" i="4" s="1"/>
  <c r="H124" i="14"/>
  <c r="G98" i="11" l="1"/>
  <c r="R203" i="38"/>
  <c r="R209" i="27"/>
  <c r="R203" i="27" s="1"/>
  <c r="H27" i="34"/>
  <c r="H28" i="34" s="1"/>
  <c r="H25" i="37"/>
  <c r="H27" i="37" s="1"/>
  <c r="E69" i="30"/>
  <c r="E70" i="30"/>
  <c r="G217" i="15"/>
  <c r="H204" i="36"/>
  <c r="H207" i="36" s="1"/>
  <c r="H221" i="36" s="1"/>
  <c r="I204" i="36"/>
  <c r="I207" i="36" s="1"/>
  <c r="I221" i="36" s="1"/>
  <c r="G27" i="33"/>
  <c r="G25" i="34"/>
  <c r="I27" i="34"/>
  <c r="O22" i="34"/>
  <c r="I33" i="33"/>
  <c r="I28" i="33"/>
  <c r="H33" i="33"/>
  <c r="H28" i="33"/>
  <c r="E37" i="30"/>
  <c r="F37" i="30"/>
  <c r="G37" i="30"/>
  <c r="B95" i="32"/>
  <c r="B124" i="28"/>
  <c r="A60" i="28"/>
  <c r="B60" i="28" s="1"/>
  <c r="A110" i="28"/>
  <c r="B110" i="28" s="1"/>
  <c r="A85" i="28"/>
  <c r="B85" i="28" s="1"/>
  <c r="B99" i="28"/>
  <c r="H25" i="14"/>
  <c r="H220" i="14" s="1"/>
  <c r="G25" i="14"/>
  <c r="G220" i="14" s="1"/>
  <c r="H58" i="4"/>
  <c r="H43" i="37" s="1"/>
  <c r="H56" i="37" s="1"/>
  <c r="H58" i="37" s="1"/>
  <c r="J56" i="4"/>
  <c r="G58" i="4"/>
  <c r="G43" i="37" s="1"/>
  <c r="I58" i="4"/>
  <c r="I43" i="37" s="1"/>
  <c r="I56" i="37" s="1"/>
  <c r="I58" i="37" s="1"/>
  <c r="I63" i="4"/>
  <c r="G52" i="30" s="1"/>
  <c r="H63" i="4"/>
  <c r="F52" i="30" s="1"/>
  <c r="G63" i="4"/>
  <c r="E52" i="30" s="1"/>
  <c r="I42" i="5"/>
  <c r="I7" i="4"/>
  <c r="I42" i="4" s="1"/>
  <c r="I45" i="4" s="1"/>
  <c r="H7" i="4"/>
  <c r="G7" i="4"/>
  <c r="G42" i="4" s="1"/>
  <c r="G45" i="4" s="1"/>
  <c r="J43" i="37" l="1"/>
  <c r="H35" i="34"/>
  <c r="H28" i="37"/>
  <c r="H35" i="37"/>
  <c r="G27" i="34"/>
  <c r="G28" i="34" s="1"/>
  <c r="G25" i="37"/>
  <c r="G27" i="37" s="1"/>
  <c r="G28" i="33"/>
  <c r="G33" i="33"/>
  <c r="G53" i="30"/>
  <c r="G57" i="30"/>
  <c r="F57" i="30"/>
  <c r="F53" i="30"/>
  <c r="E53" i="30"/>
  <c r="I28" i="34"/>
  <c r="I77" i="11"/>
  <c r="I90" i="11" s="1"/>
  <c r="I92" i="11" s="1"/>
  <c r="I43" i="34"/>
  <c r="I56" i="34" s="1"/>
  <c r="I41" i="33"/>
  <c r="I54" i="33" s="1"/>
  <c r="I56" i="33" s="1"/>
  <c r="H77" i="11"/>
  <c r="H90" i="11" s="1"/>
  <c r="H92" i="11" s="1"/>
  <c r="H41" i="33"/>
  <c r="H54" i="33" s="1"/>
  <c r="H56" i="33" s="1"/>
  <c r="H43" i="34"/>
  <c r="H56" i="34" s="1"/>
  <c r="H58" i="34" s="1"/>
  <c r="G77" i="11"/>
  <c r="G41" i="33"/>
  <c r="G43" i="34"/>
  <c r="E13" i="30"/>
  <c r="E27" i="30" s="1"/>
  <c r="G41" i="10" s="1"/>
  <c r="I70" i="4"/>
  <c r="I210" i="14"/>
  <c r="I74" i="4"/>
  <c r="H70" i="4"/>
  <c r="H210" i="14"/>
  <c r="H74" i="4"/>
  <c r="G210" i="14"/>
  <c r="G74" i="4"/>
  <c r="J58" i="4"/>
  <c r="G70" i="4"/>
  <c r="H42" i="5"/>
  <c r="H42" i="4"/>
  <c r="H45" i="4" s="1"/>
  <c r="S206" i="27" l="1"/>
  <c r="S206" i="38"/>
  <c r="M43" i="37"/>
  <c r="L43" i="37"/>
  <c r="G35" i="34"/>
  <c r="G28" i="37"/>
  <c r="G35" i="37"/>
  <c r="G45" i="10"/>
  <c r="G43" i="10"/>
  <c r="J77" i="11"/>
  <c r="J43" i="34"/>
  <c r="J41" i="33"/>
  <c r="F13" i="30"/>
  <c r="F27" i="30" s="1"/>
  <c r="H41" i="10" s="1"/>
  <c r="K210" i="14"/>
  <c r="K16" i="14" s="1"/>
  <c r="I159" i="14"/>
  <c r="I168" i="14" s="1"/>
  <c r="I71" i="14"/>
  <c r="I80" i="14" s="1"/>
  <c r="I38" i="14"/>
  <c r="I47" i="14" s="1"/>
  <c r="I49" i="14"/>
  <c r="I58" i="14" s="1"/>
  <c r="I82" i="14"/>
  <c r="I91" i="14" s="1"/>
  <c r="I181" i="14"/>
  <c r="I190" i="14" s="1"/>
  <c r="I93" i="14"/>
  <c r="I102" i="14" s="1"/>
  <c r="I126" i="14"/>
  <c r="I135" i="14" s="1"/>
  <c r="I148" i="14"/>
  <c r="I157" i="14" s="1"/>
  <c r="I60" i="14"/>
  <c r="I69" i="14" s="1"/>
  <c r="I192" i="14"/>
  <c r="I201" i="14" s="1"/>
  <c r="I27" i="14"/>
  <c r="I137" i="14"/>
  <c r="I146" i="14" s="1"/>
  <c r="I170" i="14"/>
  <c r="I179" i="14" s="1"/>
  <c r="H148" i="14"/>
  <c r="H157" i="14" s="1"/>
  <c r="H181" i="14"/>
  <c r="H190" i="14" s="1"/>
  <c r="H170" i="14"/>
  <c r="H179" i="14" s="1"/>
  <c r="H71" i="14"/>
  <c r="H80" i="14" s="1"/>
  <c r="H159" i="14"/>
  <c r="H168" i="14" s="1"/>
  <c r="H27" i="14"/>
  <c r="H93" i="14"/>
  <c r="H102" i="14" s="1"/>
  <c r="H38" i="14"/>
  <c r="H47" i="14" s="1"/>
  <c r="H137" i="14"/>
  <c r="H146" i="14" s="1"/>
  <c r="H192" i="14"/>
  <c r="H201" i="14" s="1"/>
  <c r="H126" i="14"/>
  <c r="H135" i="14" s="1"/>
  <c r="H49" i="14"/>
  <c r="H58" i="14" s="1"/>
  <c r="H60" i="14"/>
  <c r="H69" i="14" s="1"/>
  <c r="H82" i="14"/>
  <c r="H91" i="14" s="1"/>
  <c r="G192" i="14"/>
  <c r="G201" i="14" s="1"/>
  <c r="G60" i="14"/>
  <c r="G69" i="14" s="1"/>
  <c r="G38" i="14"/>
  <c r="G47" i="14" s="1"/>
  <c r="G71" i="14"/>
  <c r="G80" i="14" s="1"/>
  <c r="G170" i="14"/>
  <c r="G179" i="14" s="1"/>
  <c r="G181" i="14"/>
  <c r="G190" i="14" s="1"/>
  <c r="G82" i="14"/>
  <c r="G91" i="14" s="1"/>
  <c r="G93" i="14"/>
  <c r="G102" i="14" s="1"/>
  <c r="G126" i="14"/>
  <c r="G135" i="14" s="1"/>
  <c r="G137" i="14"/>
  <c r="G146" i="14" s="1"/>
  <c r="G159" i="14"/>
  <c r="G168" i="14" s="1"/>
  <c r="G148" i="14"/>
  <c r="G157" i="14" s="1"/>
  <c r="G27" i="14"/>
  <c r="G49" i="14"/>
  <c r="G58" i="14" s="1"/>
  <c r="J55" i="5"/>
  <c r="I137" i="8"/>
  <c r="I146" i="8" s="1"/>
  <c r="I93" i="8"/>
  <c r="I102" i="8" s="1"/>
  <c r="I192" i="8"/>
  <c r="I201" i="8" s="1"/>
  <c r="I170" i="8"/>
  <c r="I179" i="8" s="1"/>
  <c r="I159" i="8"/>
  <c r="I168" i="8" s="1"/>
  <c r="I49" i="8"/>
  <c r="I58" i="8" s="1"/>
  <c r="I124" i="8"/>
  <c r="I148" i="8"/>
  <c r="I157" i="8" s="1"/>
  <c r="I126" i="8"/>
  <c r="I135" i="8" s="1"/>
  <c r="I71" i="8"/>
  <c r="I80" i="8" s="1"/>
  <c r="I82" i="8"/>
  <c r="I91" i="8" s="1"/>
  <c r="I60" i="8"/>
  <c r="I69" i="8" s="1"/>
  <c r="I27" i="8"/>
  <c r="I36" i="8" s="1"/>
  <c r="I38" i="8"/>
  <c r="I47" i="8" s="1"/>
  <c r="I181" i="8"/>
  <c r="I190" i="8" s="1"/>
  <c r="H43" i="10" l="1"/>
  <c r="H45" i="10"/>
  <c r="L41" i="33"/>
  <c r="M41" i="33"/>
  <c r="L43" i="34"/>
  <c r="M43" i="34"/>
  <c r="F16" i="30"/>
  <c r="J66" i="11"/>
  <c r="K115" i="14"/>
  <c r="M210" i="14"/>
  <c r="I36" i="14"/>
  <c r="I203" i="14" s="1"/>
  <c r="I219" i="14" s="1"/>
  <c r="I202" i="14"/>
  <c r="H36" i="14"/>
  <c r="H203" i="14" s="1"/>
  <c r="H219" i="14" s="1"/>
  <c r="H202" i="14"/>
  <c r="G36" i="14"/>
  <c r="G203" i="14" s="1"/>
  <c r="G219" i="14" s="1"/>
  <c r="G202" i="14"/>
  <c r="J56" i="5"/>
  <c r="J68" i="5" s="1"/>
  <c r="H137" i="8"/>
  <c r="H146" i="8" s="1"/>
  <c r="H71" i="8"/>
  <c r="H80" i="8" s="1"/>
  <c r="H126" i="8"/>
  <c r="H135" i="8" s="1"/>
  <c r="H192" i="8"/>
  <c r="H201" i="8" s="1"/>
  <c r="H27" i="8"/>
  <c r="H36" i="8" s="1"/>
  <c r="H148" i="8"/>
  <c r="H157" i="8" s="1"/>
  <c r="H60" i="8"/>
  <c r="H69" i="8" s="1"/>
  <c r="H159" i="8"/>
  <c r="H168" i="8" s="1"/>
  <c r="H93" i="8"/>
  <c r="H102" i="8" s="1"/>
  <c r="H124" i="8"/>
  <c r="H170" i="8"/>
  <c r="H179" i="8" s="1"/>
  <c r="H49" i="8"/>
  <c r="H58" i="8" s="1"/>
  <c r="H181" i="8"/>
  <c r="H190" i="8" s="1"/>
  <c r="H38" i="8"/>
  <c r="H47" i="8" s="1"/>
  <c r="H82" i="8"/>
  <c r="H91" i="8" s="1"/>
  <c r="I25" i="8"/>
  <c r="I202" i="8"/>
  <c r="F17" i="30" l="1"/>
  <c r="G16" i="30"/>
  <c r="I203" i="8"/>
  <c r="I219" i="8" s="1"/>
  <c r="I222" i="15" s="1"/>
  <c r="I220" i="8"/>
  <c r="I204" i="8"/>
  <c r="I207" i="8" s="1"/>
  <c r="G204" i="14"/>
  <c r="G207" i="14" s="1"/>
  <c r="H204" i="14"/>
  <c r="H207" i="14" s="1"/>
  <c r="I204" i="14"/>
  <c r="I207" i="14" s="1"/>
  <c r="G25" i="8"/>
  <c r="H202" i="8"/>
  <c r="H25" i="8"/>
  <c r="I225" i="7" l="1"/>
  <c r="G17" i="30"/>
  <c r="H203" i="8"/>
  <c r="H219" i="8" s="1"/>
  <c r="H222" i="15" s="1"/>
  <c r="H220" i="8"/>
  <c r="H217" i="7" s="1"/>
  <c r="H204" i="8"/>
  <c r="H207" i="8" s="1"/>
  <c r="S207" i="38" s="1"/>
  <c r="S202" i="38" s="1"/>
  <c r="H225" i="7" l="1"/>
  <c r="H214" i="7"/>
  <c r="H215" i="7" s="1"/>
  <c r="S207" i="27"/>
  <c r="S202" i="27" s="1"/>
  <c r="F65" i="5"/>
  <c r="F48" i="5"/>
  <c r="F27" i="11" l="1"/>
  <c r="F65" i="4" l="1"/>
  <c r="F48" i="4"/>
  <c r="G65" i="5" l="1"/>
  <c r="G48" i="5"/>
  <c r="G212" i="6" l="1"/>
  <c r="G214" i="36" s="1"/>
  <c r="G205" i="6"/>
  <c r="G208" i="14" s="1"/>
  <c r="G209" i="14" l="1"/>
  <c r="G210" i="6"/>
  <c r="G210" i="15"/>
  <c r="G217" i="38" s="1"/>
  <c r="G218" i="38" s="1"/>
  <c r="G219" i="38" s="1"/>
  <c r="G214" i="8"/>
  <c r="G213" i="6"/>
  <c r="G214" i="14"/>
  <c r="G228" i="38" l="1"/>
  <c r="E83" i="30"/>
  <c r="G221" i="27"/>
  <c r="G221" i="38"/>
  <c r="G214" i="6"/>
  <c r="G219" i="6" s="1"/>
  <c r="E76" i="30"/>
  <c r="G211" i="15"/>
  <c r="G212" i="15" s="1"/>
  <c r="G225" i="38" s="1"/>
  <c r="G217" i="27"/>
  <c r="G218" i="27" s="1"/>
  <c r="G219" i="27" s="1"/>
  <c r="G221" i="7"/>
  <c r="G222" i="7" s="1"/>
  <c r="G223" i="7" s="1"/>
  <c r="G226" i="38" s="1"/>
  <c r="G211" i="14"/>
  <c r="G208" i="8"/>
  <c r="G211" i="8" s="1"/>
  <c r="G27" i="11"/>
  <c r="G215" i="14"/>
  <c r="G216" i="14" s="1"/>
  <c r="G217" i="14" s="1"/>
  <c r="G65" i="4"/>
  <c r="G66" i="4" s="1"/>
  <c r="G48" i="4"/>
  <c r="G49" i="4" s="1"/>
  <c r="G215" i="6" l="1"/>
  <c r="G212" i="14"/>
  <c r="G225" i="27"/>
  <c r="E80" i="30"/>
  <c r="G227" i="27"/>
  <c r="E82" i="30"/>
  <c r="G226" i="27"/>
  <c r="E81" i="30"/>
  <c r="G213" i="15"/>
  <c r="G219" i="15"/>
  <c r="G28" i="11"/>
  <c r="G31" i="11" s="1"/>
  <c r="G218" i="14"/>
  <c r="G52" i="4"/>
  <c r="E77" i="30" l="1"/>
  <c r="G222" i="38"/>
  <c r="G222" i="27"/>
  <c r="G222" i="14"/>
  <c r="G221" i="14"/>
  <c r="G218" i="15"/>
  <c r="H65" i="5" l="1"/>
  <c r="H66" i="5" s="1"/>
  <c r="H48" i="5"/>
  <c r="H49" i="5" s="1"/>
  <c r="H52" i="5" l="1"/>
  <c r="H221" i="8" s="1"/>
  <c r="H212" i="6" l="1"/>
  <c r="H214" i="36" s="1"/>
  <c r="H205" i="6"/>
  <c r="H208" i="14" s="1"/>
  <c r="H215" i="36" l="1"/>
  <c r="H216" i="36" s="1"/>
  <c r="H209" i="14"/>
  <c r="H210" i="6"/>
  <c r="H210" i="15"/>
  <c r="H217" i="38" s="1"/>
  <c r="H218" i="38" s="1"/>
  <c r="H219" i="38" s="1"/>
  <c r="H214" i="8"/>
  <c r="H215" i="8" s="1"/>
  <c r="H216" i="8" s="1"/>
  <c r="H223" i="38" s="1"/>
  <c r="H214" i="14"/>
  <c r="H215" i="14" s="1"/>
  <c r="H216" i="14" s="1"/>
  <c r="H217" i="14" s="1"/>
  <c r="H213" i="6"/>
  <c r="F83" i="30" l="1"/>
  <c r="H228" i="38"/>
  <c r="H221" i="27"/>
  <c r="H221" i="38"/>
  <c r="H217" i="36"/>
  <c r="H224" i="38"/>
  <c r="H214" i="6"/>
  <c r="H219" i="6" s="1"/>
  <c r="H224" i="27"/>
  <c r="F79" i="30"/>
  <c r="H208" i="8"/>
  <c r="H211" i="8" s="1"/>
  <c r="H211" i="15"/>
  <c r="H212" i="15" s="1"/>
  <c r="H225" i="38" s="1"/>
  <c r="H221" i="7"/>
  <c r="H222" i="7" s="1"/>
  <c r="H223" i="7" s="1"/>
  <c r="H226" i="38" s="1"/>
  <c r="H217" i="27"/>
  <c r="H218" i="27" s="1"/>
  <c r="H219" i="27" s="1"/>
  <c r="F76" i="30"/>
  <c r="H223" i="27"/>
  <c r="F78" i="30"/>
  <c r="H217" i="8"/>
  <c r="H211" i="14"/>
  <c r="H212" i="14" s="1"/>
  <c r="H222" i="38" s="1"/>
  <c r="H65" i="4"/>
  <c r="H66" i="4" s="1"/>
  <c r="H48" i="4"/>
  <c r="H49" i="4" s="1"/>
  <c r="H218" i="14" l="1"/>
  <c r="H218" i="8" s="1"/>
  <c r="H218" i="36" s="1"/>
  <c r="H214" i="15" s="1"/>
  <c r="H223" i="15" s="1"/>
  <c r="H215" i="6"/>
  <c r="H209" i="8"/>
  <c r="H227" i="27"/>
  <c r="F82" i="30"/>
  <c r="H225" i="27"/>
  <c r="F80" i="30"/>
  <c r="H226" i="27"/>
  <c r="F81" i="30"/>
  <c r="H213" i="15"/>
  <c r="H215" i="15" s="1"/>
  <c r="H224" i="15" s="1"/>
  <c r="H219" i="15"/>
  <c r="H27" i="11"/>
  <c r="F77" i="30"/>
  <c r="H52" i="4"/>
  <c r="F84" i="30" l="1"/>
  <c r="F86" i="30" s="1"/>
  <c r="H212" i="8"/>
  <c r="H222" i="8" s="1"/>
  <c r="H208" i="36"/>
  <c r="H221" i="14"/>
  <c r="H222" i="14"/>
  <c r="H222" i="27"/>
  <c r="H28" i="11"/>
  <c r="H31" i="11" s="1"/>
  <c r="H211" i="36" l="1"/>
  <c r="H209" i="36"/>
  <c r="H218" i="15"/>
  <c r="I65" i="5"/>
  <c r="I66" i="5" s="1"/>
  <c r="I48" i="5"/>
  <c r="I49" i="5" s="1"/>
  <c r="H204" i="15" l="1"/>
  <c r="H212" i="36"/>
  <c r="H222" i="36" s="1"/>
  <c r="I52" i="5"/>
  <c r="I221" i="8" s="1"/>
  <c r="H204" i="7" l="1"/>
  <c r="H207" i="15"/>
  <c r="H205" i="15"/>
  <c r="I212" i="6"/>
  <c r="I214" i="36" s="1"/>
  <c r="I205" i="6"/>
  <c r="I208" i="14" s="1"/>
  <c r="H205" i="7" l="1"/>
  <c r="H209" i="7"/>
  <c r="I215" i="36"/>
  <c r="I216" i="36" s="1"/>
  <c r="I209" i="14"/>
  <c r="I210" i="6"/>
  <c r="I214" i="8"/>
  <c r="I215" i="8" s="1"/>
  <c r="I216" i="8" s="1"/>
  <c r="I223" i="38" s="1"/>
  <c r="I214" i="14"/>
  <c r="I215" i="14" s="1"/>
  <c r="I216" i="14" s="1"/>
  <c r="I217" i="14" s="1"/>
  <c r="I210" i="15"/>
  <c r="I217" i="38" s="1"/>
  <c r="I218" i="38" s="1"/>
  <c r="I219" i="38" s="1"/>
  <c r="I213" i="6"/>
  <c r="I228" i="38" l="1"/>
  <c r="G83" i="30"/>
  <c r="I221" i="27"/>
  <c r="I221" i="38"/>
  <c r="I217" i="36"/>
  <c r="I224" i="38"/>
  <c r="H210" i="7"/>
  <c r="I214" i="6"/>
  <c r="I218" i="14" s="1"/>
  <c r="I224" i="27"/>
  <c r="G79" i="30"/>
  <c r="I208" i="8"/>
  <c r="I209" i="8" s="1"/>
  <c r="I208" i="36" s="1"/>
  <c r="G76" i="30"/>
  <c r="I223" i="27"/>
  <c r="G78" i="30"/>
  <c r="I211" i="15"/>
  <c r="I212" i="15" s="1"/>
  <c r="I225" i="38" s="1"/>
  <c r="I221" i="7"/>
  <c r="I222" i="7" s="1"/>
  <c r="I223" i="7" s="1"/>
  <c r="I226" i="38" s="1"/>
  <c r="I217" i="27"/>
  <c r="I217" i="8"/>
  <c r="I211" i="14"/>
  <c r="I212" i="14" s="1"/>
  <c r="I222" i="38" s="1"/>
  <c r="I65" i="4"/>
  <c r="I66" i="4" s="1"/>
  <c r="I48" i="4"/>
  <c r="I49" i="4" s="1"/>
  <c r="I215" i="6" l="1"/>
  <c r="H211" i="7"/>
  <c r="H218" i="7"/>
  <c r="H212" i="7"/>
  <c r="H208" i="15"/>
  <c r="I219" i="6"/>
  <c r="I211" i="8"/>
  <c r="I212" i="8" s="1"/>
  <c r="I222" i="8" s="1"/>
  <c r="I211" i="36"/>
  <c r="I209" i="36"/>
  <c r="I218" i="8"/>
  <c r="I218" i="36" s="1"/>
  <c r="I214" i="15" s="1"/>
  <c r="I223" i="15" s="1"/>
  <c r="I225" i="27"/>
  <c r="G80" i="30"/>
  <c r="I226" i="27"/>
  <c r="G81" i="30"/>
  <c r="I213" i="15"/>
  <c r="I215" i="15" s="1"/>
  <c r="I224" i="15" s="1"/>
  <c r="I219" i="15"/>
  <c r="I27" i="11"/>
  <c r="G77" i="30"/>
  <c r="I52" i="4"/>
  <c r="H204" i="27" l="1"/>
  <c r="H209" i="27" s="1"/>
  <c r="H204" i="38"/>
  <c r="I212" i="36"/>
  <c r="I222" i="36" s="1"/>
  <c r="I204" i="15"/>
  <c r="I221" i="14"/>
  <c r="I222" i="14"/>
  <c r="I222" i="27"/>
  <c r="I28" i="11"/>
  <c r="I31" i="11" s="1"/>
  <c r="F212" i="6"/>
  <c r="F214" i="36" s="1"/>
  <c r="H205" i="27" l="1"/>
  <c r="H213" i="27" s="1"/>
  <c r="I205" i="15"/>
  <c r="H209" i="38"/>
  <c r="H205" i="38"/>
  <c r="I204" i="7"/>
  <c r="I205" i="7" s="1"/>
  <c r="I207" i="15"/>
  <c r="I218" i="15"/>
  <c r="F210" i="15"/>
  <c r="F217" i="38" s="1"/>
  <c r="F214" i="14"/>
  <c r="F214" i="8"/>
  <c r="H210" i="27" l="1"/>
  <c r="H212" i="27" s="1"/>
  <c r="I209" i="7"/>
  <c r="I210" i="7" s="1"/>
  <c r="H213" i="38"/>
  <c r="H210" i="38"/>
  <c r="F217" i="27"/>
  <c r="F221" i="7"/>
  <c r="F66" i="2"/>
  <c r="F68" i="2" s="1"/>
  <c r="F48" i="2"/>
  <c r="F49" i="2" s="1"/>
  <c r="H227" i="38" l="1"/>
  <c r="H220" i="27"/>
  <c r="H220" i="15" s="1"/>
  <c r="H220" i="38"/>
  <c r="H212" i="38"/>
  <c r="I211" i="7"/>
  <c r="I204" i="38" s="1"/>
  <c r="I212" i="7"/>
  <c r="I208" i="15"/>
  <c r="I218" i="7"/>
  <c r="F52" i="2"/>
  <c r="F67" i="2"/>
  <c r="H228" i="27" l="1"/>
  <c r="H229" i="38"/>
  <c r="F73" i="30" s="1"/>
  <c r="F74" i="30" s="1"/>
  <c r="H236" i="38"/>
  <c r="H235" i="38"/>
  <c r="I209" i="38"/>
  <c r="I205" i="38"/>
  <c r="I210" i="38" s="1"/>
  <c r="I220" i="38" s="1"/>
  <c r="I204" i="27"/>
  <c r="I209" i="27" s="1"/>
  <c r="F53" i="2"/>
  <c r="G66" i="2"/>
  <c r="G68" i="2" s="1"/>
  <c r="G48" i="2"/>
  <c r="G49" i="2" s="1"/>
  <c r="G53" i="2" l="1"/>
  <c r="G52" i="2"/>
  <c r="G67" i="2"/>
  <c r="H66" i="2" l="1"/>
  <c r="H68" i="2" s="1"/>
  <c r="H46" i="9" s="1"/>
  <c r="H48" i="2"/>
  <c r="H49" i="2" s="1"/>
  <c r="H52" i="2" l="1"/>
  <c r="H67" i="2"/>
  <c r="H53" i="2" l="1"/>
  <c r="H48" i="9"/>
  <c r="H49" i="9" s="1"/>
  <c r="H51" i="9" l="1"/>
  <c r="H53" i="9" s="1"/>
  <c r="I66" i="2"/>
  <c r="I68" i="2" s="1"/>
  <c r="I46" i="9" s="1"/>
  <c r="I48" i="2"/>
  <c r="I49" i="2" s="1"/>
  <c r="I52" i="2" l="1"/>
  <c r="F50" i="2"/>
  <c r="I67" i="2"/>
  <c r="I53" i="2" l="1"/>
  <c r="I48" i="9"/>
  <c r="F98" i="6" l="1"/>
  <c r="F99" i="6" s="1"/>
  <c r="F100" i="6" s="1"/>
  <c r="F76" i="6"/>
  <c r="F77" i="6" s="1"/>
  <c r="F78" i="6" s="1"/>
  <c r="F87" i="6"/>
  <c r="F88" i="6" s="1"/>
  <c r="F89" i="6" s="1"/>
  <c r="F65" i="6"/>
  <c r="F66" i="6" s="1"/>
  <c r="F67" i="6" s="1"/>
  <c r="F76" i="14"/>
  <c r="F77" i="14" s="1"/>
  <c r="F78" i="14" s="1"/>
  <c r="F43" i="14"/>
  <c r="F44" i="14" s="1"/>
  <c r="F45" i="14" s="1"/>
  <c r="F98" i="14"/>
  <c r="F99" i="14" s="1"/>
  <c r="F100" i="14" s="1"/>
  <c r="F65" i="14"/>
  <c r="F66" i="14" s="1"/>
  <c r="F54" i="14"/>
  <c r="F55" i="14" s="1"/>
  <c r="F56" i="14" s="1"/>
  <c r="F32" i="14"/>
  <c r="F33" i="14" s="1"/>
  <c r="F34" i="14" s="1"/>
  <c r="F87" i="14"/>
  <c r="F88" i="14" s="1"/>
  <c r="F89" i="14" s="1"/>
  <c r="F21" i="14"/>
  <c r="F21" i="8"/>
  <c r="F65" i="15"/>
  <c r="F66" i="15" s="1"/>
  <c r="F87" i="15"/>
  <c r="F88" i="15" s="1"/>
  <c r="F89" i="15" s="1"/>
  <c r="F98" i="15"/>
  <c r="F99" i="15" s="1"/>
  <c r="F100" i="15" s="1"/>
  <c r="F43" i="15"/>
  <c r="F44" i="15" s="1"/>
  <c r="F45" i="15" s="1"/>
  <c r="F76" i="15"/>
  <c r="F77" i="15" s="1"/>
  <c r="F78" i="15" s="1"/>
  <c r="F32" i="15"/>
  <c r="F33" i="15" s="1"/>
  <c r="F34" i="15" s="1"/>
  <c r="F54" i="15"/>
  <c r="F55" i="15" s="1"/>
  <c r="F56" i="15" s="1"/>
  <c r="F87" i="8"/>
  <c r="F88" i="8" s="1"/>
  <c r="F89" i="8" s="1"/>
  <c r="F98" i="8"/>
  <c r="F99" i="8" s="1"/>
  <c r="F100" i="8" s="1"/>
  <c r="F43" i="8"/>
  <c r="F44" i="8" s="1"/>
  <c r="F45" i="8" s="1"/>
  <c r="F76" i="8"/>
  <c r="F77" i="8" s="1"/>
  <c r="F78" i="8" s="1"/>
  <c r="F65" i="8"/>
  <c r="F66" i="8" s="1"/>
  <c r="F67" i="8" s="1"/>
  <c r="F32" i="8"/>
  <c r="F33" i="8" s="1"/>
  <c r="F34" i="8" s="1"/>
  <c r="F54" i="8"/>
  <c r="F55" i="8" s="1"/>
  <c r="F56" i="8" s="1"/>
  <c r="F54" i="4"/>
  <c r="F54" i="5" l="1"/>
  <c r="F54" i="35" s="1"/>
  <c r="F22" i="11" s="1"/>
  <c r="F67" i="14"/>
  <c r="F67" i="15"/>
  <c r="F16" i="2"/>
  <c r="J54" i="4"/>
  <c r="F7" i="6"/>
  <c r="F15" i="4"/>
  <c r="F7" i="38" s="1"/>
  <c r="F1" i="38" s="1"/>
  <c r="F3" i="38" s="1"/>
  <c r="F234" i="15" s="1"/>
  <c r="J55" i="2"/>
  <c r="F13" i="11"/>
  <c r="F14" i="11" s="1"/>
  <c r="F34" i="11"/>
  <c r="F7" i="14" l="1"/>
  <c r="F1" i="14" s="1"/>
  <c r="F3" i="14" s="1"/>
  <c r="F227" i="15" s="1"/>
  <c r="F1" i="6"/>
  <c r="F3" i="6" s="1"/>
  <c r="F225" i="15" s="1"/>
  <c r="F17" i="11"/>
  <c r="F18" i="11" s="1"/>
  <c r="F20" i="11" s="1"/>
  <c r="F11" i="38" s="1"/>
  <c r="F18" i="38" s="1"/>
  <c r="F76" i="5"/>
  <c r="J76" i="5" s="1"/>
  <c r="J54" i="5"/>
  <c r="F59" i="5"/>
  <c r="F7" i="27"/>
  <c r="F1" i="27" s="1"/>
  <c r="F3" i="27" s="1"/>
  <c r="F233" i="15" s="1"/>
  <c r="F15" i="35"/>
  <c r="F76" i="35"/>
  <c r="J54" i="35"/>
  <c r="D5" i="30"/>
  <c r="F18" i="7"/>
  <c r="F19" i="7" s="1"/>
  <c r="F16" i="4"/>
  <c r="F8" i="38" s="1"/>
  <c r="F15" i="5"/>
  <c r="F7" i="15"/>
  <c r="F36" i="11"/>
  <c r="F39" i="11" s="1"/>
  <c r="F44" i="11" s="1"/>
  <c r="F45" i="11" s="1"/>
  <c r="F46" i="11" s="1"/>
  <c r="J34" i="11"/>
  <c r="F8" i="6"/>
  <c r="F19" i="2"/>
  <c r="F20" i="2" s="1"/>
  <c r="F22" i="2" s="1"/>
  <c r="F78" i="5" l="1"/>
  <c r="F11" i="27"/>
  <c r="F18" i="27" s="1"/>
  <c r="F22" i="27" s="1"/>
  <c r="F23" i="27" s="1"/>
  <c r="F21" i="11"/>
  <c r="F24" i="11" s="1"/>
  <c r="F8" i="15"/>
  <c r="F22" i="38"/>
  <c r="F23" i="38" s="1"/>
  <c r="F24" i="38" s="1"/>
  <c r="F19" i="38"/>
  <c r="F20" i="38" s="1"/>
  <c r="F86" i="38"/>
  <c r="F53" i="38"/>
  <c r="F42" i="38"/>
  <c r="F9" i="38"/>
  <c r="F80" i="38" s="1"/>
  <c r="F75" i="38"/>
  <c r="F97" i="38"/>
  <c r="F31" i="38"/>
  <c r="F90" i="38"/>
  <c r="F68" i="38"/>
  <c r="F46" i="38"/>
  <c r="F64" i="38"/>
  <c r="F57" i="38"/>
  <c r="F35" i="38"/>
  <c r="F69" i="38"/>
  <c r="F79" i="38"/>
  <c r="F101" i="38"/>
  <c r="F11" i="15"/>
  <c r="F18" i="15" s="1"/>
  <c r="F32" i="11"/>
  <c r="F8" i="27"/>
  <c r="F57" i="27" s="1"/>
  <c r="F8" i="14"/>
  <c r="F64" i="14" s="1"/>
  <c r="F16" i="35"/>
  <c r="F7" i="36"/>
  <c r="K22" i="11"/>
  <c r="Q23" i="15"/>
  <c r="Q23" i="36"/>
  <c r="F16" i="36"/>
  <c r="F240" i="15" s="1"/>
  <c r="F49" i="11"/>
  <c r="J56" i="35"/>
  <c r="J68" i="35" s="1"/>
  <c r="F7" i="35"/>
  <c r="F58" i="35"/>
  <c r="F60" i="35"/>
  <c r="F63" i="35" s="1"/>
  <c r="F78" i="35"/>
  <c r="J78" i="35" s="1"/>
  <c r="J76" i="35"/>
  <c r="K24" i="11"/>
  <c r="D9" i="30"/>
  <c r="H9" i="30" s="1"/>
  <c r="H5" i="30"/>
  <c r="J36" i="11"/>
  <c r="J39" i="11" s="1"/>
  <c r="D7" i="30"/>
  <c r="D11" i="30" s="1"/>
  <c r="F19" i="27"/>
  <c r="F23" i="2"/>
  <c r="F11" i="6"/>
  <c r="F18" i="6" s="1"/>
  <c r="F7" i="8"/>
  <c r="F1" i="8" s="1"/>
  <c r="F3" i="8" s="1"/>
  <c r="F228" i="15" s="1"/>
  <c r="F16" i="5"/>
  <c r="F19" i="4"/>
  <c r="F20" i="4" s="1"/>
  <c r="F22" i="4" s="1"/>
  <c r="F11" i="14" s="1"/>
  <c r="F18" i="14" s="1"/>
  <c r="F22" i="14" s="1"/>
  <c r="F23" i="14" s="1"/>
  <c r="F24" i="14" s="1"/>
  <c r="F53" i="6"/>
  <c r="F46" i="6"/>
  <c r="F75" i="6"/>
  <c r="F68" i="6"/>
  <c r="F90" i="6"/>
  <c r="F31" i="6"/>
  <c r="F97" i="6"/>
  <c r="F79" i="6"/>
  <c r="F57" i="6"/>
  <c r="F9" i="6"/>
  <c r="F69" i="6" s="1"/>
  <c r="F35" i="6"/>
  <c r="F42" i="6"/>
  <c r="F64" i="6"/>
  <c r="F101" i="6"/>
  <c r="F86" i="6"/>
  <c r="F46" i="14"/>
  <c r="F47" i="38" l="1"/>
  <c r="F91" i="38"/>
  <c r="F25" i="38"/>
  <c r="F36" i="38"/>
  <c r="F58" i="38"/>
  <c r="F31" i="14"/>
  <c r="F68" i="14"/>
  <c r="F97" i="14"/>
  <c r="F57" i="14"/>
  <c r="F75" i="14"/>
  <c r="F1" i="36"/>
  <c r="F3" i="36" s="1"/>
  <c r="F229" i="15" s="1"/>
  <c r="F53" i="14"/>
  <c r="F101" i="14"/>
  <c r="F102" i="38"/>
  <c r="F64" i="27"/>
  <c r="F35" i="27"/>
  <c r="F9" i="27"/>
  <c r="F25" i="27" s="1"/>
  <c r="F68" i="27"/>
  <c r="F31" i="27"/>
  <c r="F25" i="6"/>
  <c r="F217" i="6" s="1"/>
  <c r="F202" i="38"/>
  <c r="F20" i="27"/>
  <c r="F215" i="38"/>
  <c r="F24" i="27"/>
  <c r="D68" i="30"/>
  <c r="F34" i="37"/>
  <c r="F33" i="37" s="1"/>
  <c r="F53" i="27"/>
  <c r="F42" i="27"/>
  <c r="F79" i="27"/>
  <c r="F75" i="27"/>
  <c r="F86" i="27"/>
  <c r="F97" i="27"/>
  <c r="Q24" i="14"/>
  <c r="Q22" i="14" s="1"/>
  <c r="M24" i="14"/>
  <c r="M25" i="14" s="1"/>
  <c r="M16" i="36"/>
  <c r="F101" i="27"/>
  <c r="F90" i="27"/>
  <c r="F46" i="27"/>
  <c r="F90" i="14"/>
  <c r="F9" i="14"/>
  <c r="F47" i="14" s="1"/>
  <c r="F79" i="14"/>
  <c r="F42" i="14"/>
  <c r="F35" i="14"/>
  <c r="F86" i="14"/>
  <c r="F19" i="35"/>
  <c r="F20" i="35" s="1"/>
  <c r="F22" i="35" s="1"/>
  <c r="F8" i="36"/>
  <c r="F90" i="36" s="1"/>
  <c r="F210" i="36"/>
  <c r="J58" i="35"/>
  <c r="K58" i="35" s="1"/>
  <c r="F59" i="35"/>
  <c r="F66" i="35"/>
  <c r="J66" i="35" s="1"/>
  <c r="D60" i="30"/>
  <c r="F70" i="35"/>
  <c r="F62" i="33"/>
  <c r="M43" i="9"/>
  <c r="N43" i="9" s="1"/>
  <c r="H7" i="30"/>
  <c r="H11" i="30" s="1"/>
  <c r="F58" i="27"/>
  <c r="F102" i="27"/>
  <c r="F69" i="27"/>
  <c r="F47" i="27"/>
  <c r="F91" i="27"/>
  <c r="F19" i="14"/>
  <c r="F20" i="14" s="1"/>
  <c r="F36" i="6"/>
  <c r="F47" i="6"/>
  <c r="F58" i="6"/>
  <c r="F80" i="6"/>
  <c r="F91" i="6"/>
  <c r="F13" i="15"/>
  <c r="F28" i="11"/>
  <c r="F112" i="15"/>
  <c r="K112" i="15" s="1"/>
  <c r="F19" i="6"/>
  <c r="F20" i="6" s="1"/>
  <c r="F22" i="6"/>
  <c r="F23" i="6" s="1"/>
  <c r="F24" i="6" s="1"/>
  <c r="F73" i="2"/>
  <c r="F42" i="2"/>
  <c r="K42" i="2" s="1"/>
  <c r="F23" i="4"/>
  <c r="J68" i="4" s="1"/>
  <c r="F20" i="7"/>
  <c r="F21" i="7" s="1"/>
  <c r="F22" i="7" s="1"/>
  <c r="F23" i="7" s="1"/>
  <c r="F24" i="7" s="1"/>
  <c r="Q24" i="7" s="1"/>
  <c r="Q22" i="7" s="1"/>
  <c r="F9" i="7"/>
  <c r="F25" i="7" s="1"/>
  <c r="F216" i="7" s="1"/>
  <c r="J216" i="7" s="1"/>
  <c r="F86" i="7"/>
  <c r="F87" i="7" s="1"/>
  <c r="F88" i="7" s="1"/>
  <c r="F89" i="7" s="1"/>
  <c r="F90" i="7" s="1"/>
  <c r="F31" i="7"/>
  <c r="F32" i="7" s="1"/>
  <c r="F33" i="7" s="1"/>
  <c r="F34" i="7" s="1"/>
  <c r="F35" i="7" s="1"/>
  <c r="F64" i="7"/>
  <c r="F65" i="7" s="1"/>
  <c r="F66" i="7" s="1"/>
  <c r="F67" i="7" s="1"/>
  <c r="F68" i="7" s="1"/>
  <c r="F42" i="7"/>
  <c r="F43" i="7" s="1"/>
  <c r="F44" i="7" s="1"/>
  <c r="F45" i="7" s="1"/>
  <c r="F46" i="7" s="1"/>
  <c r="F53" i="7"/>
  <c r="F54" i="7" s="1"/>
  <c r="F55" i="7" s="1"/>
  <c r="F56" i="7" s="1"/>
  <c r="F57" i="7" s="1"/>
  <c r="F97" i="7"/>
  <c r="F98" i="7" s="1"/>
  <c r="F99" i="7" s="1"/>
  <c r="F100" i="7" s="1"/>
  <c r="F101" i="7" s="1"/>
  <c r="F75" i="7"/>
  <c r="F76" i="7" s="1"/>
  <c r="F77" i="7" s="1"/>
  <c r="F22" i="15"/>
  <c r="F23" i="15" s="1"/>
  <c r="F24" i="15" s="1"/>
  <c r="Q24" i="15" s="1"/>
  <c r="Q22" i="15" s="1"/>
  <c r="F19" i="15"/>
  <c r="F20" i="15" s="1"/>
  <c r="F102" i="6"/>
  <c r="F90" i="15"/>
  <c r="F35" i="15"/>
  <c r="F79" i="15"/>
  <c r="F9" i="15"/>
  <c r="F102" i="15" s="1"/>
  <c r="F68" i="15"/>
  <c r="F42" i="15"/>
  <c r="F53" i="15"/>
  <c r="F97" i="15"/>
  <c r="F86" i="15"/>
  <c r="F31" i="15"/>
  <c r="F46" i="15"/>
  <c r="F75" i="15"/>
  <c r="F57" i="15"/>
  <c r="F64" i="15"/>
  <c r="F101" i="15"/>
  <c r="F69" i="14"/>
  <c r="F19" i="5"/>
  <c r="F20" i="5" s="1"/>
  <c r="F22" i="5" s="1"/>
  <c r="F8" i="8"/>
  <c r="F203" i="38" l="1"/>
  <c r="F214" i="38" s="1"/>
  <c r="F80" i="14"/>
  <c r="F25" i="14"/>
  <c r="F220" i="14" s="1"/>
  <c r="F58" i="14"/>
  <c r="F36" i="27"/>
  <c r="F203" i="27" s="1"/>
  <c r="F214" i="27" s="1"/>
  <c r="F80" i="27"/>
  <c r="M202" i="38"/>
  <c r="M207" i="38" s="1"/>
  <c r="K202" i="38"/>
  <c r="K207" i="38" s="1"/>
  <c r="F218" i="38"/>
  <c r="F219" i="38" s="1"/>
  <c r="F202" i="14"/>
  <c r="F204" i="14" s="1"/>
  <c r="F202" i="27"/>
  <c r="F35" i="36"/>
  <c r="F102" i="14"/>
  <c r="F91" i="14"/>
  <c r="F68" i="36"/>
  <c r="F9" i="36"/>
  <c r="F25" i="36" s="1"/>
  <c r="F220" i="36" s="1"/>
  <c r="F97" i="36"/>
  <c r="F36" i="14"/>
  <c r="F79" i="36"/>
  <c r="F64" i="36"/>
  <c r="F53" i="36"/>
  <c r="F101" i="36"/>
  <c r="F86" i="36"/>
  <c r="F46" i="36"/>
  <c r="F42" i="36"/>
  <c r="F75" i="36"/>
  <c r="F57" i="36"/>
  <c r="F31" i="36"/>
  <c r="Q24" i="6"/>
  <c r="Q22" i="6" s="1"/>
  <c r="M24" i="6"/>
  <c r="M25" i="6" s="1"/>
  <c r="F75" i="2"/>
  <c r="J75" i="2" s="1"/>
  <c r="F23" i="35"/>
  <c r="F11" i="36"/>
  <c r="F18" i="36" s="1"/>
  <c r="F45" i="35"/>
  <c r="J70" i="35"/>
  <c r="F11" i="8"/>
  <c r="F18" i="8" s="1"/>
  <c r="F78" i="7"/>
  <c r="F79" i="7" s="1"/>
  <c r="F202" i="7" s="1"/>
  <c r="F222" i="7" s="1"/>
  <c r="A21" i="28"/>
  <c r="A48" i="28"/>
  <c r="B48" i="28" s="1"/>
  <c r="B49" i="28"/>
  <c r="F112" i="7"/>
  <c r="F58" i="7"/>
  <c r="F102" i="7"/>
  <c r="F203" i="6"/>
  <c r="F216" i="6" s="1"/>
  <c r="F202" i="6"/>
  <c r="F36" i="7"/>
  <c r="F69" i="7"/>
  <c r="F47" i="7"/>
  <c r="F47" i="15"/>
  <c r="F91" i="7"/>
  <c r="F29" i="11"/>
  <c r="F36" i="15"/>
  <c r="F42" i="4"/>
  <c r="F45" i="4" s="1"/>
  <c r="F72" i="4"/>
  <c r="F74" i="4" s="1"/>
  <c r="J74" i="4" s="1"/>
  <c r="F80" i="15"/>
  <c r="F91" i="15"/>
  <c r="F80" i="7"/>
  <c r="F23" i="5"/>
  <c r="F58" i="15"/>
  <c r="F31" i="8"/>
  <c r="F79" i="8"/>
  <c r="F101" i="8"/>
  <c r="F57" i="8"/>
  <c r="F35" i="8"/>
  <c r="F86" i="8"/>
  <c r="F42" i="8"/>
  <c r="F64" i="8"/>
  <c r="F53" i="8"/>
  <c r="F90" i="8"/>
  <c r="F46" i="8"/>
  <c r="F68" i="8"/>
  <c r="F75" i="8"/>
  <c r="F97" i="8"/>
  <c r="F9" i="8"/>
  <c r="F69" i="15"/>
  <c r="F223" i="7" l="1"/>
  <c r="F226" i="38" s="1"/>
  <c r="F218" i="27"/>
  <c r="F219" i="27" s="1"/>
  <c r="F227" i="27" s="1"/>
  <c r="Q211" i="38"/>
  <c r="Q204" i="38" s="1"/>
  <c r="F203" i="14"/>
  <c r="F219" i="14" s="1"/>
  <c r="D83" i="30"/>
  <c r="H83" i="30" s="1"/>
  <c r="F228" i="38"/>
  <c r="Q211" i="27"/>
  <c r="Q204" i="27" s="1"/>
  <c r="F72" i="35"/>
  <c r="F42" i="35"/>
  <c r="F49" i="35"/>
  <c r="F50" i="35" s="1"/>
  <c r="F22" i="36"/>
  <c r="F23" i="36" s="1"/>
  <c r="F24" i="36" s="1"/>
  <c r="M24" i="36" s="1"/>
  <c r="M25" i="36" s="1"/>
  <c r="F19" i="36"/>
  <c r="F20" i="36" s="1"/>
  <c r="B21" i="28"/>
  <c r="M202" i="7"/>
  <c r="M207" i="7" s="1"/>
  <c r="K202" i="7"/>
  <c r="K207" i="7" s="1"/>
  <c r="M207" i="14"/>
  <c r="M211" i="14" s="1"/>
  <c r="F207" i="14"/>
  <c r="F213" i="6"/>
  <c r="F214" i="6" s="1"/>
  <c r="J202" i="6"/>
  <c r="F205" i="6"/>
  <c r="F208" i="14" s="1"/>
  <c r="F203" i="7"/>
  <c r="F213" i="7" s="1"/>
  <c r="F25" i="8"/>
  <c r="F220" i="8" s="1"/>
  <c r="F72" i="5"/>
  <c r="J72" i="5" s="1"/>
  <c r="F42" i="5"/>
  <c r="F19" i="8"/>
  <c r="F20" i="8" s="1"/>
  <c r="F22" i="8"/>
  <c r="F23" i="8" s="1"/>
  <c r="F24" i="8" s="1"/>
  <c r="F13" i="14"/>
  <c r="F60" i="4"/>
  <c r="F63" i="4" s="1"/>
  <c r="D52" i="30" s="1"/>
  <c r="F70" i="4"/>
  <c r="D81" i="30" l="1"/>
  <c r="H81" i="30" s="1"/>
  <c r="F226" i="27"/>
  <c r="D82" i="30"/>
  <c r="Q24" i="8"/>
  <c r="Q22" i="8" s="1"/>
  <c r="M24" i="8"/>
  <c r="M25" i="8" s="1"/>
  <c r="F74" i="35"/>
  <c r="J74" i="35" s="1"/>
  <c r="J72" i="35"/>
  <c r="F52" i="35"/>
  <c r="Q24" i="36"/>
  <c r="Q22" i="36" s="1"/>
  <c r="F66" i="4"/>
  <c r="F210" i="6"/>
  <c r="F221" i="38" s="1"/>
  <c r="F211" i="14"/>
  <c r="F83" i="11"/>
  <c r="F53" i="11"/>
  <c r="F16" i="15"/>
  <c r="F206" i="15"/>
  <c r="F31" i="11"/>
  <c r="F215" i="14"/>
  <c r="F216" i="14" s="1"/>
  <c r="F217" i="14" s="1"/>
  <c r="K207" i="14"/>
  <c r="K211" i="14" s="1"/>
  <c r="F74" i="5"/>
  <c r="J213" i="7"/>
  <c r="M202" i="6"/>
  <c r="M208" i="6" s="1"/>
  <c r="K202" i="6"/>
  <c r="F215" i="6"/>
  <c r="J70" i="4"/>
  <c r="F13" i="8"/>
  <c r="F70" i="5"/>
  <c r="F60" i="5"/>
  <c r="F63" i="5" s="1"/>
  <c r="D56" i="30" s="1"/>
  <c r="F241" i="15" l="1"/>
  <c r="F1" i="15"/>
  <c r="F3" i="15" s="1"/>
  <c r="F230" i="15" s="1"/>
  <c r="Q208" i="38"/>
  <c r="Q206" i="38"/>
  <c r="F53" i="35"/>
  <c r="Q208" i="27"/>
  <c r="Q206" i="27"/>
  <c r="F70" i="11"/>
  <c r="F96" i="11" s="1"/>
  <c r="F27" i="36"/>
  <c r="F181" i="36"/>
  <c r="F190" i="36" s="1"/>
  <c r="F148" i="36"/>
  <c r="F157" i="36" s="1"/>
  <c r="F159" i="36"/>
  <c r="F168" i="36" s="1"/>
  <c r="F126" i="36"/>
  <c r="F135" i="36" s="1"/>
  <c r="F170" i="36"/>
  <c r="F179" i="36" s="1"/>
  <c r="F137" i="36"/>
  <c r="F146" i="36" s="1"/>
  <c r="F93" i="36"/>
  <c r="F102" i="36" s="1"/>
  <c r="F82" i="36"/>
  <c r="F91" i="36" s="1"/>
  <c r="F71" i="36"/>
  <c r="F80" i="36" s="1"/>
  <c r="F60" i="36"/>
  <c r="F69" i="36" s="1"/>
  <c r="F49" i="36"/>
  <c r="F58" i="36" s="1"/>
  <c r="F38" i="36"/>
  <c r="F47" i="36" s="1"/>
  <c r="F192" i="36"/>
  <c r="F201" i="36" s="1"/>
  <c r="F66" i="5"/>
  <c r="D61" i="30"/>
  <c r="F221" i="27"/>
  <c r="D76" i="30"/>
  <c r="D57" i="30"/>
  <c r="D53" i="30"/>
  <c r="H53" i="30" s="1"/>
  <c r="H52" i="30"/>
  <c r="F25" i="33"/>
  <c r="F34" i="34"/>
  <c r="F33" i="34" s="1"/>
  <c r="J53" i="11"/>
  <c r="F62" i="11"/>
  <c r="F57" i="11"/>
  <c r="A37" i="32"/>
  <c r="D20" i="30"/>
  <c r="J49" i="11"/>
  <c r="K49" i="11" s="1"/>
  <c r="F51" i="11"/>
  <c r="A42" i="28"/>
  <c r="F101" i="11"/>
  <c r="F104" i="11" s="1"/>
  <c r="K32" i="11"/>
  <c r="M32" i="11" s="1"/>
  <c r="F85" i="11"/>
  <c r="J83" i="11"/>
  <c r="F25" i="15"/>
  <c r="F202" i="15"/>
  <c r="Q209" i="38" s="1"/>
  <c r="F181" i="8"/>
  <c r="F190" i="8" s="1"/>
  <c r="K206" i="15"/>
  <c r="F27" i="8"/>
  <c r="F93" i="8"/>
  <c r="F102" i="8" s="1"/>
  <c r="F60" i="8"/>
  <c r="F69" i="8" s="1"/>
  <c r="F137" i="8"/>
  <c r="F146" i="8" s="1"/>
  <c r="F49" i="8"/>
  <c r="F58" i="8" s="1"/>
  <c r="F71" i="8"/>
  <c r="F80" i="8" s="1"/>
  <c r="F170" i="8"/>
  <c r="F179" i="8" s="1"/>
  <c r="F126" i="8"/>
  <c r="F135" i="8" s="1"/>
  <c r="F82" i="8"/>
  <c r="F91" i="8" s="1"/>
  <c r="F148" i="8"/>
  <c r="F157" i="8" s="1"/>
  <c r="F38" i="8"/>
  <c r="F47" i="8" s="1"/>
  <c r="F192" i="8"/>
  <c r="F201" i="8" s="1"/>
  <c r="F159" i="8"/>
  <c r="F168" i="8" s="1"/>
  <c r="F218" i="14"/>
  <c r="F209" i="14"/>
  <c r="F212" i="14" s="1"/>
  <c r="F222" i="38" s="1"/>
  <c r="K208" i="6"/>
  <c r="K204" i="14"/>
  <c r="F45" i="5"/>
  <c r="F49" i="4"/>
  <c r="Q203" i="38" l="1"/>
  <c r="H76" i="30"/>
  <c r="D69" i="30"/>
  <c r="D70" i="30"/>
  <c r="Q209" i="27"/>
  <c r="Q203" i="27" s="1"/>
  <c r="D77" i="30"/>
  <c r="F36" i="36"/>
  <c r="F203" i="36" s="1"/>
  <c r="F219" i="36" s="1"/>
  <c r="F202" i="36"/>
  <c r="D24" i="30"/>
  <c r="D26" i="30" s="1"/>
  <c r="D19" i="30"/>
  <c r="F222" i="14"/>
  <c r="F222" i="27"/>
  <c r="F27" i="33"/>
  <c r="F25" i="34"/>
  <c r="F25" i="37" s="1"/>
  <c r="F27" i="37" s="1"/>
  <c r="F55" i="11"/>
  <c r="M206" i="15"/>
  <c r="A41" i="28"/>
  <c r="B41" i="28" s="1"/>
  <c r="A35" i="28"/>
  <c r="B42" i="28"/>
  <c r="A14" i="28"/>
  <c r="F211" i="15"/>
  <c r="F212" i="15" s="1"/>
  <c r="F225" i="38" s="1"/>
  <c r="K202" i="15"/>
  <c r="K207" i="15" s="1"/>
  <c r="F64" i="11"/>
  <c r="J62" i="11"/>
  <c r="H37" i="30" s="1"/>
  <c r="F217" i="15"/>
  <c r="F217" i="7" s="1"/>
  <c r="F203" i="15"/>
  <c r="F216" i="15" s="1"/>
  <c r="F88" i="11"/>
  <c r="J88" i="11" s="1"/>
  <c r="J85" i="11"/>
  <c r="F92" i="11"/>
  <c r="H20" i="30"/>
  <c r="I20" i="30" s="1"/>
  <c r="D22" i="30"/>
  <c r="A7" i="32"/>
  <c r="B37" i="32"/>
  <c r="A36" i="32"/>
  <c r="F36" i="8"/>
  <c r="F203" i="8" s="1"/>
  <c r="F219" i="8" s="1"/>
  <c r="F202" i="8"/>
  <c r="F208" i="8"/>
  <c r="F211" i="8" s="1"/>
  <c r="K212" i="14"/>
  <c r="F50" i="4"/>
  <c r="F52" i="4"/>
  <c r="F49" i="5"/>
  <c r="F222" i="15" l="1"/>
  <c r="F214" i="7"/>
  <c r="U208" i="27"/>
  <c r="W208" i="27" s="1"/>
  <c r="U208" i="38"/>
  <c r="F28" i="37"/>
  <c r="F35" i="37"/>
  <c r="F204" i="36"/>
  <c r="F207" i="36" s="1"/>
  <c r="F204" i="8"/>
  <c r="F207" i="8" s="1"/>
  <c r="M202" i="15"/>
  <c r="M207" i="15" s="1"/>
  <c r="F225" i="7"/>
  <c r="H77" i="30"/>
  <c r="D37" i="30"/>
  <c r="D39" i="30" s="1"/>
  <c r="F225" i="27"/>
  <c r="D80" i="30"/>
  <c r="H80" i="30" s="1"/>
  <c r="F213" i="15"/>
  <c r="F219" i="15"/>
  <c r="F27" i="34"/>
  <c r="F33" i="33"/>
  <c r="F28" i="33"/>
  <c r="H24" i="30"/>
  <c r="D28" i="30"/>
  <c r="D33" i="30"/>
  <c r="B35" i="28"/>
  <c r="A34" i="28"/>
  <c r="B34" i="28" s="1"/>
  <c r="F68" i="11"/>
  <c r="F218" i="15"/>
  <c r="B36" i="32"/>
  <c r="A55" i="32"/>
  <c r="B7" i="32"/>
  <c r="B14" i="28"/>
  <c r="A7" i="28"/>
  <c r="F221" i="14"/>
  <c r="F52" i="5"/>
  <c r="F46" i="9" s="1"/>
  <c r="Q207" i="38" l="1"/>
  <c r="Q202" i="38" s="1"/>
  <c r="U209" i="27"/>
  <c r="U203" i="27" s="1"/>
  <c r="U209" i="38"/>
  <c r="W209" i="38" s="1"/>
  <c r="W208" i="38"/>
  <c r="Q207" i="27"/>
  <c r="Q202" i="27" s="1"/>
  <c r="F215" i="36"/>
  <c r="F216" i="36" s="1"/>
  <c r="F221" i="36"/>
  <c r="F209" i="8"/>
  <c r="F208" i="36" s="1"/>
  <c r="F211" i="36" s="1"/>
  <c r="F29" i="33"/>
  <c r="F28" i="34"/>
  <c r="F29" i="34" s="1"/>
  <c r="F35" i="34"/>
  <c r="F215" i="7"/>
  <c r="F221" i="8"/>
  <c r="D43" i="30"/>
  <c r="B7" i="28"/>
  <c r="D16" i="30"/>
  <c r="B55" i="32"/>
  <c r="F215" i="8"/>
  <c r="F216" i="8" s="1"/>
  <c r="F223" i="38" s="1"/>
  <c r="D34" i="30"/>
  <c r="F48" i="9"/>
  <c r="F49" i="9" s="1"/>
  <c r="F51" i="9" s="1"/>
  <c r="W209" i="27" l="1"/>
  <c r="U203" i="38"/>
  <c r="F224" i="27"/>
  <c r="F224" i="38"/>
  <c r="F53" i="9"/>
  <c r="F209" i="36"/>
  <c r="D79" i="30"/>
  <c r="F212" i="8"/>
  <c r="F222" i="8" s="1"/>
  <c r="F217" i="36"/>
  <c r="F223" i="27"/>
  <c r="D78" i="30"/>
  <c r="D17" i="30"/>
  <c r="F218" i="8"/>
  <c r="F218" i="36" s="1"/>
  <c r="F214" i="15" s="1"/>
  <c r="F223" i="15" s="1"/>
  <c r="F217" i="8"/>
  <c r="D84" i="30" l="1"/>
  <c r="D86" i="30" s="1"/>
  <c r="F212" i="36"/>
  <c r="F222" i="36" s="1"/>
  <c r="F204" i="15"/>
  <c r="F205" i="15" s="1"/>
  <c r="F215" i="15"/>
  <c r="F224" i="15" s="1"/>
  <c r="F207" i="15" l="1"/>
  <c r="F204" i="7"/>
  <c r="F205" i="7" s="1"/>
  <c r="F209" i="7" l="1"/>
  <c r="F210" i="7" s="1"/>
  <c r="F211" i="7" s="1"/>
  <c r="F204" i="38" s="1"/>
  <c r="F212" i="7" l="1"/>
  <c r="F208" i="15"/>
  <c r="F218" i="7"/>
  <c r="F209" i="38"/>
  <c r="F205" i="38"/>
  <c r="F204" i="27"/>
  <c r="F209" i="27" s="1"/>
  <c r="K81" i="11"/>
  <c r="F210" i="38" l="1"/>
  <c r="F220" i="38" s="1"/>
  <c r="F205" i="27"/>
  <c r="F210" i="27" s="1"/>
  <c r="F220" i="27" l="1"/>
  <c r="F229" i="38" s="1"/>
  <c r="D73" i="30" s="1"/>
  <c r="F227" i="38"/>
  <c r="F212" i="38"/>
  <c r="F212" i="27"/>
  <c r="K77" i="11"/>
  <c r="L77" i="11" s="1"/>
  <c r="F235" i="38" l="1"/>
  <c r="F236" i="38"/>
  <c r="F220" i="15"/>
  <c r="F228" i="27"/>
  <c r="D74" i="30"/>
  <c r="M77" i="11"/>
  <c r="K73" i="11"/>
  <c r="K90" i="11" l="1"/>
  <c r="M73" i="11"/>
  <c r="L73" i="11"/>
  <c r="K85" i="11" l="1"/>
  <c r="M85" i="11" l="1"/>
  <c r="L85" i="11"/>
  <c r="G20" i="31" l="1"/>
  <c r="G43" i="31" s="1"/>
  <c r="G28" i="31" l="1"/>
  <c r="F27" i="31"/>
  <c r="G29" i="31" l="1"/>
  <c r="G21" i="31"/>
  <c r="G44" i="31" s="1"/>
  <c r="G35" i="31" s="1"/>
  <c r="J44" i="11"/>
  <c r="H16" i="30" s="1"/>
  <c r="E16" i="30"/>
  <c r="E64" i="30" l="1"/>
  <c r="G24" i="31"/>
  <c r="G31" i="31"/>
  <c r="F30" i="31"/>
  <c r="E17" i="30"/>
  <c r="J45" i="11"/>
  <c r="H17" i="30" s="1"/>
  <c r="A85" i="32" l="1"/>
  <c r="G23" i="31"/>
  <c r="G17" i="31"/>
  <c r="G34" i="31"/>
  <c r="F32" i="31"/>
  <c r="M33" i="11"/>
  <c r="G41" i="31" l="1"/>
  <c r="L17" i="31"/>
  <c r="J57" i="5"/>
  <c r="G44" i="33"/>
  <c r="J44" i="33" s="1"/>
  <c r="R122" i="8"/>
  <c r="R121" i="8" s="1"/>
  <c r="G80" i="11"/>
  <c r="J80" i="11" s="1"/>
  <c r="G25" i="5"/>
  <c r="G42" i="5" s="1"/>
  <c r="J77" i="5"/>
  <c r="G46" i="34"/>
  <c r="J46" i="34" s="1"/>
  <c r="G61" i="5"/>
  <c r="G63" i="5" s="1"/>
  <c r="E56" i="30" s="1"/>
  <c r="G58" i="5"/>
  <c r="G47" i="37" s="1"/>
  <c r="G115" i="8"/>
  <c r="G239" i="15" l="1"/>
  <c r="G2" i="8"/>
  <c r="G3" i="8" s="1"/>
  <c r="G228" i="15" s="1"/>
  <c r="R210" i="38"/>
  <c r="R211" i="38"/>
  <c r="J47" i="37"/>
  <c r="G56" i="37"/>
  <c r="J73" i="5"/>
  <c r="J69" i="5"/>
  <c r="G124" i="8"/>
  <c r="G220" i="8" s="1"/>
  <c r="G217" i="7" s="1"/>
  <c r="R211" i="27"/>
  <c r="M115" i="8"/>
  <c r="M123" i="8" s="1"/>
  <c r="M124" i="8" s="1"/>
  <c r="R210" i="27"/>
  <c r="E57" i="30"/>
  <c r="H57" i="30" s="1"/>
  <c r="H56" i="30"/>
  <c r="K210" i="36"/>
  <c r="M210" i="36" s="1"/>
  <c r="G192" i="36"/>
  <c r="G201" i="36" s="1"/>
  <c r="G71" i="36"/>
  <c r="G80" i="36" s="1"/>
  <c r="G181" i="36"/>
  <c r="G190" i="36" s="1"/>
  <c r="G60" i="36"/>
  <c r="G69" i="36" s="1"/>
  <c r="G170" i="36"/>
  <c r="G179" i="36" s="1"/>
  <c r="G126" i="36"/>
  <c r="G135" i="36" s="1"/>
  <c r="G159" i="36"/>
  <c r="G168" i="36" s="1"/>
  <c r="G82" i="36"/>
  <c r="G91" i="36" s="1"/>
  <c r="G148" i="36"/>
  <c r="G157" i="36" s="1"/>
  <c r="G137" i="36"/>
  <c r="G146" i="36" s="1"/>
  <c r="G49" i="36"/>
  <c r="G58" i="36" s="1"/>
  <c r="G27" i="36"/>
  <c r="G38" i="36"/>
  <c r="G47" i="36" s="1"/>
  <c r="G93" i="36"/>
  <c r="G102" i="36" s="1"/>
  <c r="G81" i="11"/>
  <c r="J81" i="11" s="1"/>
  <c r="G74" i="5"/>
  <c r="G66" i="5"/>
  <c r="G78" i="5"/>
  <c r="J78" i="5" s="1"/>
  <c r="G47" i="34"/>
  <c r="G56" i="34" s="1"/>
  <c r="G58" i="34" s="1"/>
  <c r="G59" i="5"/>
  <c r="G70" i="5"/>
  <c r="A67" i="32"/>
  <c r="G210" i="8"/>
  <c r="J58" i="5"/>
  <c r="A68" i="28"/>
  <c r="G51" i="11"/>
  <c r="E21" i="30"/>
  <c r="G45" i="33"/>
  <c r="G58" i="37" l="1"/>
  <c r="J58" i="37" s="1"/>
  <c r="J56" i="37"/>
  <c r="J74" i="5"/>
  <c r="R204" i="38"/>
  <c r="R206" i="27"/>
  <c r="R206" i="38"/>
  <c r="L47" i="37"/>
  <c r="M47" i="37"/>
  <c r="R204" i="27"/>
  <c r="G90" i="11"/>
  <c r="G92" i="11" s="1"/>
  <c r="J92" i="11" s="1"/>
  <c r="G36" i="36"/>
  <c r="G203" i="36" s="1"/>
  <c r="G219" i="36" s="1"/>
  <c r="G202" i="36"/>
  <c r="E61" i="30"/>
  <c r="H61" i="30" s="1"/>
  <c r="H60" i="30"/>
  <c r="J56" i="34"/>
  <c r="L56" i="34" s="1"/>
  <c r="J47" i="34"/>
  <c r="L47" i="34" s="1"/>
  <c r="G45" i="5"/>
  <c r="J70" i="5"/>
  <c r="M81" i="11"/>
  <c r="L81" i="11"/>
  <c r="K210" i="8"/>
  <c r="G170" i="8"/>
  <c r="G179" i="8" s="1"/>
  <c r="G27" i="8"/>
  <c r="G159" i="8"/>
  <c r="G168" i="8" s="1"/>
  <c r="G82" i="8"/>
  <c r="G91" i="8" s="1"/>
  <c r="G192" i="8"/>
  <c r="G201" i="8" s="1"/>
  <c r="G71" i="8"/>
  <c r="G80" i="8" s="1"/>
  <c r="G49" i="8"/>
  <c r="G58" i="8" s="1"/>
  <c r="G38" i="8"/>
  <c r="G47" i="8" s="1"/>
  <c r="G148" i="8"/>
  <c r="G157" i="8" s="1"/>
  <c r="G137" i="8"/>
  <c r="G146" i="8" s="1"/>
  <c r="G60" i="8"/>
  <c r="G69" i="8" s="1"/>
  <c r="G181" i="8"/>
  <c r="G190" i="8" s="1"/>
  <c r="G126" i="8"/>
  <c r="G135" i="8" s="1"/>
  <c r="G93" i="8"/>
  <c r="G102" i="8" s="1"/>
  <c r="B68" i="28"/>
  <c r="A66" i="28"/>
  <c r="B66" i="28" s="1"/>
  <c r="G54" i="33"/>
  <c r="J45" i="33"/>
  <c r="A65" i="32"/>
  <c r="B67" i="32"/>
  <c r="E22" i="30"/>
  <c r="J90" i="11" l="1"/>
  <c r="L90" i="11" s="1"/>
  <c r="L56" i="37"/>
  <c r="M56" i="37"/>
  <c r="G204" i="36"/>
  <c r="G207" i="36" s="1"/>
  <c r="M56" i="34"/>
  <c r="M47" i="34"/>
  <c r="B65" i="32"/>
  <c r="L45" i="33"/>
  <c r="M45" i="33"/>
  <c r="G49" i="5"/>
  <c r="F50" i="5" s="1"/>
  <c r="J54" i="33"/>
  <c r="G56" i="33"/>
  <c r="J56" i="33" s="1"/>
  <c r="M90" i="11"/>
  <c r="G36" i="8"/>
  <c r="G203" i="8" s="1"/>
  <c r="G219" i="8" s="1"/>
  <c r="G202" i="8"/>
  <c r="L206" i="15"/>
  <c r="M210" i="8"/>
  <c r="G214" i="7" l="1"/>
  <c r="G222" i="15"/>
  <c r="J222" i="15" s="1"/>
  <c r="M207" i="36"/>
  <c r="M211" i="36" s="1"/>
  <c r="G225" i="7"/>
  <c r="J225" i="7" s="1"/>
  <c r="G215" i="36"/>
  <c r="G216" i="36" s="1"/>
  <c r="G224" i="38" s="1"/>
  <c r="G221" i="36"/>
  <c r="K207" i="36"/>
  <c r="K211" i="36" s="1"/>
  <c r="M54" i="33"/>
  <c r="L54" i="33"/>
  <c r="G52" i="5"/>
  <c r="G46" i="9" s="1"/>
  <c r="G204" i="8"/>
  <c r="G215" i="7" l="1"/>
  <c r="G224" i="27"/>
  <c r="E79" i="30"/>
  <c r="H79" i="30" s="1"/>
  <c r="G217" i="36"/>
  <c r="G48" i="9"/>
  <c r="G49" i="9" s="1"/>
  <c r="G207" i="8"/>
  <c r="M207" i="8"/>
  <c r="M211" i="8" s="1"/>
  <c r="R207" i="27" l="1"/>
  <c r="R202" i="27" s="1"/>
  <c r="R207" i="38"/>
  <c r="R202" i="38" s="1"/>
  <c r="G51" i="9"/>
  <c r="G53" i="9" s="1"/>
  <c r="K207" i="8"/>
  <c r="G215" i="8"/>
  <c r="G216" i="8" s="1"/>
  <c r="G223" i="38" s="1"/>
  <c r="G209" i="8"/>
  <c r="G221" i="8"/>
  <c r="G212" i="8" l="1"/>
  <c r="G222" i="8" s="1"/>
  <c r="G208" i="36"/>
  <c r="G223" i="27"/>
  <c r="E78" i="30"/>
  <c r="E84" i="30" s="1"/>
  <c r="G218" i="8"/>
  <c r="G218" i="36" s="1"/>
  <c r="G214" i="15" s="1"/>
  <c r="G223" i="15" s="1"/>
  <c r="G217" i="8"/>
  <c r="G215" i="15" s="1"/>
  <c r="G224" i="15" s="1"/>
  <c r="J224" i="15" s="1"/>
  <c r="L202" i="15"/>
  <c r="K211" i="8"/>
  <c r="G211" i="36" l="1"/>
  <c r="G209" i="36"/>
  <c r="H78" i="30"/>
  <c r="G212" i="36" l="1"/>
  <c r="G222" i="36" s="1"/>
  <c r="G204" i="15"/>
  <c r="E86" i="30"/>
  <c r="G205" i="15" l="1"/>
  <c r="G204" i="7"/>
  <c r="G207" i="15"/>
  <c r="G209" i="7" l="1"/>
  <c r="G205" i="7"/>
  <c r="G210" i="7" l="1"/>
  <c r="G208" i="15" s="1"/>
  <c r="G212" i="7" l="1"/>
  <c r="G211" i="7"/>
  <c r="G204" i="38" s="1"/>
  <c r="G209" i="38" s="1"/>
  <c r="G218" i="7"/>
  <c r="G204" i="27" l="1"/>
  <c r="G209" i="27" s="1"/>
  <c r="G205" i="38"/>
  <c r="G210" i="38" s="1"/>
  <c r="G205" i="27" l="1"/>
  <c r="G210" i="27" s="1"/>
  <c r="G212" i="27" s="1"/>
  <c r="G213" i="38"/>
  <c r="J213" i="38" s="1"/>
  <c r="G220" i="38"/>
  <c r="I36" i="31"/>
  <c r="G36" i="31"/>
  <c r="F37" i="31"/>
  <c r="H36" i="31"/>
  <c r="H38" i="31"/>
  <c r="G38" i="31"/>
  <c r="E25" i="30"/>
  <c r="I38" i="31"/>
  <c r="G213" i="27" l="1"/>
  <c r="J213" i="27" s="1"/>
  <c r="G212" i="38"/>
  <c r="G235" i="38" s="1"/>
  <c r="G220" i="27"/>
  <c r="G228" i="27" s="1"/>
  <c r="G227" i="38"/>
  <c r="A146" i="32"/>
  <c r="G65" i="30"/>
  <c r="F25" i="30"/>
  <c r="F26" i="30" s="1"/>
  <c r="F65" i="30"/>
  <c r="B83" i="32"/>
  <c r="E38" i="30"/>
  <c r="E26" i="30"/>
  <c r="F39" i="31"/>
  <c r="A26" i="32"/>
  <c r="G220" i="15" l="1"/>
  <c r="G229" i="38"/>
  <c r="E73" i="30" s="1"/>
  <c r="E74" i="30" s="1"/>
  <c r="G236" i="38"/>
  <c r="F38" i="30"/>
  <c r="F39" i="30" s="1"/>
  <c r="F43" i="30" s="1"/>
  <c r="A86" i="32"/>
  <c r="B143" i="32"/>
  <c r="A84" i="32"/>
  <c r="B84" i="32" s="1"/>
  <c r="A24" i="32"/>
  <c r="B24" i="32" s="1"/>
  <c r="E65" i="30"/>
  <c r="H65" i="30" s="1"/>
  <c r="H64" i="30"/>
  <c r="A116" i="32"/>
  <c r="G55" i="11"/>
  <c r="G57" i="11"/>
  <c r="G54" i="11"/>
  <c r="J52" i="11"/>
  <c r="K52" i="11" s="1"/>
  <c r="E33" i="30"/>
  <c r="E28" i="30"/>
  <c r="F28" i="30"/>
  <c r="F34" i="30" s="1"/>
  <c r="F33" i="30"/>
  <c r="A114" i="32"/>
  <c r="B114" i="32" s="1"/>
  <c r="B113" i="32"/>
  <c r="H57" i="11"/>
  <c r="H54" i="11"/>
  <c r="H63" i="11" s="1"/>
  <c r="H55" i="11"/>
  <c r="E39" i="30"/>
  <c r="A27" i="32" l="1"/>
  <c r="E34" i="30"/>
  <c r="E43" i="30"/>
  <c r="H64" i="11"/>
  <c r="H68" i="11" s="1"/>
  <c r="A100" i="28"/>
  <c r="G63" i="11"/>
  <c r="B100" i="28" l="1"/>
  <c r="A98" i="28"/>
  <c r="A86" i="28"/>
  <c r="B86" i="28" s="1"/>
  <c r="G64" i="11"/>
  <c r="A75" i="28"/>
  <c r="A73" i="28" l="1"/>
  <c r="A61" i="28"/>
  <c r="B75" i="28"/>
  <c r="G68" i="11"/>
  <c r="A103" i="28"/>
  <c r="B98" i="28"/>
  <c r="A84" i="28"/>
  <c r="B84" i="28" s="1"/>
  <c r="A59" i="28" l="1"/>
  <c r="B59" i="28" s="1"/>
  <c r="B61" i="28"/>
  <c r="A78" i="28"/>
  <c r="B73" i="28"/>
  <c r="J62" i="34"/>
  <c r="I56" i="11"/>
  <c r="J56" i="11" s="1"/>
  <c r="I41" i="11"/>
  <c r="I46" i="11" s="1"/>
  <c r="J46" i="11" s="1"/>
  <c r="I50" i="11"/>
  <c r="A118" i="28" s="1"/>
  <c r="D146" i="32"/>
  <c r="D27" i="32" s="1"/>
  <c r="I115" i="27"/>
  <c r="I208" i="27" l="1"/>
  <c r="I2" i="27"/>
  <c r="I3" i="27" s="1"/>
  <c r="I233" i="15" s="1"/>
  <c r="I244" i="15"/>
  <c r="D62" i="34"/>
  <c r="I202" i="27"/>
  <c r="I206" i="27"/>
  <c r="A116" i="28"/>
  <c r="B116" i="28" s="1"/>
  <c r="B118" i="28"/>
  <c r="A15" i="28"/>
  <c r="I48" i="11"/>
  <c r="A127" i="32"/>
  <c r="I57" i="11"/>
  <c r="J57" i="11" s="1"/>
  <c r="I35" i="34"/>
  <c r="I124" i="27"/>
  <c r="I215" i="27" s="1"/>
  <c r="I51" i="11"/>
  <c r="G13" i="30"/>
  <c r="G27" i="30" s="1"/>
  <c r="J41" i="11"/>
  <c r="H13" i="30" s="1"/>
  <c r="I207" i="27"/>
  <c r="I54" i="11"/>
  <c r="I49" i="34"/>
  <c r="J50" i="11"/>
  <c r="K50" i="11" s="1"/>
  <c r="N22" i="34"/>
  <c r="G21" i="30"/>
  <c r="I32" i="34"/>
  <c r="K22" i="34"/>
  <c r="M22" i="34" s="1"/>
  <c r="I34" i="37" l="1"/>
  <c r="I33" i="37" s="1"/>
  <c r="G68" i="30"/>
  <c r="G70" i="30" s="1"/>
  <c r="I25" i="37"/>
  <c r="T210" i="27"/>
  <c r="T210" i="38"/>
  <c r="T206" i="38"/>
  <c r="T207" i="27"/>
  <c r="T211" i="38"/>
  <c r="T207" i="38"/>
  <c r="K206" i="27"/>
  <c r="M206" i="27" s="1"/>
  <c r="T206" i="27"/>
  <c r="I205" i="27"/>
  <c r="I210" i="27" s="1"/>
  <c r="I212" i="38" s="1"/>
  <c r="I218" i="27"/>
  <c r="I219" i="27" s="1"/>
  <c r="I227" i="27" s="1"/>
  <c r="T211" i="27"/>
  <c r="B15" i="28"/>
  <c r="A13" i="28"/>
  <c r="B13" i="28" s="1"/>
  <c r="B127" i="32"/>
  <c r="A8" i="32"/>
  <c r="A125" i="32"/>
  <c r="G22" i="30"/>
  <c r="H22" i="30" s="1"/>
  <c r="I7" i="30" s="1"/>
  <c r="H21" i="30"/>
  <c r="I6" i="30" s="1"/>
  <c r="G25" i="30"/>
  <c r="G38" i="30" s="1"/>
  <c r="I55" i="11"/>
  <c r="J55" i="11" s="1"/>
  <c r="K55" i="11" s="1"/>
  <c r="J51" i="11"/>
  <c r="K51" i="11" s="1"/>
  <c r="H27" i="30"/>
  <c r="I41" i="10"/>
  <c r="I203" i="27"/>
  <c r="I214" i="27" s="1"/>
  <c r="I214" i="7" s="1"/>
  <c r="I217" i="7"/>
  <c r="J217" i="7" s="1"/>
  <c r="I31" i="34"/>
  <c r="I94" i="11"/>
  <c r="I96" i="11" s="1"/>
  <c r="J96" i="11" s="1"/>
  <c r="K96" i="11" s="1"/>
  <c r="I36" i="34"/>
  <c r="K32" i="34"/>
  <c r="M32" i="34" s="1"/>
  <c r="I34" i="34"/>
  <c r="I33" i="34" s="1"/>
  <c r="I51" i="34"/>
  <c r="J49" i="34"/>
  <c r="J54" i="11"/>
  <c r="I63" i="11"/>
  <c r="T204" i="27" l="1"/>
  <c r="T204" i="38"/>
  <c r="H36" i="30"/>
  <c r="T202" i="38"/>
  <c r="I98" i="11"/>
  <c r="T202" i="27"/>
  <c r="N206" i="27"/>
  <c r="U210" i="38"/>
  <c r="W210" i="38" s="1"/>
  <c r="O206" i="38"/>
  <c r="U206" i="38"/>
  <c r="W206" i="38" s="1"/>
  <c r="N206" i="38"/>
  <c r="O22" i="37"/>
  <c r="I27" i="37"/>
  <c r="I236" i="38"/>
  <c r="I235" i="38"/>
  <c r="J235" i="38" s="1"/>
  <c r="G82" i="30"/>
  <c r="G84" i="30" s="1"/>
  <c r="I212" i="27"/>
  <c r="J212" i="27" s="1"/>
  <c r="J218" i="7" s="1"/>
  <c r="J219" i="7" s="1"/>
  <c r="I227" i="38"/>
  <c r="J212" i="38"/>
  <c r="K202" i="27"/>
  <c r="K207" i="27" s="1"/>
  <c r="L206" i="27"/>
  <c r="L206" i="38"/>
  <c r="I220" i="27"/>
  <c r="I229" i="38" s="1"/>
  <c r="H25" i="30"/>
  <c r="H26" i="30" s="1"/>
  <c r="G69" i="30"/>
  <c r="H68" i="30"/>
  <c r="O206" i="27"/>
  <c r="U210" i="27"/>
  <c r="W210" i="27" s="1"/>
  <c r="U206" i="27"/>
  <c r="W206" i="27" s="1"/>
  <c r="M202" i="27"/>
  <c r="M207" i="27" s="1"/>
  <c r="A125" i="28"/>
  <c r="I64" i="11"/>
  <c r="J63" i="11"/>
  <c r="A144" i="32"/>
  <c r="B125" i="32"/>
  <c r="B8" i="32"/>
  <c r="A6" i="32"/>
  <c r="B6" i="32" s="1"/>
  <c r="I43" i="10"/>
  <c r="I49" i="9" s="1"/>
  <c r="I45" i="10"/>
  <c r="I54" i="34"/>
  <c r="J54" i="34" s="1"/>
  <c r="J51" i="34"/>
  <c r="I58" i="34"/>
  <c r="J58" i="34" s="1"/>
  <c r="J214" i="7"/>
  <c r="I215" i="7"/>
  <c r="J215" i="7" s="1"/>
  <c r="G26" i="30"/>
  <c r="H69" i="30" l="1"/>
  <c r="H82" i="30"/>
  <c r="I28" i="37"/>
  <c r="F29" i="37" s="1"/>
  <c r="I35" i="37"/>
  <c r="G73" i="30"/>
  <c r="G74" i="30" s="1"/>
  <c r="H74" i="30" s="1"/>
  <c r="J229" i="38"/>
  <c r="I220" i="15"/>
  <c r="I228" i="27"/>
  <c r="U211" i="38"/>
  <c r="N207" i="38"/>
  <c r="N202" i="38" s="1"/>
  <c r="O207" i="38"/>
  <c r="O202" i="38" s="1"/>
  <c r="U207" i="38"/>
  <c r="L207" i="27"/>
  <c r="L202" i="27" s="1"/>
  <c r="L207" i="38"/>
  <c r="L202" i="38" s="1"/>
  <c r="I51" i="9"/>
  <c r="I53" i="9" s="1"/>
  <c r="A25" i="32"/>
  <c r="B25" i="32" s="1"/>
  <c r="B144" i="32"/>
  <c r="H84" i="30"/>
  <c r="H86" i="30" s="1"/>
  <c r="G86" i="30"/>
  <c r="I68" i="11"/>
  <c r="J64" i="11"/>
  <c r="J68" i="11" s="1"/>
  <c r="B125" i="28"/>
  <c r="A123" i="28"/>
  <c r="A22" i="28"/>
  <c r="A111" i="28"/>
  <c r="G28" i="30"/>
  <c r="G33" i="30"/>
  <c r="H33" i="30" s="1"/>
  <c r="G39" i="30"/>
  <c r="H38" i="30"/>
  <c r="M51" i="34"/>
  <c r="L51" i="34"/>
  <c r="U211" i="27"/>
  <c r="U207" i="27"/>
  <c r="N207" i="27"/>
  <c r="N202" i="27" s="1"/>
  <c r="O207" i="27"/>
  <c r="O202" i="27" s="1"/>
  <c r="H73" i="30" l="1"/>
  <c r="U202" i="38"/>
  <c r="W207" i="38"/>
  <c r="W211" i="38"/>
  <c r="U204" i="38"/>
  <c r="W207" i="27"/>
  <c r="U202" i="27"/>
  <c r="G43" i="30"/>
  <c r="H39" i="30"/>
  <c r="G34" i="30"/>
  <c r="H28" i="30"/>
  <c r="B111" i="28"/>
  <c r="A109" i="28"/>
  <c r="B109" i="28" s="1"/>
  <c r="B123" i="28"/>
  <c r="A128" i="28"/>
  <c r="U204" i="27"/>
  <c r="W211" i="27"/>
  <c r="A20" i="28"/>
  <c r="B22" i="28"/>
  <c r="A8" i="28"/>
  <c r="H43" i="30" l="1"/>
  <c r="I39" i="30"/>
  <c r="B20" i="28"/>
  <c r="A26" i="28"/>
  <c r="B8" i="28"/>
  <c r="A6" i="28"/>
  <c r="B6" i="28" s="1"/>
  <c r="H34" i="30"/>
</calcChain>
</file>

<file path=xl/comments1.xml><?xml version="1.0" encoding="utf-8"?>
<comments xmlns="http://schemas.openxmlformats.org/spreadsheetml/2006/main">
  <authors>
    <author>Моисеенко Виталий Владимирович</author>
  </authors>
  <commentList>
    <comment ref="B25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 - переэкскавация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без учёта переэкскавации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с учётом переэкскавации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К-т переэкскавации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без учёта переэкскавации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с учётом переэкскавации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К-т переэкскавации</t>
        </r>
      </text>
    </comment>
    <comment ref="A113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без учёта переэкскавации</t>
        </r>
      </text>
    </comment>
    <comment ref="A115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с учётом переэкскавации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К-т переэкскавации</t>
        </r>
      </text>
    </comment>
    <comment ref="A143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без учёта переэкскавации</t>
        </r>
      </text>
    </comment>
    <comment ref="A145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с учётом переэкскавации</t>
        </r>
      </text>
    </comment>
    <comment ref="A146" authorId="0" shapeId="0">
      <text>
        <r>
          <rPr>
            <b/>
            <sz val="9"/>
            <color indexed="81"/>
            <rFont val="Tahoma"/>
            <family val="2"/>
            <charset val="204"/>
          </rPr>
          <t>Моисеенко Виталий Владимирович:</t>
        </r>
        <r>
          <rPr>
            <sz val="9"/>
            <color indexed="81"/>
            <rFont val="Tahoma"/>
            <family val="2"/>
            <charset val="204"/>
          </rPr>
          <t xml:space="preserve">
К-т переэкскавации</t>
        </r>
      </text>
    </comment>
  </commentList>
</comments>
</file>

<file path=xl/comments2.xml><?xml version="1.0" encoding="utf-8"?>
<comments xmlns="http://schemas.openxmlformats.org/spreadsheetml/2006/main">
  <authors>
    <author>Моисеенко Виталий Владимирович</author>
  </authors>
  <commentList>
    <comment ref="F43" authorId="0" shapeId="0">
      <text>
        <r>
          <rPr>
            <b/>
            <sz val="9"/>
            <color indexed="81"/>
            <rFont val="Tahoma"/>
            <family val="2"/>
            <charset val="204"/>
          </rPr>
          <t>п. 21.11. Полученный в результате расчетов рабочий парк бульдозеров корректировать по числу одновременно действующих отвалов.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НОРМЫ ТЕХНОЛОГИЧЕСКОГО ПРОЕКТИРОВАНИЯ ГОРНОРУДНЫХ ПРЕДПРИЯТИЙ ЦВЕТНОЙ МЕТАЛЛУРГИИ С ОТКРЫТЫМ СПОСОБОМ РАЗРАБОТКИ, ВНТП 35-86</t>
        </r>
      </text>
    </comment>
    <comment ref="F45" authorId="0" shapeId="0">
      <text>
        <r>
          <rPr>
            <b/>
            <sz val="9"/>
            <color indexed="81"/>
            <rFont val="Tahoma"/>
            <family val="2"/>
            <charset val="204"/>
          </rPr>
          <t>п. 21.11. Полученный в результате расчетов рабочий парк бульдозеров корректировать по числу одновременно действующих отвалов.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НОРМЫ ТЕХНОЛОГИЧЕСКОГО ПРОЕКТИРОВАНИЯ ГОРНОРУДНЫХ ПРЕДПРИЯТИЙ ЦВЕТНОЙ МЕТАЛЛУРГИИ С ОТКРЫТЫМ СПОСОБОМ РАЗРАБОТКИ, ВНТП 35-86</t>
        </r>
      </text>
    </comment>
    <comment ref="F46" authorId="0" shapeId="0">
      <text>
        <r>
          <rPr>
            <b/>
            <sz val="9"/>
            <color indexed="81"/>
            <rFont val="Tahoma"/>
            <family val="2"/>
            <charset val="204"/>
          </rPr>
          <t>п. 2.108. Для зачистки рабочих площадок, планировки подъездов к экскаваторам в карьере предусматривать:
- гусеничные бульдозеры мощностью 100 - 130 кВт (140 - 180 л.с.) при экскаваторах с ковшом вместимостью до 5 м3 или мощностью 185 - 240 кВт (250 - 330 л.с.) при экскаваторах с ковшом вместимостью 8 м3 и более - из расчета 0,8 бульдозера на каждый экскаватор половины рабочего парка;
- колесные бульдозеры мощностью 150 - 220 кВт (200 - 300 л.с.) - из расчета 0,5 бульдозера на каждый экскаватор половины рабочего парка.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НОРМЫ  ТЕХНОЛОГИЧЕСКОГО ПРОЕКТИРОВАНИЯ  ГОРНОДОБЫВАЮЩИХ ПРЕДПРИЯТИЙ ЧЕРНОЙ МЕТАЛЛУРГИИ  С ОТКРЫТЫМ СПОСОБОМ РАЗРАБОТКИ, ВНТП-13-1-86
+ 1 ЭГ подрядчика (на доборах) и 1 №401</t>
        </r>
      </text>
    </comment>
  </commentList>
</comments>
</file>

<file path=xl/sharedStrings.xml><?xml version="1.0" encoding="utf-8"?>
<sst xmlns="http://schemas.openxmlformats.org/spreadsheetml/2006/main" count="10697" uniqueCount="868">
  <si>
    <t>шт</t>
  </si>
  <si>
    <t>ед.</t>
  </si>
  <si>
    <t>Количество буровых станков типа 1 на предприятии</t>
  </si>
  <si>
    <t>п.м.</t>
  </si>
  <si>
    <t>Vр/Qтех</t>
  </si>
  <si>
    <t>Необходимый объём бурения на заоткоске</t>
  </si>
  <si>
    <t>п.м./год</t>
  </si>
  <si>
    <t xml:space="preserve"> =Сумма квартальной произв</t>
  </si>
  <si>
    <r>
      <t>Q</t>
    </r>
    <r>
      <rPr>
        <vertAlign val="subscript"/>
        <sz val="11"/>
        <rFont val="Times New Roman"/>
        <family val="1"/>
        <charset val="204"/>
      </rPr>
      <t>год</t>
    </r>
    <r>
      <rPr>
        <vertAlign val="superscript"/>
        <sz val="11"/>
        <rFont val="Times New Roman"/>
        <family val="1"/>
        <charset val="204"/>
      </rPr>
      <t>э</t>
    </r>
  </si>
  <si>
    <t>Годовая производительность</t>
  </si>
  <si>
    <t>сут.</t>
  </si>
  <si>
    <t>справочно</t>
  </si>
  <si>
    <t>Продолжительность периода</t>
  </si>
  <si>
    <r>
      <t>м</t>
    </r>
    <r>
      <rPr>
        <vertAlign val="superscript"/>
        <sz val="11"/>
        <rFont val="Times New Roman"/>
        <family val="1"/>
        <charset val="204"/>
      </rPr>
      <t>3</t>
    </r>
  </si>
  <si>
    <r>
      <t xml:space="preserve"> =Q</t>
    </r>
    <r>
      <rPr>
        <vertAlign val="subscript"/>
        <sz val="11"/>
        <rFont val="Times New Roman"/>
        <family val="1"/>
        <charset val="204"/>
      </rPr>
      <t>см</t>
    </r>
    <r>
      <rPr>
        <vertAlign val="superscript"/>
        <sz val="11"/>
        <rFont val="Times New Roman"/>
        <family val="1"/>
        <charset val="204"/>
      </rPr>
      <t>э</t>
    </r>
    <r>
      <rPr>
        <sz val="11"/>
        <rFont val="Times New Roman"/>
        <family val="1"/>
        <charset val="204"/>
      </rPr>
      <t>*n</t>
    </r>
    <r>
      <rPr>
        <vertAlign val="subscript"/>
        <sz val="11"/>
        <rFont val="Times New Roman"/>
        <family val="1"/>
        <charset val="204"/>
      </rPr>
      <t>см</t>
    </r>
    <r>
      <rPr>
        <sz val="11"/>
        <rFont val="Times New Roman"/>
        <family val="1"/>
        <charset val="204"/>
      </rPr>
      <t>*N</t>
    </r>
    <r>
      <rPr>
        <vertAlign val="subscript"/>
        <sz val="11"/>
        <rFont val="Times New Roman"/>
        <family val="1"/>
        <charset val="204"/>
      </rPr>
      <t>мес</t>
    </r>
    <r>
      <rPr>
        <sz val="11"/>
        <rFont val="Times New Roman"/>
        <family val="1"/>
        <charset val="204"/>
      </rPr>
      <t>*k</t>
    </r>
    <r>
      <rPr>
        <vertAlign val="subscript"/>
        <sz val="11"/>
        <rFont val="Times New Roman"/>
        <family val="1"/>
        <charset val="204"/>
      </rPr>
      <t>тг</t>
    </r>
    <r>
      <rPr>
        <sz val="11"/>
        <rFont val="Times New Roman"/>
        <family val="1"/>
        <charset val="204"/>
      </rPr>
      <t>-(Пог.усл)</t>
    </r>
  </si>
  <si>
    <r>
      <t>Q</t>
    </r>
    <r>
      <rPr>
        <vertAlign val="subscript"/>
        <sz val="11"/>
        <rFont val="Times New Roman"/>
        <family val="1"/>
        <charset val="204"/>
      </rPr>
      <t>мес</t>
    </r>
    <r>
      <rPr>
        <vertAlign val="superscript"/>
        <sz val="11"/>
        <rFont val="Times New Roman"/>
        <family val="1"/>
        <charset val="204"/>
      </rPr>
      <t>э</t>
    </r>
  </si>
  <si>
    <t>Среднеквартальная производ-ть</t>
  </si>
  <si>
    <t>час</t>
  </si>
  <si>
    <t>график ППР и ТО</t>
  </si>
  <si>
    <r>
      <t>k</t>
    </r>
    <r>
      <rPr>
        <vertAlign val="subscript"/>
        <sz val="12"/>
        <rFont val="Times New Roman"/>
        <family val="1"/>
        <charset val="204"/>
      </rPr>
      <t>т.г.</t>
    </r>
  </si>
  <si>
    <t>Коэфф.техн.готовности (выхода на линию)</t>
  </si>
  <si>
    <t>по результатам наблюдений</t>
  </si>
  <si>
    <t>Простои по погодным условиям, непредвиденные простои</t>
  </si>
  <si>
    <r>
      <t>N</t>
    </r>
    <r>
      <rPr>
        <vertAlign val="subscript"/>
        <sz val="11"/>
        <rFont val="Times New Roman"/>
        <family val="1"/>
        <charset val="204"/>
      </rPr>
      <t>мес</t>
    </r>
  </si>
  <si>
    <t>смена</t>
  </si>
  <si>
    <t>режим работы</t>
  </si>
  <si>
    <r>
      <t>n</t>
    </r>
    <r>
      <rPr>
        <vertAlign val="subscript"/>
        <sz val="11"/>
        <rFont val="Times New Roman"/>
        <family val="1"/>
        <charset val="204"/>
      </rPr>
      <t>см</t>
    </r>
  </si>
  <si>
    <t>Количество смен в сутки</t>
  </si>
  <si>
    <t>п.м./смену</t>
  </si>
  <si>
    <r>
      <t>Q</t>
    </r>
    <r>
      <rPr>
        <vertAlign val="subscript"/>
        <sz val="11"/>
        <rFont val="Times New Roman"/>
        <family val="1"/>
        <charset val="204"/>
      </rPr>
      <t>см</t>
    </r>
    <r>
      <rPr>
        <vertAlign val="superscript"/>
        <sz val="11"/>
        <rFont val="Times New Roman"/>
        <family val="1"/>
        <charset val="204"/>
      </rPr>
      <t>э</t>
    </r>
  </si>
  <si>
    <t>Сменная производительность средняя</t>
  </si>
  <si>
    <r>
      <t>t</t>
    </r>
    <r>
      <rPr>
        <vertAlign val="subscript"/>
        <sz val="11"/>
        <rFont val="Times New Roman"/>
        <family val="1"/>
        <charset val="204"/>
      </rPr>
      <t>п-п,п.</t>
    </r>
  </si>
  <si>
    <r>
      <t>t</t>
    </r>
    <r>
      <rPr>
        <vertAlign val="subscript"/>
        <sz val="11"/>
        <rFont val="Times New Roman"/>
        <family val="1"/>
        <charset val="204"/>
      </rPr>
      <t>з,л.н.</t>
    </r>
  </si>
  <si>
    <t>Время на заправку (перецепки), ЕТО, личные нужды</t>
  </si>
  <si>
    <r>
      <t>t</t>
    </r>
    <r>
      <rPr>
        <vertAlign val="subscript"/>
        <sz val="11"/>
        <rFont val="Times New Roman"/>
        <family val="1"/>
        <charset val="204"/>
      </rPr>
      <t>п/п-с</t>
    </r>
  </si>
  <si>
    <t>Время на получение наряд-задания, приём-передача смены</t>
  </si>
  <si>
    <t>ТК РК</t>
  </si>
  <si>
    <r>
      <t>t</t>
    </r>
    <r>
      <rPr>
        <vertAlign val="subscript"/>
        <sz val="11"/>
        <rFont val="Times New Roman"/>
        <family val="1"/>
        <charset val="204"/>
      </rPr>
      <t>об.</t>
    </r>
  </si>
  <si>
    <t>Время на обед</t>
  </si>
  <si>
    <r>
      <t>Т</t>
    </r>
    <r>
      <rPr>
        <vertAlign val="subscript"/>
        <sz val="11"/>
        <rFont val="Times New Roman"/>
        <family val="1"/>
        <charset val="204"/>
      </rPr>
      <t>см</t>
    </r>
  </si>
  <si>
    <t>Продолжительность смены</t>
  </si>
  <si>
    <t>Расчётом или факт предыдущего года</t>
  </si>
  <si>
    <t>п.м./час</t>
  </si>
  <si>
    <r>
      <t>Q</t>
    </r>
    <r>
      <rPr>
        <vertAlign val="subscript"/>
        <sz val="11"/>
        <rFont val="Times New Roman"/>
        <family val="1"/>
        <charset val="204"/>
      </rPr>
      <t>тех</t>
    </r>
  </si>
  <si>
    <t>кг/м2</t>
  </si>
  <si>
    <t>q</t>
  </si>
  <si>
    <t xml:space="preserve">Расчётный удельный расход ВВ </t>
  </si>
  <si>
    <t>сек.</t>
  </si>
  <si>
    <t>L</t>
  </si>
  <si>
    <t>Глубина контурной скважины</t>
  </si>
  <si>
    <t>Н</t>
  </si>
  <si>
    <t>Высота уступа в погашении</t>
  </si>
  <si>
    <t>Необходимый объём бурения по вскрыше</t>
  </si>
  <si>
    <r>
      <t>м</t>
    </r>
    <r>
      <rPr>
        <vertAlign val="superscript"/>
        <sz val="11"/>
        <rFont val="Times New Roman"/>
        <family val="1"/>
        <charset val="204"/>
      </rPr>
      <t>3</t>
    </r>
    <r>
      <rPr>
        <sz val="11"/>
        <rFont val="Times New Roman"/>
        <family val="1"/>
        <charset val="204"/>
      </rPr>
      <t>/п.м.</t>
    </r>
  </si>
  <si>
    <t>a*b*H/L</t>
  </si>
  <si>
    <r>
      <t>q</t>
    </r>
    <r>
      <rPr>
        <i/>
        <sz val="8"/>
        <color theme="1"/>
        <rFont val="Calibri"/>
        <family val="2"/>
        <charset val="204"/>
        <scheme val="minor"/>
      </rPr>
      <t>г.м.</t>
    </r>
  </si>
  <si>
    <t>Выход горной массы с одного погонного метра скважины, м3</t>
  </si>
  <si>
    <r>
      <t>кг/м</t>
    </r>
    <r>
      <rPr>
        <vertAlign val="superscript"/>
        <sz val="11"/>
        <rFont val="Times New Roman"/>
        <family val="1"/>
        <charset val="204"/>
      </rPr>
      <t>3</t>
    </r>
  </si>
  <si>
    <t>м</t>
  </si>
  <si>
    <t>b</t>
  </si>
  <si>
    <t>Расстояние между скважинами в ряду</t>
  </si>
  <si>
    <t>мин.</t>
  </si>
  <si>
    <t>a</t>
  </si>
  <si>
    <t>Расстояние между рядами скважин</t>
  </si>
  <si>
    <t>Глубина скважины по вскрыше</t>
  </si>
  <si>
    <t>Высота уступа по вскрыше</t>
  </si>
  <si>
    <t>Необходимый объём бурения по руде</t>
  </si>
  <si>
    <t>п.м./квартал</t>
  </si>
  <si>
    <t>Глубина скважины по руде</t>
  </si>
  <si>
    <t>Высота уступа по руде</t>
  </si>
  <si>
    <t>Vр</t>
  </si>
  <si>
    <t>примечание</t>
  </si>
  <si>
    <t>4 квартал</t>
  </si>
  <si>
    <t>3 квартал</t>
  </si>
  <si>
    <t>2 квартал</t>
  </si>
  <si>
    <t>1 квартал</t>
  </si>
  <si>
    <t>Ед. изм.</t>
  </si>
  <si>
    <t>Формула</t>
  </si>
  <si>
    <t>Обозна-чение</t>
  </si>
  <si>
    <t>Наименование показателя</t>
  </si>
  <si>
    <t>№ п/п</t>
  </si>
  <si>
    <t>Планировка подъездов, перегоны</t>
  </si>
  <si>
    <r>
      <t>м</t>
    </r>
    <r>
      <rPr>
        <vertAlign val="superscript"/>
        <sz val="11"/>
        <rFont val="Times New Roman"/>
        <family val="1"/>
        <charset val="204"/>
      </rPr>
      <t>3</t>
    </r>
    <r>
      <rPr>
        <sz val="11"/>
        <rFont val="Times New Roman"/>
        <family val="1"/>
        <charset val="204"/>
      </rPr>
      <t>/час</t>
    </r>
  </si>
  <si>
    <t>Эксплуатационная производительность</t>
  </si>
  <si>
    <r>
      <t xml:space="preserve"> = Т</t>
    </r>
    <r>
      <rPr>
        <vertAlign val="subscript"/>
        <sz val="11"/>
        <rFont val="Times New Roman"/>
        <family val="1"/>
        <charset val="204"/>
      </rPr>
      <t>ц</t>
    </r>
    <r>
      <rPr>
        <sz val="11"/>
        <rFont val="Times New Roman"/>
        <family val="1"/>
        <charset val="204"/>
      </rPr>
      <t>*N</t>
    </r>
    <r>
      <rPr>
        <vertAlign val="subscript"/>
        <sz val="11"/>
        <rFont val="Times New Roman"/>
        <family val="1"/>
        <charset val="204"/>
      </rPr>
      <t>ц</t>
    </r>
    <r>
      <rPr>
        <sz val="11"/>
        <rFont val="Times New Roman"/>
        <family val="1"/>
        <charset val="204"/>
      </rPr>
      <t xml:space="preserve"> + t</t>
    </r>
    <r>
      <rPr>
        <vertAlign val="subscript"/>
        <sz val="11"/>
        <rFont val="Times New Roman"/>
        <family val="1"/>
        <charset val="204"/>
      </rPr>
      <t>об</t>
    </r>
  </si>
  <si>
    <r>
      <t>t</t>
    </r>
    <r>
      <rPr>
        <vertAlign val="subscript"/>
        <sz val="11"/>
        <rFont val="Times New Roman"/>
        <family val="1"/>
        <charset val="204"/>
      </rPr>
      <t>погр</t>
    </r>
  </si>
  <si>
    <t>Время погрузки самосвала</t>
  </si>
  <si>
    <r>
      <t>t</t>
    </r>
    <r>
      <rPr>
        <vertAlign val="subscript"/>
        <sz val="11"/>
        <rFont val="Times New Roman"/>
        <family val="1"/>
        <charset val="204"/>
      </rPr>
      <t>об</t>
    </r>
  </si>
  <si>
    <t>Время на обмен самосвалов</t>
  </si>
  <si>
    <t xml:space="preserve"> = округлвверх ( Nр )</t>
  </si>
  <si>
    <r>
      <t>N</t>
    </r>
    <r>
      <rPr>
        <vertAlign val="subscript"/>
        <sz val="11"/>
        <rFont val="Times New Roman"/>
        <family val="1"/>
        <charset val="204"/>
      </rPr>
      <t>ц</t>
    </r>
  </si>
  <si>
    <t>Фактич. кол-во погруз.циклов</t>
  </si>
  <si>
    <r>
      <t xml:space="preserve"> = V</t>
    </r>
    <r>
      <rPr>
        <vertAlign val="subscript"/>
        <sz val="11"/>
        <rFont val="Times New Roman"/>
        <family val="1"/>
        <charset val="204"/>
      </rPr>
      <t xml:space="preserve">a </t>
    </r>
    <r>
      <rPr>
        <sz val="11"/>
        <rFont val="Times New Roman"/>
        <family val="1"/>
        <charset val="204"/>
      </rPr>
      <t>/ (E*k</t>
    </r>
    <r>
      <rPr>
        <vertAlign val="subscript"/>
        <sz val="11"/>
        <rFont val="Times New Roman"/>
        <family val="1"/>
        <charset val="204"/>
      </rPr>
      <t>э</t>
    </r>
    <r>
      <rPr>
        <sz val="11"/>
        <rFont val="Times New Roman"/>
        <family val="1"/>
        <charset val="204"/>
      </rPr>
      <t>)</t>
    </r>
  </si>
  <si>
    <r>
      <t>N</t>
    </r>
    <r>
      <rPr>
        <vertAlign val="subscript"/>
        <sz val="11"/>
        <rFont val="Times New Roman"/>
        <family val="1"/>
        <charset val="204"/>
      </rPr>
      <t>р</t>
    </r>
  </si>
  <si>
    <t>Расчетное количество ковшей</t>
  </si>
  <si>
    <r>
      <t>V</t>
    </r>
    <r>
      <rPr>
        <vertAlign val="subscript"/>
        <sz val="11"/>
        <rFont val="Times New Roman"/>
        <family val="1"/>
        <charset val="204"/>
      </rPr>
      <t>нас</t>
    </r>
  </si>
  <si>
    <t>Насыпная емкость кузова в "целике"</t>
  </si>
  <si>
    <t>(тех.паспорт)</t>
  </si>
  <si>
    <r>
      <t>V</t>
    </r>
    <r>
      <rPr>
        <vertAlign val="subscript"/>
        <sz val="11"/>
        <rFont val="Times New Roman"/>
        <family val="1"/>
        <charset val="204"/>
      </rPr>
      <t>цел</t>
    </r>
  </si>
  <si>
    <t>Насыпная емкость кузова с "шапкой"</t>
  </si>
  <si>
    <t>Расчетный объем породы загружаемый в кузов, не должен превышать Насыпную емкость кузова в "целике" (формула учитывает это)</t>
  </si>
  <si>
    <r>
      <t xml:space="preserve"> = q</t>
    </r>
    <r>
      <rPr>
        <vertAlign val="subscript"/>
        <sz val="11"/>
        <rFont val="Times New Roman"/>
        <family val="1"/>
        <charset val="204"/>
      </rPr>
      <t xml:space="preserve">a </t>
    </r>
    <r>
      <rPr>
        <sz val="11"/>
        <rFont val="Times New Roman"/>
        <family val="1"/>
        <charset val="204"/>
      </rPr>
      <t>* k</t>
    </r>
    <r>
      <rPr>
        <vertAlign val="subscript"/>
        <sz val="11"/>
        <rFont val="Times New Roman"/>
        <family val="1"/>
        <charset val="204"/>
      </rPr>
      <t>и.г.</t>
    </r>
    <r>
      <rPr>
        <sz val="11"/>
        <rFont val="Times New Roman"/>
        <family val="1"/>
        <charset val="204"/>
      </rPr>
      <t xml:space="preserve"> / Р</t>
    </r>
  </si>
  <si>
    <r>
      <t>V</t>
    </r>
    <r>
      <rPr>
        <vertAlign val="subscript"/>
        <sz val="11"/>
        <rFont val="Times New Roman"/>
        <family val="1"/>
        <charset val="204"/>
      </rPr>
      <t>а</t>
    </r>
  </si>
  <si>
    <t>Объем породы загруж.в кузов</t>
  </si>
  <si>
    <r>
      <t>т/м</t>
    </r>
    <r>
      <rPr>
        <vertAlign val="superscript"/>
        <sz val="11"/>
        <rFont val="Times New Roman"/>
        <family val="1"/>
        <charset val="204"/>
      </rPr>
      <t>3</t>
    </r>
  </si>
  <si>
    <t xml:space="preserve">маркш. замер </t>
  </si>
  <si>
    <t>Р</t>
  </si>
  <si>
    <t>т</t>
  </si>
  <si>
    <r>
      <t>q</t>
    </r>
    <r>
      <rPr>
        <vertAlign val="subscript"/>
        <sz val="11"/>
        <rFont val="Times New Roman"/>
        <family val="1"/>
        <charset val="204"/>
      </rPr>
      <t>а</t>
    </r>
  </si>
  <si>
    <t>Грузоподъемность самосвала</t>
  </si>
  <si>
    <r>
      <t xml:space="preserve"> =Е*k</t>
    </r>
    <r>
      <rPr>
        <vertAlign val="subscript"/>
        <sz val="11"/>
        <rFont val="Times New Roman"/>
        <family val="1"/>
        <charset val="204"/>
      </rPr>
      <t>э</t>
    </r>
    <r>
      <rPr>
        <sz val="11"/>
        <rFont val="Times New Roman"/>
        <family val="1"/>
        <charset val="204"/>
      </rPr>
      <t>/Т</t>
    </r>
    <r>
      <rPr>
        <vertAlign val="subscript"/>
        <sz val="11"/>
        <rFont val="Times New Roman"/>
        <family val="1"/>
        <charset val="204"/>
      </rPr>
      <t>ц</t>
    </r>
    <r>
      <rPr>
        <sz val="11"/>
        <rFont val="Times New Roman"/>
        <family val="1"/>
        <charset val="204"/>
      </rPr>
      <t>*60</t>
    </r>
  </si>
  <si>
    <t>Техническая производительность</t>
  </si>
  <si>
    <r>
      <t xml:space="preserve"> = k</t>
    </r>
    <r>
      <rPr>
        <vertAlign val="subscript"/>
        <sz val="11"/>
        <rFont val="Times New Roman"/>
        <family val="1"/>
        <charset val="204"/>
      </rPr>
      <t xml:space="preserve">н </t>
    </r>
    <r>
      <rPr>
        <sz val="11"/>
        <rFont val="Times New Roman"/>
        <family val="1"/>
        <charset val="204"/>
      </rPr>
      <t>/ k</t>
    </r>
    <r>
      <rPr>
        <vertAlign val="subscript"/>
        <sz val="11"/>
        <rFont val="Times New Roman"/>
        <family val="1"/>
        <charset val="204"/>
      </rPr>
      <t>р</t>
    </r>
  </si>
  <si>
    <r>
      <t>k</t>
    </r>
    <r>
      <rPr>
        <vertAlign val="subscript"/>
        <sz val="11"/>
        <rFont val="Times New Roman"/>
        <family val="1"/>
        <charset val="204"/>
      </rPr>
      <t>э</t>
    </r>
  </si>
  <si>
    <t>Коэфф.экскавации</t>
  </si>
  <si>
    <t>маркш.служба</t>
  </si>
  <si>
    <r>
      <t>k</t>
    </r>
    <r>
      <rPr>
        <vertAlign val="subscript"/>
        <sz val="11"/>
        <rFont val="Times New Roman"/>
        <family val="1"/>
        <charset val="204"/>
      </rPr>
      <t>р</t>
    </r>
  </si>
  <si>
    <t>Коэфф.разрыхл. ГРМ в ковше</t>
  </si>
  <si>
    <r>
      <t>k</t>
    </r>
    <r>
      <rPr>
        <vertAlign val="subscript"/>
        <sz val="11"/>
        <rFont val="Times New Roman"/>
        <family val="1"/>
        <charset val="204"/>
      </rPr>
      <t>н</t>
    </r>
  </si>
  <si>
    <t>Коэфф.наполнения ковша</t>
  </si>
  <si>
    <t>справочно/наблюдения</t>
  </si>
  <si>
    <r>
      <t>T</t>
    </r>
    <r>
      <rPr>
        <vertAlign val="subscript"/>
        <sz val="11"/>
        <rFont val="Times New Roman"/>
        <family val="1"/>
        <charset val="204"/>
      </rPr>
      <t>ц</t>
    </r>
  </si>
  <si>
    <t>Фактическая продолж.цикла</t>
  </si>
  <si>
    <t>Е</t>
  </si>
  <si>
    <t>Геометр.вместимость ковша</t>
  </si>
  <si>
    <t xml:space="preserve"> =Сумма квартальных произв</t>
  </si>
  <si>
    <r>
      <t>м</t>
    </r>
    <r>
      <rPr>
        <vertAlign val="superscript"/>
        <sz val="10"/>
        <rFont val="Times New Roman"/>
        <family val="1"/>
        <charset val="204"/>
      </rPr>
      <t>3</t>
    </r>
  </si>
  <si>
    <r>
      <t>м</t>
    </r>
    <r>
      <rPr>
        <vertAlign val="superscript"/>
        <sz val="10"/>
        <rFont val="Times New Roman"/>
        <family val="1"/>
        <charset val="204"/>
      </rPr>
      <t>3</t>
    </r>
    <r>
      <rPr>
        <sz val="10"/>
        <rFont val="Times New Roman"/>
        <family val="1"/>
        <charset val="204"/>
      </rPr>
      <t>/час</t>
    </r>
  </si>
  <si>
    <r>
      <t xml:space="preserve"> = V</t>
    </r>
    <r>
      <rPr>
        <vertAlign val="subscript"/>
        <sz val="10"/>
        <rFont val="Times New Roman"/>
        <family val="1"/>
        <charset val="204"/>
      </rPr>
      <t>а</t>
    </r>
    <r>
      <rPr>
        <sz val="10"/>
        <rFont val="Times New Roman"/>
        <family val="1"/>
        <charset val="204"/>
      </rPr>
      <t xml:space="preserve"> * N</t>
    </r>
    <r>
      <rPr>
        <vertAlign val="subscript"/>
        <sz val="10"/>
        <rFont val="Times New Roman"/>
        <family val="1"/>
        <charset val="204"/>
      </rPr>
      <t>р</t>
    </r>
  </si>
  <si>
    <r>
      <t>Q</t>
    </r>
    <r>
      <rPr>
        <vertAlign val="subscript"/>
        <sz val="10"/>
        <rFont val="Times New Roman"/>
        <family val="1"/>
        <charset val="204"/>
      </rPr>
      <t>ч</t>
    </r>
    <r>
      <rPr>
        <vertAlign val="superscript"/>
        <sz val="10"/>
        <rFont val="Times New Roman"/>
        <family val="1"/>
        <charset val="204"/>
      </rPr>
      <t>с</t>
    </r>
  </si>
  <si>
    <r>
      <t xml:space="preserve"> = 60 / Т</t>
    </r>
    <r>
      <rPr>
        <vertAlign val="subscript"/>
        <sz val="10"/>
        <rFont val="Times New Roman"/>
        <family val="1"/>
        <charset val="204"/>
      </rPr>
      <t>ц</t>
    </r>
  </si>
  <si>
    <r>
      <t>N</t>
    </r>
    <r>
      <rPr>
        <vertAlign val="subscript"/>
        <sz val="10"/>
        <rFont val="Times New Roman"/>
        <family val="1"/>
        <charset val="204"/>
      </rPr>
      <t>р</t>
    </r>
  </si>
  <si>
    <r>
      <t xml:space="preserve"> =  Т</t>
    </r>
    <r>
      <rPr>
        <vertAlign val="subscript"/>
        <sz val="10"/>
        <rFont val="Times New Roman"/>
        <family val="1"/>
        <charset val="204"/>
      </rPr>
      <t>эц</t>
    </r>
    <r>
      <rPr>
        <sz val="10"/>
        <rFont val="Times New Roman"/>
        <family val="1"/>
        <charset val="204"/>
      </rPr>
      <t xml:space="preserve"> + Т</t>
    </r>
    <r>
      <rPr>
        <vertAlign val="subscript"/>
        <sz val="10"/>
        <rFont val="Times New Roman"/>
        <family val="1"/>
        <charset val="204"/>
      </rPr>
      <t>о</t>
    </r>
    <r>
      <rPr>
        <sz val="10"/>
        <rFont val="Times New Roman"/>
        <family val="1"/>
        <charset val="204"/>
      </rPr>
      <t xml:space="preserve"> </t>
    </r>
  </si>
  <si>
    <r>
      <t>Т</t>
    </r>
    <r>
      <rPr>
        <vertAlign val="subscript"/>
        <sz val="10"/>
        <rFont val="Times New Roman"/>
        <family val="1"/>
        <charset val="204"/>
      </rPr>
      <t>ц</t>
    </r>
  </si>
  <si>
    <r>
      <t>Если У="да" то Т</t>
    </r>
    <r>
      <rPr>
        <vertAlign val="subscript"/>
        <sz val="10"/>
        <rFont val="Times New Roman"/>
        <family val="1"/>
        <charset val="204"/>
      </rPr>
      <t>о</t>
    </r>
    <r>
      <rPr>
        <sz val="10"/>
        <rFont val="Times New Roman"/>
        <family val="1"/>
        <charset val="204"/>
      </rPr>
      <t>=0</t>
    </r>
  </si>
  <si>
    <r>
      <t>Т</t>
    </r>
    <r>
      <rPr>
        <vertAlign val="subscript"/>
        <sz val="10"/>
        <rFont val="Times New Roman"/>
        <family val="1"/>
        <charset val="204"/>
      </rPr>
      <t>о</t>
    </r>
  </si>
  <si>
    <r>
      <t xml:space="preserve"> = V</t>
    </r>
    <r>
      <rPr>
        <vertAlign val="subscript"/>
        <sz val="10"/>
        <rFont val="Times New Roman"/>
        <family val="1"/>
        <charset val="204"/>
      </rPr>
      <t>а</t>
    </r>
    <r>
      <rPr>
        <sz val="10"/>
        <rFont val="Times New Roman"/>
        <family val="1"/>
        <charset val="204"/>
      </rPr>
      <t xml:space="preserve"> * N</t>
    </r>
    <r>
      <rPr>
        <vertAlign val="subscript"/>
        <sz val="10"/>
        <rFont val="Times New Roman"/>
        <family val="1"/>
        <charset val="204"/>
      </rPr>
      <t>эр</t>
    </r>
  </si>
  <si>
    <r>
      <t>Q</t>
    </r>
    <r>
      <rPr>
        <vertAlign val="subscript"/>
        <sz val="10"/>
        <rFont val="Times New Roman"/>
        <family val="1"/>
        <charset val="204"/>
      </rPr>
      <t>эч</t>
    </r>
    <r>
      <rPr>
        <vertAlign val="superscript"/>
        <sz val="10"/>
        <rFont val="Times New Roman"/>
        <family val="1"/>
        <charset val="204"/>
      </rPr>
      <t>с</t>
    </r>
  </si>
  <si>
    <t>рейс</t>
  </si>
  <si>
    <r>
      <t xml:space="preserve"> = 60 / Т</t>
    </r>
    <r>
      <rPr>
        <vertAlign val="subscript"/>
        <sz val="10"/>
        <rFont val="Times New Roman"/>
        <family val="1"/>
        <charset val="204"/>
      </rPr>
      <t>эц</t>
    </r>
  </si>
  <si>
    <r>
      <t>N</t>
    </r>
    <r>
      <rPr>
        <vertAlign val="subscript"/>
        <sz val="10"/>
        <rFont val="Times New Roman"/>
        <family val="1"/>
        <charset val="204"/>
      </rPr>
      <t>эр</t>
    </r>
  </si>
  <si>
    <r>
      <t>= Т</t>
    </r>
    <r>
      <rPr>
        <vertAlign val="subscript"/>
        <sz val="10"/>
        <rFont val="Times New Roman"/>
        <family val="1"/>
        <charset val="204"/>
      </rPr>
      <t>тр</t>
    </r>
    <r>
      <rPr>
        <sz val="10"/>
        <rFont val="Times New Roman"/>
        <family val="1"/>
        <charset val="204"/>
      </rPr>
      <t>+Т</t>
    </r>
    <r>
      <rPr>
        <vertAlign val="subscript"/>
        <sz val="10"/>
        <rFont val="Times New Roman"/>
        <family val="1"/>
        <charset val="204"/>
      </rPr>
      <t>п</t>
    </r>
    <r>
      <rPr>
        <sz val="10"/>
        <rFont val="Times New Roman"/>
        <family val="1"/>
        <charset val="204"/>
      </rPr>
      <t>+Т</t>
    </r>
    <r>
      <rPr>
        <vertAlign val="subscript"/>
        <sz val="10"/>
        <rFont val="Times New Roman"/>
        <family val="1"/>
        <charset val="204"/>
      </rPr>
      <t>р</t>
    </r>
  </si>
  <si>
    <r>
      <t>Т</t>
    </r>
    <r>
      <rPr>
        <vertAlign val="subscript"/>
        <sz val="10"/>
        <rFont val="Times New Roman"/>
        <family val="1"/>
        <charset val="204"/>
      </rPr>
      <t>эц</t>
    </r>
  </si>
  <si>
    <r>
      <t xml:space="preserve"> = 60 * 2 * S</t>
    </r>
    <r>
      <rPr>
        <vertAlign val="subscript"/>
        <sz val="10"/>
        <rFont val="Times New Roman"/>
        <family val="1"/>
        <charset val="204"/>
      </rPr>
      <t>тр</t>
    </r>
    <r>
      <rPr>
        <sz val="10"/>
        <rFont val="Times New Roman"/>
        <family val="1"/>
        <charset val="204"/>
      </rPr>
      <t xml:space="preserve"> / V</t>
    </r>
    <r>
      <rPr>
        <vertAlign val="subscript"/>
        <sz val="10"/>
        <rFont val="Times New Roman"/>
        <family val="1"/>
        <charset val="204"/>
      </rPr>
      <t>дв</t>
    </r>
  </si>
  <si>
    <r>
      <t>Т</t>
    </r>
    <r>
      <rPr>
        <vertAlign val="subscript"/>
        <sz val="10"/>
        <rFont val="Times New Roman"/>
        <family val="1"/>
        <charset val="204"/>
      </rPr>
      <t>тр</t>
    </r>
  </si>
  <si>
    <t>км</t>
  </si>
  <si>
    <t>маркш. служба</t>
  </si>
  <si>
    <r>
      <t>S</t>
    </r>
    <r>
      <rPr>
        <vertAlign val="subscript"/>
        <sz val="10"/>
        <rFont val="Times New Roman"/>
        <family val="1"/>
        <charset val="204"/>
      </rPr>
      <t>тр</t>
    </r>
  </si>
  <si>
    <t>организация</t>
  </si>
  <si>
    <t>У</t>
  </si>
  <si>
    <t>Наличие горного диспетчера, АСД</t>
  </si>
  <si>
    <t>расчет производитель-ности экскаватора</t>
  </si>
  <si>
    <r>
      <t>Q</t>
    </r>
    <r>
      <rPr>
        <vertAlign val="subscript"/>
        <sz val="10"/>
        <rFont val="Times New Roman"/>
        <family val="1"/>
        <charset val="204"/>
      </rPr>
      <t>эч</t>
    </r>
    <r>
      <rPr>
        <vertAlign val="superscript"/>
        <sz val="10"/>
        <rFont val="Times New Roman"/>
        <family val="1"/>
        <charset val="204"/>
      </rPr>
      <t>э</t>
    </r>
  </si>
  <si>
    <t>По данным хронометража или АСД</t>
  </si>
  <si>
    <r>
      <t>Т</t>
    </r>
    <r>
      <rPr>
        <vertAlign val="subscript"/>
        <sz val="10"/>
        <rFont val="Times New Roman"/>
        <family val="1"/>
        <charset val="204"/>
      </rPr>
      <t>р</t>
    </r>
  </si>
  <si>
    <t>Время на разгрузку самосвала</t>
  </si>
  <si>
    <r>
      <t>Т</t>
    </r>
    <r>
      <rPr>
        <vertAlign val="subscript"/>
        <sz val="10"/>
        <rFont val="Times New Roman"/>
        <family val="1"/>
        <charset val="204"/>
      </rPr>
      <t>п</t>
    </r>
  </si>
  <si>
    <t>Время на погрузку самосвала</t>
  </si>
  <si>
    <t>км/ч</t>
  </si>
  <si>
    <r>
      <t>V</t>
    </r>
    <r>
      <rPr>
        <vertAlign val="subscript"/>
        <sz val="10"/>
        <rFont val="Times New Roman"/>
        <family val="1"/>
        <charset val="204"/>
      </rPr>
      <t>дв</t>
    </r>
  </si>
  <si>
    <t>Средняя скорость в обеих направлениях</t>
  </si>
  <si>
    <r>
      <t xml:space="preserve"> = Р * V</t>
    </r>
    <r>
      <rPr>
        <vertAlign val="subscript"/>
        <sz val="10"/>
        <rFont val="Times New Roman"/>
        <family val="1"/>
        <charset val="204"/>
      </rPr>
      <t>а</t>
    </r>
  </si>
  <si>
    <r>
      <t>q</t>
    </r>
    <r>
      <rPr>
        <vertAlign val="subscript"/>
        <sz val="10"/>
        <rFont val="Times New Roman"/>
        <family val="1"/>
        <charset val="204"/>
      </rPr>
      <t>ф</t>
    </r>
  </si>
  <si>
    <t>Масса факт.перевозимого груза</t>
  </si>
  <si>
    <r>
      <t xml:space="preserve"> = q</t>
    </r>
    <r>
      <rPr>
        <vertAlign val="subscript"/>
        <sz val="10"/>
        <rFont val="Times New Roman"/>
        <family val="1"/>
        <charset val="204"/>
      </rPr>
      <t xml:space="preserve">a </t>
    </r>
    <r>
      <rPr>
        <sz val="10"/>
        <rFont val="Times New Roman"/>
        <family val="1"/>
        <charset val="204"/>
      </rPr>
      <t>* k</t>
    </r>
    <r>
      <rPr>
        <vertAlign val="subscript"/>
        <sz val="10"/>
        <rFont val="Times New Roman"/>
        <family val="1"/>
        <charset val="204"/>
      </rPr>
      <t>и.г.</t>
    </r>
    <r>
      <rPr>
        <sz val="10"/>
        <rFont val="Times New Roman"/>
        <family val="1"/>
        <charset val="204"/>
      </rPr>
      <t xml:space="preserve"> / Р</t>
    </r>
  </si>
  <si>
    <r>
      <t>V</t>
    </r>
    <r>
      <rPr>
        <vertAlign val="subscript"/>
        <sz val="10"/>
        <rFont val="Times New Roman"/>
        <family val="1"/>
        <charset val="204"/>
      </rPr>
      <t>а</t>
    </r>
  </si>
  <si>
    <t>Объем перевозимой ГРМ (плотн.)</t>
  </si>
  <si>
    <r>
      <t>т/м</t>
    </r>
    <r>
      <rPr>
        <vertAlign val="superscript"/>
        <sz val="10"/>
        <rFont val="Times New Roman"/>
        <family val="1"/>
        <charset val="204"/>
      </rPr>
      <t>3</t>
    </r>
  </si>
  <si>
    <t>маркш.замер янв.-сент.2011</t>
  </si>
  <si>
    <r>
      <t>q</t>
    </r>
    <r>
      <rPr>
        <vertAlign val="subscript"/>
        <sz val="10"/>
        <rFont val="Times New Roman"/>
        <family val="1"/>
        <charset val="204"/>
      </rPr>
      <t>а</t>
    </r>
  </si>
  <si>
    <r>
      <t>м</t>
    </r>
    <r>
      <rPr>
        <b/>
        <vertAlign val="superscript"/>
        <sz val="11"/>
        <rFont val="Times New Roman"/>
        <family val="1"/>
        <charset val="204"/>
      </rPr>
      <t>3</t>
    </r>
    <r>
      <rPr>
        <b/>
        <sz val="11"/>
        <rFont val="Times New Roman"/>
        <family val="1"/>
        <charset val="204"/>
      </rPr>
      <t>/час</t>
    </r>
  </si>
  <si>
    <t>П</t>
  </si>
  <si>
    <t>V</t>
  </si>
  <si>
    <t>Объем грунта, перемещаемый отвалом бульдозера</t>
  </si>
  <si>
    <t>Коэфф. разрыхл. ГРМ в отвале</t>
  </si>
  <si>
    <t>β</t>
  </si>
  <si>
    <t>Коэф. учитыв. свойства грунта</t>
  </si>
  <si>
    <t>kу</t>
  </si>
  <si>
    <t>Коэф. учитыв. уклон</t>
  </si>
  <si>
    <t>сек</t>
  </si>
  <si>
    <t>Тц</t>
  </si>
  <si>
    <t>Продолжительность одного цикла</t>
  </si>
  <si>
    <t>Тпор.х.</t>
  </si>
  <si>
    <t>Время порож., сек</t>
  </si>
  <si>
    <t>Тгр.х</t>
  </si>
  <si>
    <t>Тз</t>
  </si>
  <si>
    <t>lпер</t>
  </si>
  <si>
    <t>γ</t>
  </si>
  <si>
    <t>Плотность пород</t>
  </si>
  <si>
    <t>Высота отвала бульдозера</t>
  </si>
  <si>
    <t>В</t>
  </si>
  <si>
    <t>Ширина отвала бульдозера</t>
  </si>
  <si>
    <t>м/сек</t>
  </si>
  <si>
    <t>Скорость назад</t>
  </si>
  <si>
    <t>Скорость вперёд</t>
  </si>
  <si>
    <t>Расчет производительности бурового станка "типа 1" на добыче</t>
  </si>
  <si>
    <t>Расчет производительности бурового станка "типа 2" на вскрыше</t>
  </si>
  <si>
    <t>Расчет производительности бурового станка "типа 1" на заоткоске</t>
  </si>
  <si>
    <t>С Типового проекта БВР</t>
  </si>
  <si>
    <t>С ПЧБ вкладка "1.5. ППР"</t>
  </si>
  <si>
    <t>По данным бухгалтерского учёта (1С8)</t>
  </si>
  <si>
    <t>Из хронометражных наблюдений</t>
  </si>
  <si>
    <t>По данным маркшейдерской службы</t>
  </si>
  <si>
    <t>Из хронометражных наблюдений или анализа системы АСД</t>
  </si>
  <si>
    <t>С ПЧБ, вкладка "1.6. ФРВ"</t>
  </si>
  <si>
    <t>Приводится иформативно с ПЧБ вкладка "1.5. ППР"</t>
  </si>
  <si>
    <t>С технических характеристик автосамосвала</t>
  </si>
  <si>
    <t>Плановое количество взрывов в квартал</t>
  </si>
  <si>
    <t>шт.</t>
  </si>
  <si>
    <t>Время простоя техники на период взрывных работ</t>
  </si>
  <si>
    <r>
      <t>n</t>
    </r>
    <r>
      <rPr>
        <vertAlign val="subscript"/>
        <sz val="11"/>
        <rFont val="Times New Roman"/>
        <family val="1"/>
        <charset val="204"/>
      </rPr>
      <t>взр.</t>
    </r>
  </si>
  <si>
    <r>
      <t>t</t>
    </r>
    <r>
      <rPr>
        <vertAlign val="subscript"/>
        <sz val="11"/>
        <rFont val="Times New Roman"/>
        <family val="1"/>
        <charset val="204"/>
      </rPr>
      <t>взр.</t>
    </r>
  </si>
  <si>
    <r>
      <t xml:space="preserve"> =Q</t>
    </r>
    <r>
      <rPr>
        <vertAlign val="subscript"/>
        <sz val="11"/>
        <rFont val="Times New Roman"/>
        <family val="1"/>
        <charset val="204"/>
      </rPr>
      <t>эф</t>
    </r>
    <r>
      <rPr>
        <sz val="11"/>
        <rFont val="Times New Roman"/>
        <family val="1"/>
        <charset val="204"/>
      </rPr>
      <t>*(Т</t>
    </r>
    <r>
      <rPr>
        <vertAlign val="subscript"/>
        <sz val="11"/>
        <rFont val="Times New Roman"/>
        <family val="1"/>
        <charset val="204"/>
      </rPr>
      <t xml:space="preserve">см </t>
    </r>
    <r>
      <rPr>
        <sz val="11"/>
        <rFont val="Times New Roman"/>
        <family val="1"/>
        <charset val="204"/>
      </rPr>
      <t>-t</t>
    </r>
    <r>
      <rPr>
        <vertAlign val="subscript"/>
        <sz val="11"/>
        <rFont val="Times New Roman"/>
        <family val="1"/>
        <charset val="204"/>
      </rPr>
      <t>п/п-с.</t>
    </r>
    <r>
      <rPr>
        <sz val="11"/>
        <rFont val="Times New Roman"/>
        <family val="1"/>
        <charset val="204"/>
      </rPr>
      <t>-t</t>
    </r>
    <r>
      <rPr>
        <vertAlign val="subscript"/>
        <sz val="11"/>
        <rFont val="Times New Roman"/>
        <family val="1"/>
        <charset val="204"/>
      </rPr>
      <t>з,л.н.</t>
    </r>
    <r>
      <rPr>
        <sz val="11"/>
        <rFont val="Times New Roman"/>
        <family val="1"/>
        <charset val="204"/>
      </rPr>
      <t>-n</t>
    </r>
    <r>
      <rPr>
        <vertAlign val="subscript"/>
        <sz val="11"/>
        <rFont val="Times New Roman"/>
        <family val="1"/>
        <charset val="204"/>
      </rPr>
      <t>взр</t>
    </r>
    <r>
      <rPr>
        <sz val="11"/>
        <rFont val="Times New Roman"/>
        <family val="1"/>
        <charset val="204"/>
      </rPr>
      <t>.*t</t>
    </r>
    <r>
      <rPr>
        <vertAlign val="subscript"/>
        <sz val="11"/>
        <rFont val="Times New Roman"/>
        <family val="1"/>
        <charset val="204"/>
      </rPr>
      <t>взр</t>
    </r>
    <r>
      <rPr>
        <sz val="11"/>
        <rFont val="Times New Roman"/>
        <family val="1"/>
        <charset val="204"/>
      </rPr>
      <t>./N</t>
    </r>
    <r>
      <rPr>
        <vertAlign val="subscript"/>
        <sz val="11"/>
        <rFont val="Times New Roman"/>
        <family val="1"/>
        <charset val="204"/>
      </rPr>
      <t>кварт</t>
    </r>
    <r>
      <rPr>
        <sz val="11"/>
        <rFont val="Times New Roman"/>
        <family val="1"/>
        <charset val="204"/>
      </rPr>
      <t>.-t</t>
    </r>
    <r>
      <rPr>
        <vertAlign val="subscript"/>
        <sz val="11"/>
        <rFont val="Times New Roman"/>
        <family val="1"/>
        <charset val="204"/>
      </rPr>
      <t>п-п,п.</t>
    </r>
    <r>
      <rPr>
        <sz val="11"/>
        <rFont val="Times New Roman"/>
        <family val="1"/>
        <charset val="204"/>
      </rPr>
      <t>)</t>
    </r>
  </si>
  <si>
    <r>
      <t>Q</t>
    </r>
    <r>
      <rPr>
        <vertAlign val="subscript"/>
        <sz val="11"/>
        <rFont val="Times New Roman"/>
        <family val="1"/>
        <charset val="204"/>
      </rPr>
      <t>мес</t>
    </r>
  </si>
  <si>
    <r>
      <t>Q</t>
    </r>
    <r>
      <rPr>
        <vertAlign val="subscript"/>
        <sz val="11"/>
        <rFont val="Times New Roman"/>
        <family val="1"/>
        <charset val="204"/>
      </rPr>
      <t>год</t>
    </r>
  </si>
  <si>
    <r>
      <t>V</t>
    </r>
    <r>
      <rPr>
        <vertAlign val="subscript"/>
        <sz val="11"/>
        <rFont val="Times New Roman"/>
        <family val="1"/>
        <charset val="204"/>
      </rPr>
      <t>г.р.</t>
    </r>
  </si>
  <si>
    <t>N</t>
  </si>
  <si>
    <t>=Nрасч.=Qр./Qмес</t>
  </si>
  <si>
    <r>
      <t>Q</t>
    </r>
    <r>
      <rPr>
        <vertAlign val="subscript"/>
        <sz val="11"/>
        <rFont val="Times New Roman"/>
        <family val="1"/>
        <charset val="204"/>
      </rPr>
      <t>в.</t>
    </r>
  </si>
  <si>
    <t>Количество экскаваторов типа 2 на предприятии</t>
  </si>
  <si>
    <r>
      <t xml:space="preserve"> = 60*V</t>
    </r>
    <r>
      <rPr>
        <b/>
        <vertAlign val="subscript"/>
        <sz val="11"/>
        <rFont val="Times New Roman"/>
        <family val="1"/>
        <charset val="204"/>
      </rPr>
      <t xml:space="preserve">а </t>
    </r>
    <r>
      <rPr>
        <b/>
        <sz val="11"/>
        <rFont val="Times New Roman"/>
        <family val="1"/>
        <charset val="204"/>
      </rPr>
      <t>/ t</t>
    </r>
    <r>
      <rPr>
        <b/>
        <vertAlign val="subscript"/>
        <sz val="11"/>
        <rFont val="Times New Roman"/>
        <family val="1"/>
        <charset val="204"/>
      </rPr>
      <t>погр</t>
    </r>
  </si>
  <si>
    <t>м3/час</t>
  </si>
  <si>
    <t>По маршейдерским данным и отдела ОГП</t>
  </si>
  <si>
    <r>
      <t>N</t>
    </r>
    <r>
      <rPr>
        <b/>
        <vertAlign val="subscript"/>
        <sz val="11"/>
        <rFont val="Times New Roman"/>
        <family val="1"/>
        <charset val="204"/>
      </rPr>
      <t>расч</t>
    </r>
    <r>
      <rPr>
        <b/>
        <sz val="11"/>
        <rFont val="Times New Roman"/>
        <family val="1"/>
        <charset val="204"/>
      </rPr>
      <t>.</t>
    </r>
  </si>
  <si>
    <t>Входные данные для вкладки «1.8. Потребность» шаблона ПЧБ, бульдозер тип 1. Столбец: Потребность техники, от принятой производительности, шт.</t>
  </si>
  <si>
    <t>Из технических характеристик бульдозера</t>
  </si>
  <si>
    <t>Количество бульдозеров типа №1 на предприятии</t>
  </si>
  <si>
    <t>Количество погрузчиков типа 2 на предприятии</t>
  </si>
  <si>
    <t>Расчетное количество буровых станков тип 1</t>
  </si>
  <si>
    <t>Расчетное количество буровых станков тип 2</t>
  </si>
  <si>
    <t>Расчетное количество буровых станков тип 1 на заоткоску</t>
  </si>
  <si>
    <t>Буровой станок тип 1 (руда), производительность</t>
  </si>
  <si>
    <t>Буровой станок тип 1 заоткоска,  производительность</t>
  </si>
  <si>
    <r>
      <t>Q</t>
    </r>
    <r>
      <rPr>
        <vertAlign val="subscript"/>
        <sz val="11"/>
        <rFont val="Times New Roman"/>
        <family val="1"/>
        <charset val="204"/>
      </rPr>
      <t>эксп</t>
    </r>
  </si>
  <si>
    <r>
      <t>Геометрическая ёмкость ковша,</t>
    </r>
    <r>
      <rPr>
        <b/>
        <sz val="11"/>
        <rFont val="Times New Roman"/>
        <family val="1"/>
        <charset val="204"/>
      </rPr>
      <t xml:space="preserve"> не использовать</t>
    </r>
    <r>
      <rPr>
        <sz val="11"/>
        <rFont val="Times New Roman"/>
        <family val="1"/>
        <charset val="204"/>
      </rPr>
      <t xml:space="preserve">  другие классификации, типа SAE, СEСE и прочие.</t>
    </r>
  </si>
  <si>
    <t>Приложение 1.1</t>
  </si>
  <si>
    <t xml:space="preserve">к Стандарту производственной части бюджета
</t>
  </si>
  <si>
    <t>Продолжение Приложения 1.1</t>
  </si>
  <si>
    <t>Угол естественного откоса перемещаемого материала</t>
  </si>
  <si>
    <t>φо</t>
  </si>
  <si>
    <t>градус</t>
  </si>
  <si>
    <t>Равен =15...50°, в зависимости от типа и состояния грунта (среднее значение для скальных пород φо = 30°-40°; для глин 40-50°: для песков и супесей 20-30°)</t>
  </si>
  <si>
    <r>
      <t xml:space="preserve">По марк. замеру или по таблице 
Песок и супесь в немерзлом состоянии kр=1,1… 1, 2
Суглинок и глина в немерзлом состоянии kр=1,27...1,55
</t>
    </r>
    <r>
      <rPr>
        <b/>
        <sz val="11"/>
        <rFont val="Times New Roman"/>
        <family val="1"/>
        <charset val="204"/>
      </rPr>
      <t>Взорванный скальный грунт</t>
    </r>
    <r>
      <rPr>
        <sz val="11"/>
        <rFont val="Times New Roman"/>
        <family val="1"/>
        <charset val="204"/>
      </rPr>
      <t xml:space="preserve"> и уголь </t>
    </r>
    <r>
      <rPr>
        <b/>
        <sz val="11"/>
        <rFont val="Times New Roman"/>
        <family val="1"/>
        <charset val="204"/>
      </rPr>
      <t>kр=1,34...1,67</t>
    </r>
    <r>
      <rPr>
        <sz val="11"/>
        <rFont val="Times New Roman"/>
        <family val="1"/>
        <charset val="204"/>
      </rPr>
      <t xml:space="preserve">
Песок и супесь к мерзлом состоянии kр= 1,2...1,75
Суглинок и глина в мерзлом состоянии kр= 1,75...2.0</t>
    </r>
  </si>
  <si>
    <t>Принимается по таблице (промежуточные значения интерполируются</t>
  </si>
  <si>
    <t>Скорость набора (скорость рабочего хода)</t>
  </si>
  <si>
    <t>Nе</t>
  </si>
  <si>
    <t>Номинальная мощность двигателя</t>
  </si>
  <si>
    <t>кВт</t>
  </si>
  <si>
    <t>КПД трансмиссии</t>
  </si>
  <si>
    <t xml:space="preserve"> η</t>
  </si>
  <si>
    <t>η = 0,88..0,95</t>
  </si>
  <si>
    <t>Кзаг</t>
  </si>
  <si>
    <t xml:space="preserve">Коэффициент загрузки двигателя бульдозера </t>
  </si>
  <si>
    <t>0,7 — с механической и 0,8- — с гидромеханической трансмиссией</t>
  </si>
  <si>
    <t>δ</t>
  </si>
  <si>
    <t xml:space="preserve">Среднее значение коэффициента буксования при рабочем ходе </t>
  </si>
  <si>
    <t>0,18 — для гусеничного трактора</t>
  </si>
  <si>
    <r>
      <t>φ</t>
    </r>
    <r>
      <rPr>
        <i/>
        <vertAlign val="subscript"/>
        <sz val="11"/>
        <color theme="1"/>
        <rFont val="Times New Roman"/>
        <family val="1"/>
        <charset val="204"/>
      </rPr>
      <t>к</t>
    </r>
  </si>
  <si>
    <t>Среднее значение коэффициента использования сцепного веса за рабочий элемент цикла</t>
  </si>
  <si>
    <t>G</t>
  </si>
  <si>
    <t>Эксплуатационная масса бульдозера</t>
  </si>
  <si>
    <t>Ускорение свободного падения</t>
  </si>
  <si>
    <r>
      <t>φ</t>
    </r>
    <r>
      <rPr>
        <i/>
        <vertAlign val="subscript"/>
        <sz val="11"/>
        <color theme="1"/>
        <rFont val="Times New Roman"/>
        <family val="1"/>
        <charset val="204"/>
      </rPr>
      <t>к</t>
    </r>
    <r>
      <rPr>
        <i/>
        <sz val="11"/>
        <color theme="1"/>
        <rFont val="Times New Roman"/>
        <family val="1"/>
        <charset val="204"/>
      </rPr>
      <t>=(0,78 φ</t>
    </r>
    <r>
      <rPr>
        <i/>
        <vertAlign val="subscript"/>
        <sz val="11"/>
        <color theme="1"/>
        <rFont val="Times New Roman"/>
        <family val="1"/>
        <charset val="204"/>
      </rPr>
      <t>кmах</t>
    </r>
    <r>
      <rPr>
        <i/>
        <sz val="11"/>
        <color theme="1"/>
        <rFont val="Times New Roman"/>
        <family val="1"/>
        <charset val="204"/>
      </rPr>
      <t xml:space="preserve"> — 0,22) </t>
    </r>
  </si>
  <si>
    <r>
      <t>φ</t>
    </r>
    <r>
      <rPr>
        <vertAlign val="subscript"/>
        <sz val="11"/>
        <rFont val="Times New Roman"/>
        <family val="1"/>
        <charset val="204"/>
      </rPr>
      <t>кmах</t>
    </r>
    <r>
      <rPr>
        <sz val="11"/>
        <rFont val="Times New Roman"/>
        <family val="1"/>
        <charset val="204"/>
      </rPr>
      <t>=0,5-1,0 (для взорванной =0.7-0.8)</t>
    </r>
  </si>
  <si>
    <r>
      <t>м/с</t>
    </r>
    <r>
      <rPr>
        <vertAlign val="superscript"/>
        <sz val="11"/>
        <rFont val="Times New Roman"/>
        <family val="1"/>
        <charset val="204"/>
      </rPr>
      <t>2</t>
    </r>
  </si>
  <si>
    <r>
      <t>ν</t>
    </r>
    <r>
      <rPr>
        <i/>
        <vertAlign val="subscript"/>
        <sz val="11"/>
        <color theme="1"/>
        <rFont val="Times New Roman"/>
        <family val="1"/>
        <charset val="204"/>
      </rPr>
      <t>наб.</t>
    </r>
  </si>
  <si>
    <r>
      <t>ν</t>
    </r>
    <r>
      <rPr>
        <i/>
        <vertAlign val="subscript"/>
        <sz val="11"/>
        <rFont val="Times New Roman"/>
        <family val="1"/>
        <charset val="204"/>
      </rPr>
      <t>наб</t>
    </r>
    <r>
      <rPr>
        <i/>
        <sz val="11"/>
        <rFont val="Times New Roman"/>
        <family val="1"/>
        <charset val="204"/>
      </rPr>
      <t>. = Nе*η*Кзаг *(1 – δ)/G*q*φк</t>
    </r>
  </si>
  <si>
    <t>тонн</t>
  </si>
  <si>
    <r>
      <t>ν</t>
    </r>
    <r>
      <rPr>
        <i/>
        <vertAlign val="subscript"/>
        <sz val="11"/>
        <color theme="1"/>
        <rFont val="Times New Roman"/>
        <family val="1"/>
        <charset val="204"/>
      </rPr>
      <t>наз.</t>
    </r>
  </si>
  <si>
    <r>
      <t>ν</t>
    </r>
    <r>
      <rPr>
        <i/>
        <vertAlign val="subscript"/>
        <sz val="11"/>
        <color theme="1"/>
        <rFont val="Times New Roman"/>
        <family val="1"/>
        <charset val="204"/>
      </rPr>
      <t>вп</t>
    </r>
    <r>
      <rPr>
        <i/>
        <sz val="11"/>
        <color theme="1"/>
        <rFont val="Times New Roman"/>
        <family val="1"/>
        <charset val="204"/>
      </rPr>
      <t>.</t>
    </r>
  </si>
  <si>
    <r>
      <t>ν</t>
    </r>
    <r>
      <rPr>
        <i/>
        <vertAlign val="subscript"/>
        <sz val="11"/>
        <color theme="1"/>
        <rFont val="Times New Roman"/>
        <family val="1"/>
        <charset val="204"/>
      </rPr>
      <t>наз.</t>
    </r>
    <r>
      <rPr>
        <i/>
        <sz val="11"/>
        <color theme="1"/>
        <rFont val="Times New Roman"/>
        <family val="1"/>
        <charset val="204"/>
      </rPr>
      <t>=0.9*ν</t>
    </r>
    <r>
      <rPr>
        <i/>
        <vertAlign val="subscript"/>
        <sz val="11"/>
        <color theme="1"/>
        <rFont val="Times New Roman"/>
        <family val="1"/>
        <charset val="204"/>
      </rPr>
      <t>max</t>
    </r>
  </si>
  <si>
    <t>Скорость назад максимальная</t>
  </si>
  <si>
    <r>
      <t>ν</t>
    </r>
    <r>
      <rPr>
        <i/>
        <vertAlign val="subscript"/>
        <sz val="11"/>
        <color theme="1"/>
        <rFont val="Times New Roman"/>
        <family val="1"/>
        <charset val="204"/>
      </rPr>
      <t>max</t>
    </r>
  </si>
  <si>
    <t>Из технических характеристик бульдозера на I или II передаче</t>
  </si>
  <si>
    <t xml:space="preserve"> Время остановок в начале и конце рабочего хода</t>
  </si>
  <si>
    <r>
      <t>Т</t>
    </r>
    <r>
      <rPr>
        <i/>
        <vertAlign val="subscript"/>
        <sz val="11"/>
        <color theme="1"/>
        <rFont val="Times New Roman"/>
        <family val="1"/>
        <charset val="204"/>
      </rPr>
      <t>ост.</t>
    </r>
  </si>
  <si>
    <t>3-5 секунд</t>
  </si>
  <si>
    <t>Время, добавляемое на разгон и замедление</t>
  </si>
  <si>
    <t>для гидромеханической трансмиссии при наличии быстродействующего реверса — 3 с; для механической трансмиссии при наличии шестерен постоянного зацепления — 4—8 с, без постоянного зацепления (больше значения для 2 рычагов реверса) — 6—10 с;</t>
  </si>
  <si>
    <t>Расстояние транспортирования грунта</t>
  </si>
  <si>
    <t>Принимается из фактических наблюдений</t>
  </si>
  <si>
    <t>Время груз. хода</t>
  </si>
  <si>
    <t xml:space="preserve"> V = 0,5BH2ctg φо /kр</t>
  </si>
  <si>
    <t>Кс= 1 — (0,005…0.02*lпер)</t>
  </si>
  <si>
    <r>
      <t>К</t>
    </r>
    <r>
      <rPr>
        <vertAlign val="subscript"/>
        <sz val="11"/>
        <rFont val="Times New Roman"/>
        <family val="1"/>
        <charset val="204"/>
      </rPr>
      <t xml:space="preserve">к </t>
    </r>
  </si>
  <si>
    <t xml:space="preserve"> Коэффициент учета квалификации машиниста </t>
  </si>
  <si>
    <t>.01- профи, 0.85-0.9 средняя квлификация</t>
  </si>
  <si>
    <t>П = 3600 • V • kк • kу • kс / Тц</t>
  </si>
  <si>
    <t>Коэффициент сохранения грунта при перемещении</t>
  </si>
  <si>
    <t>kc</t>
  </si>
  <si>
    <t>Для скальных и сыпучих 0.01- 0.02, для глин и суглинков 0.005-0.01</t>
  </si>
  <si>
    <t>м3</t>
  </si>
  <si>
    <t>Расчет производительности бурового станка "типа 1" на вскрыше</t>
  </si>
  <si>
    <t>Количество скважин</t>
  </si>
  <si>
    <t>Vр/Qтех+5% перебуров</t>
  </si>
  <si>
    <r>
      <t>N</t>
    </r>
    <r>
      <rPr>
        <vertAlign val="subscript"/>
        <sz val="11"/>
        <rFont val="Times New Roman"/>
        <family val="1"/>
        <charset val="204"/>
      </rPr>
      <t>скв.</t>
    </r>
  </si>
  <si>
    <r>
      <t>N</t>
    </r>
    <r>
      <rPr>
        <sz val="9"/>
        <rFont val="Times New Roman"/>
        <family val="1"/>
        <charset val="204"/>
      </rPr>
      <t>скв</t>
    </r>
    <r>
      <rPr>
        <sz val="11"/>
        <rFont val="Times New Roman"/>
        <family val="1"/>
        <charset val="204"/>
      </rPr>
      <t>.=V</t>
    </r>
    <r>
      <rPr>
        <sz val="9"/>
        <rFont val="Times New Roman"/>
        <family val="1"/>
        <charset val="204"/>
      </rPr>
      <t>бур</t>
    </r>
    <r>
      <rPr>
        <sz val="11"/>
        <rFont val="Times New Roman"/>
        <family val="1"/>
        <charset val="204"/>
      </rPr>
      <t>./L</t>
    </r>
  </si>
  <si>
    <t>Vбур</t>
  </si>
  <si>
    <t>Контурное бурение</t>
  </si>
  <si>
    <t>в т.ч. обводнённых</t>
  </si>
  <si>
    <t>в т.ч. сухих</t>
  </si>
  <si>
    <r>
      <t>q</t>
    </r>
    <r>
      <rPr>
        <sz val="9"/>
        <rFont val="Times New Roman"/>
        <family val="1"/>
        <charset val="204"/>
      </rPr>
      <t>обв</t>
    </r>
  </si>
  <si>
    <r>
      <t>q</t>
    </r>
    <r>
      <rPr>
        <sz val="9"/>
        <rFont val="Times New Roman"/>
        <family val="1"/>
        <charset val="204"/>
      </rPr>
      <t>сух.</t>
    </r>
  </si>
  <si>
    <t>Расчётный удельный расход ВВ по руде обводнённые</t>
  </si>
  <si>
    <t>Количество ВВ на обводнённые скважины</t>
  </si>
  <si>
    <t>Количество ВВ на сухие скважины</t>
  </si>
  <si>
    <t>Прогноз на следующий год</t>
  </si>
  <si>
    <t>С Типового проекта БВР или по опыту предыдущего года. Средняя величина.</t>
  </si>
  <si>
    <t>кг</t>
  </si>
  <si>
    <t>%</t>
  </si>
  <si>
    <t>Расчётный удельный расход ВВ по руде сухие</t>
  </si>
  <si>
    <t>Площадь подлежащая заоткоске</t>
  </si>
  <si>
    <t>м2</t>
  </si>
  <si>
    <t>Расстояние между скважинами</t>
  </si>
  <si>
    <t>С Типового проекта БВР или по опыту предыдущего года</t>
  </si>
  <si>
    <t>С ССП на планируемый период</t>
  </si>
  <si>
    <t>S</t>
  </si>
  <si>
    <t>а</t>
  </si>
  <si>
    <t>Количество ВВ на заоткосные скважины</t>
  </si>
  <si>
    <t>Qэксп</t>
  </si>
  <si>
    <t>Эксплуатационная часовая производительность  по тип 1 в среднем по кварталам</t>
  </si>
  <si>
    <t>Эксплуатационная часовая производительность  по тип 1 в среднем по году</t>
  </si>
  <si>
    <t>Ориентировочное количество буровых станков тип 1</t>
  </si>
  <si>
    <t>Буровой станок тип 1 (Вскрыша), производительность</t>
  </si>
  <si>
    <t>Расчётный удельный расход ВВ по вскрыше обводнённые</t>
  </si>
  <si>
    <t>Расчётный удельный расход ВВ по вскрыше сухие</t>
  </si>
  <si>
    <t>Принятая эксплуатационная производительность с вкладки 1.7. Производительность</t>
  </si>
  <si>
    <t>горная масса с БВР</t>
  </si>
  <si>
    <t>С ПЧБ, вкладки "1.2.1 ГР ОГР"</t>
  </si>
  <si>
    <t>Вскрыша для станка тип 1</t>
  </si>
  <si>
    <t>Вскрыша для станка тип 2</t>
  </si>
  <si>
    <t>Буровой станок тип 2 (Вскрыша), производительность</t>
  </si>
  <si>
    <t>Эксплуатационная часовая производительность  по тип 2 в среднем по кварталам</t>
  </si>
  <si>
    <t>Эксплуатационная часовая производительность  по тип 2 в среднем по году</t>
  </si>
  <si>
    <t>Ориентировочное количество буровых станков тип 2</t>
  </si>
  <si>
    <t>Количество буровых станков типа 2 на предприятии</t>
  </si>
  <si>
    <t>Расчет производительности бурового станка "типа 3" на вскрыше</t>
  </si>
  <si>
    <t>Вскрыша для станка тип 3</t>
  </si>
  <si>
    <t>Буровой станок тип 3 (Вскрыша), производительность</t>
  </si>
  <si>
    <t>Расчетное количество буровых станков тип 3</t>
  </si>
  <si>
    <t>Эксплуатационная часовая производительность  по тип 3 в среднем по кварталам</t>
  </si>
  <si>
    <t>Эксплуатационная часовая производительность  по тип 3 в среднем по году</t>
  </si>
  <si>
    <t>Ориентировочное количество буровых станков тип 3</t>
  </si>
  <si>
    <t>Количество буровых станков типа 3 на предприятии</t>
  </si>
  <si>
    <t>Руда с БВР</t>
  </si>
  <si>
    <t>Для заполнения вкладки  "Бурение", шаблона ПЧБ</t>
  </si>
  <si>
    <t>Необходимый объём бурения по вскрыше станку тип 3</t>
  </si>
  <si>
    <t>Расчет производительности бурового станка "типа 1" на бурении СЭР</t>
  </si>
  <si>
    <t>Объём бурения СЭР</t>
  </si>
  <si>
    <t>Буровой станок тип 1 СЭР,  производительность</t>
  </si>
  <si>
    <t>Расчетное количество буровых станков тип 1 на СЭР</t>
  </si>
  <si>
    <t>С ПЧБ, вкладка "1.6. ФРВ", итого по тип 1</t>
  </si>
  <si>
    <t>Среднеквартальные объёмы по экскаваторам тип 1</t>
  </si>
  <si>
    <t>Годовая производительность по экскаваторам тип 1</t>
  </si>
  <si>
    <t>Принятое количество экскаваторов тип 1 для бюджета</t>
  </si>
  <si>
    <t>С ПЧБ, вкладка "1.6. ФРВ", итого по тип 2</t>
  </si>
  <si>
    <t>Расчет производительности экскаватора "тип 1" горная масса рыхлая</t>
  </si>
  <si>
    <t>Экскаваторы</t>
  </si>
  <si>
    <t>Расчет производительности экскаватора "тип 1"  горная масса скальная с БВР</t>
  </si>
  <si>
    <t>Плотность горной массы</t>
  </si>
  <si>
    <t>Плотность скальной горной массы</t>
  </si>
  <si>
    <t>Объем горной массы загруж.в кузов</t>
  </si>
  <si>
    <t>Горная масса скальная</t>
  </si>
  <si>
    <t>Горная масса рыхлая</t>
  </si>
  <si>
    <r>
      <t xml:space="preserve"> =Е*k</t>
    </r>
    <r>
      <rPr>
        <vertAlign val="subscript"/>
        <sz val="11"/>
        <rFont val="Times New Roman"/>
        <family val="1"/>
        <charset val="204"/>
      </rPr>
      <t>э</t>
    </r>
    <r>
      <rPr>
        <sz val="11"/>
        <rFont val="Times New Roman"/>
        <family val="1"/>
        <charset val="204"/>
      </rPr>
      <t>/Т</t>
    </r>
    <r>
      <rPr>
        <vertAlign val="subscript"/>
        <sz val="11"/>
        <rFont val="Times New Roman"/>
        <family val="1"/>
        <charset val="204"/>
      </rPr>
      <t>ц</t>
    </r>
    <r>
      <rPr>
        <sz val="11"/>
        <rFont val="Times New Roman"/>
        <family val="1"/>
        <charset val="204"/>
      </rPr>
      <t>*3600</t>
    </r>
  </si>
  <si>
    <r>
      <t>Q</t>
    </r>
    <r>
      <rPr>
        <b/>
        <vertAlign val="subscript"/>
        <sz val="11"/>
        <rFont val="Times New Roman"/>
        <family val="1"/>
        <charset val="204"/>
      </rPr>
      <t>экс</t>
    </r>
  </si>
  <si>
    <r>
      <t>Q</t>
    </r>
    <r>
      <rPr>
        <b/>
        <vertAlign val="subscript"/>
        <sz val="11"/>
        <rFont val="Times New Roman"/>
        <family val="1"/>
        <charset val="204"/>
      </rPr>
      <t>экс по тип 1</t>
    </r>
  </si>
  <si>
    <t>В том числе инженерные работы</t>
  </si>
  <si>
    <t>Плановая продолжительность работы оборудования на выемке, час</t>
  </si>
  <si>
    <t>Исходные данные для заполнения вкладки 1.7."Производительность, потребность"</t>
  </si>
  <si>
    <t>Расчет производительности экскаватора "тип 2"  горная масса скальная с БВР</t>
  </si>
  <si>
    <t>Расчет производительности экскаватора "тип 2" горная масса рыхлая</t>
  </si>
  <si>
    <t>Эксплуатационная производительность средняя по тип 2</t>
  </si>
  <si>
    <t>Среднеквартальные объёмы по экскаваторам тип 2</t>
  </si>
  <si>
    <t>Годовая производительность по экскаваторам тип 2</t>
  </si>
  <si>
    <t>Принятое количество экскаваторов тип 2 для бюджета</t>
  </si>
  <si>
    <r>
      <t>Q</t>
    </r>
    <r>
      <rPr>
        <b/>
        <vertAlign val="subscript"/>
        <sz val="11"/>
        <rFont val="Times New Roman"/>
        <family val="1"/>
        <charset val="204"/>
      </rPr>
      <t>экс по тип 2</t>
    </r>
  </si>
  <si>
    <t>Плановая продолжительность работы оборудования тип 2</t>
  </si>
  <si>
    <t>Плановая продолжительность работы оборудования тип 1</t>
  </si>
  <si>
    <t>Количество экскаваторов типа 1 на предприятии</t>
  </si>
  <si>
    <t>Расчет производительности экскаватора "тип 3" горная масса рыхлая</t>
  </si>
  <si>
    <t>Эксплуатационная производительность средняя по тип 3</t>
  </si>
  <si>
    <r>
      <t>Q</t>
    </r>
    <r>
      <rPr>
        <b/>
        <vertAlign val="subscript"/>
        <sz val="11"/>
        <rFont val="Times New Roman"/>
        <family val="1"/>
        <charset val="204"/>
      </rPr>
      <t>экс по тип 3</t>
    </r>
  </si>
  <si>
    <t>Среднее расстояние транспортировки карьер 1 - склад, отвал №1</t>
  </si>
  <si>
    <t>Объёмы к перевозке на плечо 1 карьер 1 - склад, отвал №1</t>
  </si>
  <si>
    <t>Время на транспортировку (время рейса) карьер 1 - склад, отвал №1</t>
  </si>
  <si>
    <t>Время эффективного цикла карьер 1 - склад, отвал №1</t>
  </si>
  <si>
    <t>Количество эффективных рейсов в час карьер 1 - склад, отвал №1</t>
  </si>
  <si>
    <t>Ожидание очереди погрузки карьер 1 - склад, отвал №1</t>
  </si>
  <si>
    <t>Время цикла карьер 1 - склад, отвал №1</t>
  </si>
  <si>
    <t>Количество рейсов в час карьер 1 - склад, отвал №1</t>
  </si>
  <si>
    <t>Производ-ть автосамосвала карьер 1 - склад, отвал №1</t>
  </si>
  <si>
    <t>Среднее расстояние транспортировки карьер 2 - склад, отвал №1</t>
  </si>
  <si>
    <t>Время на транспортировку (время рейса) карьер 2 - склад, отвал №1</t>
  </si>
  <si>
    <t>Время эффективного цикла карьер 2 - склад, отвал №1</t>
  </si>
  <si>
    <t>Количество эффективных рейсов в час карьер 2 - склад, отвал №1</t>
  </si>
  <si>
    <t>Ожидание очереди погрузки карьер 2 - склад, отвал №1</t>
  </si>
  <si>
    <t>Время цикла карьер 2 - склад, отвал №1</t>
  </si>
  <si>
    <t>Количество рейсов в час карьер 2 - склад, отвал №1</t>
  </si>
  <si>
    <t>Производ-ть автосамосвала карьер 2 - склад, отвал №1</t>
  </si>
  <si>
    <t>Среднее расстояние транспортировки карьер 3 - склад, отвал №1</t>
  </si>
  <si>
    <t>Время на транспортировку (время рейса) карьер 3 - склад, отвал №1</t>
  </si>
  <si>
    <t>Время эффективного цикла карьер 3 - склад, отвал №1</t>
  </si>
  <si>
    <t>Количество эффективных рейсов в час карьер 3 - склад, отвал №1</t>
  </si>
  <si>
    <t>Ожидание очереди погрузки карьер 3 - склад, отвал №1</t>
  </si>
  <si>
    <t>Время цикла карьер 3 - склад, отвал №1</t>
  </si>
  <si>
    <t>Количество рейсов в час карьер 3 - склад, отвал №1</t>
  </si>
  <si>
    <t>Производ-ть автосамосвала карьер 3 - склад, отвал №1</t>
  </si>
  <si>
    <t>Среднее расстояние транспортировки карьер 4 - склад, отвал №1</t>
  </si>
  <si>
    <t>Время на транспортировку (время рейса) карьер 4 - склад, отвал №1</t>
  </si>
  <si>
    <t>Время эффективного цикла карьер 4 - склад, отвал №1</t>
  </si>
  <si>
    <t>Количество эффективных рейсов в час карьер 4 - склад, отвал №1</t>
  </si>
  <si>
    <t>Ожидание очереди погрузки карьер 4 - склад, отвал №1</t>
  </si>
  <si>
    <t>Время цикла карьер 4 - склад, отвал №1</t>
  </si>
  <si>
    <t>Количество рейсов в час карьер 4 - склад, отвал №1</t>
  </si>
  <si>
    <t>Производ-ть автосамосвала карьер 4 - склад, отвал №1</t>
  </si>
  <si>
    <t>Объёмы к перевозке на плечо 2 карьер 1 - склад, отвал №2</t>
  </si>
  <si>
    <t>Объёмы к перевозке на плечо 3 карьер 2 - склад, отвал №1</t>
  </si>
  <si>
    <t>Объёмы к перевозке на плечо 4 карьер 2 - склад, отвал №2</t>
  </si>
  <si>
    <t>Объёмы к перевозке на плечо 5 карьер 3 - склад, отвал №1</t>
  </si>
  <si>
    <t>Объёмы к перевозке на плечо 6 карьер 3 - склад, отвал №2</t>
  </si>
  <si>
    <t>Объёмы к перевозке на плечо 7 карьер 4 - склад, отвал №1</t>
  </si>
  <si>
    <t>Объёмы к перевозке на плечо 8 карьер 4 - склад, отвал №2</t>
  </si>
  <si>
    <t>Среднее расстояние транспортировки карьер 1 - склад, отвал №2</t>
  </si>
  <si>
    <t>Время на транспортировку (время рейса) карьер 1 - склад, отвал №2</t>
  </si>
  <si>
    <t>Время эффективного цикла карьер 1 - склад, отвал №2</t>
  </si>
  <si>
    <t>Количество эффективных рейсов в час карьер 1 - склад, отвал №2</t>
  </si>
  <si>
    <t>Ожидание очереди погрузки карьер 1 - склад, отвал №2</t>
  </si>
  <si>
    <t>Время цикла карьер 1 - склад, отвал №2</t>
  </si>
  <si>
    <t>Количество рейсов в час карьер 1 - склад, отвал №2</t>
  </si>
  <si>
    <t>Производ-ть автосамосвала карьер 1 - склад, отвал №2</t>
  </si>
  <si>
    <t>Среднее расстояние транспортировки карьер 2 - склад, отвал №2</t>
  </si>
  <si>
    <t>Время на транспортировку (время рейса) карьер 2 - склад, отвал №2</t>
  </si>
  <si>
    <t>Время эффективного цикла карьер 2 - склад, отвал №2</t>
  </si>
  <si>
    <t>Количество эффективных рейсов в час карьер 2 - склад, отвал №2</t>
  </si>
  <si>
    <t>Ожидание очереди погрузки карьер 2 - склад, отвал №2</t>
  </si>
  <si>
    <t>Время цикла карьер 2 - склад, отвал №2</t>
  </si>
  <si>
    <t>Количество рейсов в час карьер 2 - склад, отвал №2</t>
  </si>
  <si>
    <t>Производ-ть автосамосвала карьер 2 - склад, отвал №2</t>
  </si>
  <si>
    <t>Среднее расстояние транспортировки карьер 3 - склад, отвал №2</t>
  </si>
  <si>
    <t>Время на транспортировку (время рейса) карьер 3 - склад, отвал №2</t>
  </si>
  <si>
    <t>Время эффективного цикла карьер 3 - склад, отвал №2</t>
  </si>
  <si>
    <t>Количество эффективных рейсов в час карьер 3 - склад, отвал №2</t>
  </si>
  <si>
    <t>Ожидание очереди погрузки карьер 3 - склад, отвал №2</t>
  </si>
  <si>
    <t>Время цикла карьер 3 - склад, отвал №2</t>
  </si>
  <si>
    <t>Количество рейсов в час карьер 3 - склад, отвал №2</t>
  </si>
  <si>
    <t>Производ-ть автосамосвала карьер 3 - склад, отвал №2</t>
  </si>
  <si>
    <t>Среднее расстояние транспортировки карьер 4 - склад, отвал №2</t>
  </si>
  <si>
    <t>Время на транспортировку (время рейса) карьер 4 - склад, отвал №2</t>
  </si>
  <si>
    <t>Время эффективного цикла карьер 4 - склад, отвал №2</t>
  </si>
  <si>
    <t>Количество эффективных рейсов в час карьер 4 - склад, отвал №2</t>
  </si>
  <si>
    <t>Ожидание очереди погрузки карьер 4 - склад, отвал №2</t>
  </si>
  <si>
    <t>Время цикла карьер 4 - склад, отвал №2</t>
  </si>
  <si>
    <t>Количество рейсов в час карьер 4 - склад, отвал №2</t>
  </si>
  <si>
    <t>Производ-ть автосамосвала карьер 4 - склад, отвал №2</t>
  </si>
  <si>
    <t>Эксплуатационная производ-ть экскаватора</t>
  </si>
  <si>
    <t>эксплуатационная производ-ть экскаватора</t>
  </si>
  <si>
    <t>эксплуатационная производ-ть а/самосвала карьер 1 - склад, отвал №1</t>
  </si>
  <si>
    <t>эксплуатационная производ-ть а/самосвала карьер 1 - склад, отвал №2</t>
  </si>
  <si>
    <t>эксплуатационная производ-ть а/самосвала карьер 2 - склад, отвал №1</t>
  </si>
  <si>
    <t>эксплуатационная производ-ть а/самосвала карьер 2 - склад, отвал №2</t>
  </si>
  <si>
    <t>эксплуатационная производ-ть а/самосвала карьер 3 - склад, отвал №1</t>
  </si>
  <si>
    <t>эксплуатационная производ-ть а/самосвала карьер 3 - склад, отвал №2</t>
  </si>
  <si>
    <t>эксплуатационная производ-ть а/самосвала карьер 4 - склад, отвал №1</t>
  </si>
  <si>
    <t>эксплуатационная производ-ть а/самосвала карьер 4 - склад, отвал №2</t>
  </si>
  <si>
    <t>Среднеквартальные объёмы по автосамосвалам тип 1</t>
  </si>
  <si>
    <t>Количество автосамосвалов тип 1 на предприятии</t>
  </si>
  <si>
    <t xml:space="preserve">Общие объёмы к перевозке </t>
  </si>
  <si>
    <t>Расчет производительности автосамосвалов тип 1 с привязкой к экскаватору тип 1 рыхлая</t>
  </si>
  <si>
    <t>Расчет производительности автосамосвалов тип 2 с привязкой к экскаватору тип 2 рыхлая</t>
  </si>
  <si>
    <t>Qт*км</t>
  </si>
  <si>
    <t>т*км</t>
  </si>
  <si>
    <t>Грузовая работа по автосамосвалам тип 1</t>
  </si>
  <si>
    <t>Грузовая работа по автосамосвалам тип 2</t>
  </si>
  <si>
    <t>Среднеквартальные объёмы по автосамосвалам тип 2</t>
  </si>
  <si>
    <t>Количество автосамосвалов тип 2 на предприятии</t>
  </si>
  <si>
    <t>По данным бухгалтерского учёта (1С8), с вкладки 1.7."Производительность, потребность" - столбец Техника имеющаяся на предприятии</t>
  </si>
  <si>
    <t>маркш.замер</t>
  </si>
  <si>
    <t>Принятое количество автосамосвалов тип 1 для бюджета</t>
  </si>
  <si>
    <t>Принятое количество погрузчиков тип 1 для бюджета</t>
  </si>
  <si>
    <t>В том числе инженерные (хозяйственные работы) работы</t>
  </si>
  <si>
    <t>Ставятся объёмы для погрузки в автотранспорт</t>
  </si>
  <si>
    <t>Расчет производительности погрузчика при погрузке в автотранспорт</t>
  </si>
  <si>
    <t>Ставятся объёмы для других видов работ и даётся комментарий</t>
  </si>
  <si>
    <t>Плановая продолжительность работы оборудования, час</t>
  </si>
  <si>
    <t>Среднеквартальные объёмы по погрузчикам тип 2</t>
  </si>
  <si>
    <t>Годовая производительность по погрузчикам тип 2</t>
  </si>
  <si>
    <t>Объёмы для погрузчиков тип 2 на разных погрузочных работах</t>
  </si>
  <si>
    <t>Принятое количество погрузчиков тип 2 для бюджета</t>
  </si>
  <si>
    <t>расчет производительности экскаватора</t>
  </si>
  <si>
    <t>Объёмы к перевозке по типу 1</t>
  </si>
  <si>
    <t>нет</t>
  </si>
  <si>
    <t>Грузовая работа по автосамосвалам тип 1 расчётная</t>
  </si>
  <si>
    <t>Исходные данные для заполнения вкладки 1.7."Производительность, потребность", столбец "расчётная с приложений 1.1, 1.2"</t>
  </si>
  <si>
    <t>Из хронометражных наблюдений или анализа системы АСД, по факту предыдущего года</t>
  </si>
  <si>
    <t>Входные данные с вкладки 1.7."Производительность, потребность", столбец "Принятая"</t>
  </si>
  <si>
    <t>Принятая Эксплуатационная производительность для планирования по тип 1</t>
  </si>
  <si>
    <t>С ПЧБ, вкладка 1.7."Производительность, потребность", столбец "Принятая"</t>
  </si>
  <si>
    <t>Расчёт потребности экскаваторов тип 1</t>
  </si>
  <si>
    <r>
      <t>Q</t>
    </r>
    <r>
      <rPr>
        <b/>
        <vertAlign val="subscript"/>
        <sz val="11"/>
        <rFont val="Times New Roman"/>
        <family val="1"/>
        <charset val="204"/>
      </rPr>
      <t>прин по тип 2</t>
    </r>
  </si>
  <si>
    <r>
      <t>Т</t>
    </r>
    <r>
      <rPr>
        <vertAlign val="subscript"/>
        <sz val="11"/>
        <rFont val="Times New Roman"/>
        <family val="1"/>
        <charset val="204"/>
      </rPr>
      <t>по тип 1</t>
    </r>
  </si>
  <si>
    <r>
      <t>Т</t>
    </r>
    <r>
      <rPr>
        <vertAlign val="subscript"/>
        <sz val="11"/>
        <rFont val="Times New Roman"/>
        <family val="1"/>
        <charset val="204"/>
      </rPr>
      <t>чистое</t>
    </r>
    <r>
      <rPr>
        <sz val="11"/>
        <rFont val="Times New Roman"/>
        <family val="1"/>
        <charset val="204"/>
      </rPr>
      <t xml:space="preserve"> </t>
    </r>
    <r>
      <rPr>
        <vertAlign val="subscript"/>
        <sz val="11"/>
        <rFont val="Times New Roman"/>
        <family val="1"/>
        <charset val="204"/>
      </rPr>
      <t>по тип 1</t>
    </r>
  </si>
  <si>
    <r>
      <t>Т</t>
    </r>
    <r>
      <rPr>
        <vertAlign val="subscript"/>
        <sz val="11"/>
        <rFont val="Times New Roman"/>
        <family val="1"/>
        <charset val="204"/>
      </rPr>
      <t>инж.</t>
    </r>
  </si>
  <si>
    <r>
      <t>Т</t>
    </r>
    <r>
      <rPr>
        <vertAlign val="subscript"/>
        <sz val="11"/>
        <rFont val="Times New Roman"/>
        <family val="1"/>
        <charset val="204"/>
      </rPr>
      <t>чистое</t>
    </r>
    <r>
      <rPr>
        <sz val="11"/>
        <rFont val="Times New Roman"/>
        <family val="1"/>
        <charset val="204"/>
      </rPr>
      <t xml:space="preserve"> </t>
    </r>
    <r>
      <rPr>
        <vertAlign val="subscript"/>
        <sz val="11"/>
        <rFont val="Times New Roman"/>
        <family val="1"/>
        <charset val="204"/>
      </rPr>
      <t>по тип 1=Тпо тип 1-Тинж.</t>
    </r>
  </si>
  <si>
    <t>Расчётная Эксплуатационная производительность средняя по тип 1</t>
  </si>
  <si>
    <r>
      <t>Т</t>
    </r>
    <r>
      <rPr>
        <vertAlign val="subscript"/>
        <sz val="11"/>
        <rFont val="Times New Roman"/>
        <family val="1"/>
        <charset val="204"/>
      </rPr>
      <t>чистое по тип 2</t>
    </r>
  </si>
  <si>
    <r>
      <t>Т</t>
    </r>
    <r>
      <rPr>
        <vertAlign val="subscript"/>
        <sz val="11"/>
        <rFont val="Times New Roman"/>
        <family val="1"/>
        <charset val="204"/>
      </rPr>
      <t>чистое по тип 2</t>
    </r>
    <r>
      <rPr>
        <sz val="11"/>
        <rFont val="Times New Roman"/>
        <family val="1"/>
        <charset val="204"/>
      </rPr>
      <t>=Т</t>
    </r>
    <r>
      <rPr>
        <vertAlign val="subscript"/>
        <sz val="11"/>
        <rFont val="Times New Roman"/>
        <family val="1"/>
        <charset val="204"/>
      </rPr>
      <t>по тип 2</t>
    </r>
    <r>
      <rPr>
        <sz val="11"/>
        <rFont val="Times New Roman"/>
        <family val="1"/>
        <charset val="204"/>
      </rPr>
      <t>-Т</t>
    </r>
    <r>
      <rPr>
        <vertAlign val="subscript"/>
        <sz val="11"/>
        <rFont val="Times New Roman"/>
        <family val="1"/>
        <charset val="204"/>
      </rPr>
      <t>инж.</t>
    </r>
  </si>
  <si>
    <r>
      <t>Q</t>
    </r>
    <r>
      <rPr>
        <vertAlign val="subscript"/>
        <sz val="11"/>
        <rFont val="Times New Roman"/>
        <family val="1"/>
        <charset val="204"/>
      </rPr>
      <t>мес</t>
    </r>
    <r>
      <rPr>
        <sz val="11"/>
        <rFont val="Times New Roman"/>
        <family val="1"/>
        <charset val="204"/>
      </rPr>
      <t>=Q</t>
    </r>
    <r>
      <rPr>
        <vertAlign val="subscript"/>
        <sz val="11"/>
        <rFont val="Times New Roman"/>
        <family val="1"/>
        <charset val="204"/>
      </rPr>
      <t>экс по тип 2</t>
    </r>
    <r>
      <rPr>
        <sz val="11"/>
        <rFont val="Times New Roman"/>
        <family val="1"/>
        <charset val="204"/>
      </rPr>
      <t>*Т</t>
    </r>
    <r>
      <rPr>
        <vertAlign val="subscript"/>
        <sz val="11"/>
        <rFont val="Times New Roman"/>
        <family val="1"/>
        <charset val="204"/>
      </rPr>
      <t>чистое по тип 2</t>
    </r>
  </si>
  <si>
    <r>
      <t>Q</t>
    </r>
    <r>
      <rPr>
        <vertAlign val="subscript"/>
        <sz val="11"/>
        <rFont val="Times New Roman"/>
        <family val="1"/>
        <charset val="204"/>
      </rPr>
      <t>мес.</t>
    </r>
    <r>
      <rPr>
        <sz val="11"/>
        <rFont val="Times New Roman"/>
        <family val="1"/>
        <charset val="204"/>
      </rPr>
      <t>=Q</t>
    </r>
    <r>
      <rPr>
        <vertAlign val="subscript"/>
        <sz val="11"/>
        <rFont val="Times New Roman"/>
        <family val="1"/>
        <charset val="204"/>
      </rPr>
      <t>экс по тип 1</t>
    </r>
    <r>
      <rPr>
        <sz val="11"/>
        <rFont val="Times New Roman"/>
        <family val="1"/>
        <charset val="204"/>
      </rPr>
      <t>*Т</t>
    </r>
    <r>
      <rPr>
        <vertAlign val="subscript"/>
        <sz val="11"/>
        <rFont val="Times New Roman"/>
        <family val="1"/>
        <charset val="204"/>
      </rPr>
      <t>чистое по тип 1</t>
    </r>
  </si>
  <si>
    <t>Расчёт потребности экскаваторов тип 2</t>
  </si>
  <si>
    <t>С ПЧБ, вкладка "1.2.1. ГР ОГР"</t>
  </si>
  <si>
    <t>Расчет производительности автосамосвалов тип 1 с привязкой к экскаватору тип 2 скальная</t>
  </si>
  <si>
    <t>Расчет производительности автосамосвалов тип 1 с привязкой к экскаватору тип 2 рыхлая</t>
  </si>
  <si>
    <t>Объёмы к перевозке автосамосвалами тип 1 с экскаватором тип 2</t>
  </si>
  <si>
    <t>Среднеквартальные объёмы по автосамосвалам тип 1 с экс. 2</t>
  </si>
  <si>
    <t>Расчётное число автосамосвалов с экскаватором тип 1</t>
  </si>
  <si>
    <t>Плановая продолжительность работы автосамосвалов тип 2</t>
  </si>
  <si>
    <t>Эксплуатационная производительность средняя по тип 1 с экск.2</t>
  </si>
  <si>
    <t>Эксплуатационная производительность средняя по тип 1 с экск. 1</t>
  </si>
  <si>
    <t>Эксплуатационная производительность средняя по тип 1 Итоговая</t>
  </si>
  <si>
    <t>Расчёт потребности автосамосвалов тип 1</t>
  </si>
  <si>
    <t>Плотность рыхлой горной массы</t>
  </si>
  <si>
    <t xml:space="preserve">Экплуатационнаяя производительность бульдозера </t>
  </si>
  <si>
    <t>Расчёт потребности бульдозеров тип 1</t>
  </si>
  <si>
    <r>
      <t>Т</t>
    </r>
    <r>
      <rPr>
        <vertAlign val="subscript"/>
        <sz val="11"/>
        <rFont val="Times New Roman"/>
        <family val="1"/>
        <charset val="204"/>
      </rPr>
      <t>пер.</t>
    </r>
  </si>
  <si>
    <t>Плановая продолжительность работы оборудования тип 3</t>
  </si>
  <si>
    <t>Среднеквартальные объёмы по экскаваторам тип 3</t>
  </si>
  <si>
    <t>Годовая производительность по экскаваторам тип 3</t>
  </si>
  <si>
    <t>Количество экскаваторов типа 3 на предприятии</t>
  </si>
  <si>
    <t>Принятое количество экскаваторов тип 3 для бюджета</t>
  </si>
  <si>
    <t>Принятая Эксплуатационная производительность для планирования по тип 3</t>
  </si>
  <si>
    <t>3 (погрузчик) квартал</t>
  </si>
  <si>
    <t xml:space="preserve"> =Е*kэ/Тц*3 (погрузчик)600</t>
  </si>
  <si>
    <t>С ПЧБ, вкладка "1.6. ФРВ", итого по тип 3</t>
  </si>
  <si>
    <r>
      <t>Q</t>
    </r>
    <r>
      <rPr>
        <vertAlign val="subscript"/>
        <sz val="11"/>
        <rFont val="Times New Roman"/>
        <family val="1"/>
        <charset val="204"/>
      </rPr>
      <t>мес</t>
    </r>
    <r>
      <rPr>
        <sz val="11"/>
        <rFont val="Times New Roman"/>
        <family val="1"/>
        <charset val="204"/>
      </rPr>
      <t>=Q</t>
    </r>
    <r>
      <rPr>
        <vertAlign val="subscript"/>
        <sz val="11"/>
        <rFont val="Times New Roman"/>
        <family val="1"/>
        <charset val="204"/>
      </rPr>
      <t>экс по тип 3</t>
    </r>
    <r>
      <rPr>
        <sz val="11"/>
        <rFont val="Times New Roman"/>
        <family val="1"/>
        <charset val="204"/>
      </rPr>
      <t>*Т</t>
    </r>
    <r>
      <rPr>
        <vertAlign val="subscript"/>
        <sz val="11"/>
        <rFont val="Times New Roman"/>
        <family val="1"/>
        <charset val="204"/>
      </rPr>
      <t>чистое по тип 3</t>
    </r>
  </si>
  <si>
    <r>
      <t>Т</t>
    </r>
    <r>
      <rPr>
        <vertAlign val="subscript"/>
        <sz val="11"/>
        <rFont val="Times New Roman"/>
        <family val="1"/>
        <charset val="204"/>
      </rPr>
      <t>чистое по тип 3</t>
    </r>
    <r>
      <rPr>
        <sz val="11"/>
        <rFont val="Times New Roman"/>
        <family val="1"/>
        <charset val="204"/>
      </rPr>
      <t>=Т</t>
    </r>
    <r>
      <rPr>
        <vertAlign val="subscript"/>
        <sz val="11"/>
        <rFont val="Times New Roman"/>
        <family val="1"/>
        <charset val="204"/>
      </rPr>
      <t>по тип 3</t>
    </r>
    <r>
      <rPr>
        <sz val="11"/>
        <rFont val="Times New Roman"/>
        <family val="1"/>
        <charset val="204"/>
      </rPr>
      <t>-Т</t>
    </r>
    <r>
      <rPr>
        <vertAlign val="subscript"/>
        <sz val="11"/>
        <rFont val="Times New Roman"/>
        <family val="1"/>
        <charset val="204"/>
      </rPr>
      <t>инж.</t>
    </r>
  </si>
  <si>
    <r>
      <t>Т</t>
    </r>
    <r>
      <rPr>
        <vertAlign val="subscript"/>
        <sz val="11"/>
        <rFont val="Times New Roman"/>
        <family val="1"/>
        <charset val="204"/>
      </rPr>
      <t>чистое по тип 3</t>
    </r>
  </si>
  <si>
    <r>
      <t>Т</t>
    </r>
    <r>
      <rPr>
        <vertAlign val="subscript"/>
        <sz val="11"/>
        <rFont val="Times New Roman"/>
        <family val="1"/>
        <charset val="204"/>
      </rPr>
      <t>чистое</t>
    </r>
    <r>
      <rPr>
        <sz val="11"/>
        <rFont val="Times New Roman"/>
        <family val="1"/>
        <charset val="204"/>
      </rPr>
      <t xml:space="preserve"> </t>
    </r>
    <r>
      <rPr>
        <vertAlign val="subscript"/>
        <sz val="11"/>
        <rFont val="Times New Roman"/>
        <family val="1"/>
        <charset val="204"/>
      </rPr>
      <t>по тип 1=Тпо тип 1-Тпер.</t>
    </r>
  </si>
  <si>
    <t>В том числе перегоны, планировочные работы в карьере</t>
  </si>
  <si>
    <t>Квартальная производительность карьера, объёмы работ на отвале, складе</t>
  </si>
  <si>
    <t>Плановая продолжительность работы бульдозера на отвале, складе, час</t>
  </si>
  <si>
    <t>Плановая продолжительность работы бульдозера тип 1</t>
  </si>
  <si>
    <t>Расчетное количество бульдозеров на отвал, склад</t>
  </si>
  <si>
    <t>Принятая Эксплуатационная производительность для планирования по тип 2</t>
  </si>
  <si>
    <t>Плановая продолжительность работы бульдозера тип 2</t>
  </si>
  <si>
    <t>Количество бульдозеров типа №2 на предприятии</t>
  </si>
  <si>
    <t>Расчёт потребности бульдозеров тип 2</t>
  </si>
  <si>
    <t>В том числе инженерные (хозяйственные работы) работы, перегоны</t>
  </si>
  <si>
    <t>Объёмы для погрузчиков по горной массе, руде, щебню и т.д.</t>
  </si>
  <si>
    <t>Расчёт потребности погрузчиков тип 1 общая</t>
  </si>
  <si>
    <t xml:space="preserve"> =Е*kэ/Тц*60</t>
  </si>
  <si>
    <t>Расчёт потребности погрузчиков тип 2</t>
  </si>
  <si>
    <t>Ставятся объёмы, на каких видах работ используется, даётся комментарий</t>
  </si>
  <si>
    <t>Qср.</t>
  </si>
  <si>
    <r>
      <t>Q</t>
    </r>
    <r>
      <rPr>
        <b/>
        <vertAlign val="subscript"/>
        <sz val="11"/>
        <rFont val="Times New Roman"/>
        <family val="1"/>
        <charset val="204"/>
      </rPr>
      <t>экспл</t>
    </r>
  </si>
  <si>
    <t>Qэкспл</t>
  </si>
  <si>
    <r>
      <t>V</t>
    </r>
    <r>
      <rPr>
        <vertAlign val="subscript"/>
        <sz val="11"/>
        <rFont val="Times New Roman"/>
        <family val="1"/>
        <charset val="204"/>
      </rPr>
      <t>разное</t>
    </r>
  </si>
  <si>
    <t>Vобщий</t>
  </si>
  <si>
    <t>горизонт</t>
  </si>
  <si>
    <t>Горная масса</t>
  </si>
  <si>
    <t>вскрыша всего</t>
  </si>
  <si>
    <t xml:space="preserve">Добыча </t>
  </si>
  <si>
    <t>а/трансп. горная масса, тыс. тонн</t>
  </si>
  <si>
    <t>Объем, м3</t>
  </si>
  <si>
    <t>Тоннаж</t>
  </si>
  <si>
    <t>Р/отк, км</t>
  </si>
  <si>
    <t>Гор. разгр.</t>
  </si>
  <si>
    <t>Высота подъема, м</t>
  </si>
  <si>
    <t>AU, г/т</t>
  </si>
  <si>
    <t>MAU, кг</t>
  </si>
  <si>
    <t>Объем перевозок, тонн</t>
  </si>
  <si>
    <t>Грузо- оборот, т*км</t>
  </si>
  <si>
    <t>тн * высоту</t>
  </si>
  <si>
    <t>скала</t>
  </si>
  <si>
    <t>рыхлая</t>
  </si>
  <si>
    <t>ИТОГО</t>
  </si>
  <si>
    <t>да</t>
  </si>
  <si>
    <t>скальн.</t>
  </si>
  <si>
    <t>рыхл.</t>
  </si>
  <si>
    <t>Инж. Раб.</t>
  </si>
  <si>
    <t>Итого</t>
  </si>
  <si>
    <t>Баланс р.в. ФРВ</t>
  </si>
  <si>
    <t>Производительность по рыхлой  г.м.</t>
  </si>
  <si>
    <t>Производительность средневзвешенная</t>
  </si>
  <si>
    <t>Отклонение (стремится к "0")</t>
  </si>
  <si>
    <t>рыхл. г.м.</t>
  </si>
  <si>
    <t>Расчётное время в работе скальн. г.м.</t>
  </si>
  <si>
    <t>Отклонение по времени (стремится к "0")</t>
  </si>
  <si>
    <t xml:space="preserve">Итого, горная масса </t>
  </si>
  <si>
    <t>Производительность по ск. г.м. принятая</t>
  </si>
  <si>
    <t>Производительность по ск. г.м. расчётная</t>
  </si>
  <si>
    <t>Эксплуатационная производительность средняя по тип 1 с экск.3</t>
  </si>
  <si>
    <t>Плановая продолжительность работы автосамосвалов тип 1</t>
  </si>
  <si>
    <t>Объёмы к перевозке автосамосвалами тип 1</t>
  </si>
  <si>
    <t>ИТОГО, Принятое количество автосамосвалов тип 1 с экскаваторами 1 и 2 для бюджета</t>
  </si>
  <si>
    <t>ИТОГО, Принятое количество автосамосвалов тип 1 с экскаваторами 1, 2 и 3 для бюджета</t>
  </si>
  <si>
    <t>Расчет производительности бульдозерного парка CAT D9R</t>
  </si>
  <si>
    <r>
      <t>φ</t>
    </r>
    <r>
      <rPr>
        <vertAlign val="subscript"/>
        <sz val="11"/>
        <rFont val="Times New Roman"/>
        <family val="1"/>
        <charset val="204"/>
      </rPr>
      <t>кmах</t>
    </r>
    <r>
      <rPr>
        <sz val="11"/>
        <rFont val="Times New Roman"/>
        <family val="1"/>
        <charset val="204"/>
      </rPr>
      <t>=0,5-1,0 (для взорванной в формулу подставляется=0.7-0.8)</t>
    </r>
  </si>
  <si>
    <t xml:space="preserve">Техническая производительность бульдозера </t>
  </si>
  <si>
    <r>
      <t xml:space="preserve"> =Q</t>
    </r>
    <r>
      <rPr>
        <vertAlign val="subscript"/>
        <sz val="11"/>
        <rFont val="Times New Roman"/>
        <family val="1"/>
        <charset val="204"/>
      </rPr>
      <t>эф</t>
    </r>
    <r>
      <rPr>
        <sz val="11"/>
        <rFont val="Times New Roman"/>
        <family val="1"/>
        <charset val="204"/>
      </rPr>
      <t>*(Т</t>
    </r>
    <r>
      <rPr>
        <vertAlign val="subscript"/>
        <sz val="11"/>
        <rFont val="Times New Roman"/>
        <family val="1"/>
        <charset val="204"/>
      </rPr>
      <t xml:space="preserve">см </t>
    </r>
    <r>
      <rPr>
        <sz val="11"/>
        <rFont val="Times New Roman"/>
        <family val="1"/>
        <charset val="204"/>
      </rPr>
      <t>-t</t>
    </r>
    <r>
      <rPr>
        <vertAlign val="subscript"/>
        <sz val="11"/>
        <rFont val="Times New Roman"/>
        <family val="1"/>
        <charset val="204"/>
      </rPr>
      <t>п/п-с.</t>
    </r>
    <r>
      <rPr>
        <sz val="11"/>
        <rFont val="Times New Roman"/>
        <family val="1"/>
        <charset val="204"/>
      </rPr>
      <t>-t</t>
    </r>
    <r>
      <rPr>
        <vertAlign val="subscript"/>
        <sz val="11"/>
        <rFont val="Times New Roman"/>
        <family val="1"/>
        <charset val="204"/>
      </rPr>
      <t>з,л.н.</t>
    </r>
    <r>
      <rPr>
        <sz val="11"/>
        <rFont val="Times New Roman"/>
        <family val="1"/>
        <charset val="204"/>
      </rPr>
      <t>-t</t>
    </r>
    <r>
      <rPr>
        <vertAlign val="subscript"/>
        <sz val="11"/>
        <rFont val="Times New Roman"/>
        <family val="1"/>
        <charset val="204"/>
      </rPr>
      <t>п-п,п.</t>
    </r>
    <r>
      <rPr>
        <sz val="11"/>
        <rFont val="Times New Roman"/>
        <family val="1"/>
        <charset val="204"/>
      </rPr>
      <t>)</t>
    </r>
  </si>
  <si>
    <r>
      <t>м</t>
    </r>
    <r>
      <rPr>
        <vertAlign val="superscript"/>
        <sz val="11"/>
        <rFont val="Times New Roman"/>
        <family val="1"/>
        <charset val="204"/>
      </rPr>
      <t>3</t>
    </r>
    <r>
      <rPr>
        <sz val="11"/>
        <rFont val="Times New Roman"/>
        <family val="1"/>
        <charset val="204"/>
      </rPr>
      <t>/смена</t>
    </r>
  </si>
  <si>
    <t>смен</t>
  </si>
  <si>
    <t>Квартальная производительность карьера по вскрыше</t>
  </si>
  <si>
    <t>С ПЧБ, вкладка "1.2.Горные работы"</t>
  </si>
  <si>
    <t>Расчетное количество бульдозеров на отвал</t>
  </si>
  <si>
    <t>Усреднённая квартальная производительность бульдозера тип 1</t>
  </si>
  <si>
    <t>м3/квартал</t>
  </si>
  <si>
    <r>
      <t>Q</t>
    </r>
    <r>
      <rPr>
        <b/>
        <vertAlign val="subscript"/>
        <sz val="11"/>
        <rFont val="Times New Roman"/>
        <family val="1"/>
        <charset val="204"/>
      </rPr>
      <t>эф</t>
    </r>
  </si>
  <si>
    <t>Эксплуатационная часовая производительность бульдозера тип 1 на отвале  в среднем по году</t>
  </si>
  <si>
    <t>Входные данные для вкладки «1.7. Производительность» шаблона ПЧБ, бульдозеры тип 1. столбец: Эксплуатационная часовая производительность, м3/час. Расчётная, с приложений 1.1.</t>
  </si>
  <si>
    <t>Расчетное количество бульдозеров на отвалы вскрыша и рудные отвалы</t>
  </si>
  <si>
    <t>Расчетное количество бульдозеров для работы в карьере (согласно п. 2.108)</t>
  </si>
  <si>
    <t>ИТОГО, расчётное количество бульдозерной техники в карьере и на отвалах (вскрышные и на рудн. складе)</t>
  </si>
  <si>
    <t>Примечание:</t>
  </si>
  <si>
    <t xml:space="preserve">п. 21.11. Полученный в результате расчетов рабочий парк бульдозеров корректировать по числу одновременно действующих отвалов.                                                                                                                                                                                                                                                                                                         НОРМЫ ТЕХНОЛОГИЧЕСКОГО ПРОЕКТИРОВАНИЯ ГОРНОРУДНЫХ ПРЕДПРИЯТИЙ ЦВЕТНОЙ МЕТАЛЛУРГИИ С ОТКРЫТЫМ СПОСОБОМ РАЗРАБОТКИ, ВНТП 35-86
</t>
  </si>
  <si>
    <r>
      <t xml:space="preserve">п. 2.108. Для зачистки рабочих площадок, планировки подъездов к экскаваторам в карьере предусматривать:
- гусеничные бульдозеры мощностью 100 - 130 кВт (140 - 180 л.с.) при экскаваторах с ковшом вместимостью до 5 м3 </t>
    </r>
    <r>
      <rPr>
        <sz val="9"/>
        <color rgb="FFFF0000"/>
        <rFont val="Arial"/>
        <family val="2"/>
        <charset val="204"/>
      </rPr>
      <t>или мощностью 185 - 240 кВт (250 - 330 л.с.) при экскаваторах с ковшом вместимостью 8 м3 и более - из расчета 0,8 бульдозера на каждый экскаватор половины рабочего парка;</t>
    </r>
    <r>
      <rPr>
        <sz val="9"/>
        <color rgb="FF000000"/>
        <rFont val="Arial"/>
        <family val="2"/>
        <charset val="204"/>
      </rPr>
      <t xml:space="preserve">
- колесные бульдозеры мощностью 150 - 220 кВт (200 - 300 л.с.) - из расчета 0,5 бульдозера на каждый экскаватор половины рабочего парка.                                                                                                                                                                                                                                                                                         НОРМЫ  ТЕХНОЛОГИЧЕСКОГО ПРОЕКТИРОВАНИЯ  ГОРНОДОБЫВАЮЩИХ ПРЕДПРИЯТИЙ ЧЕРНОЙ МЕТАЛЛУРГИИ  С ОТКРЫТЫМ СПОСОБОМ РАЗРАБОТКИ, ВНТП-13-1-86
</t>
    </r>
  </si>
  <si>
    <t>№204 , РС 3000 (прямая лопата), ёмость  ковша - 12,58 м3</t>
  </si>
  <si>
    <t>№203 , РС 3000 (обратная лопата), ёмость  ковша - 12,09 м3</t>
  </si>
  <si>
    <t>№201 , РС 1250 (обратная лопата), ёмость  ковша - 6,13 м3</t>
  </si>
  <si>
    <t>№306 , РС 1250 (прямая лопата), ёмость  ковша - 5,94 м3</t>
  </si>
  <si>
    <t>Итого, согласно п. 2.108. портребное количества гусеничной бульдозерной техники (Для зачистки рабочих площадок, планировки подъездов к экскаваторам в карьере):</t>
  </si>
  <si>
    <r>
      <t xml:space="preserve">4 ЭГ / 2 * 0,8 = </t>
    </r>
    <r>
      <rPr>
        <b/>
        <sz val="12"/>
        <color rgb="FFFF0000"/>
        <rFont val="Times New Roman"/>
        <family val="1"/>
        <charset val="204"/>
      </rPr>
      <t>1,6 ед.</t>
    </r>
  </si>
  <si>
    <t>CAT - D9R</t>
  </si>
  <si>
    <t>Приём руды на складе</t>
  </si>
  <si>
    <t>Приём породы в отвал</t>
  </si>
  <si>
    <t>Komatsu D275A</t>
  </si>
  <si>
    <t>Работа в карьере</t>
  </si>
  <si>
    <t>ИТОГО, ед.</t>
  </si>
  <si>
    <t>ИТОГО, ср. год., ед.</t>
  </si>
  <si>
    <t>Расчет производительности бульдозерного парка тип 1 (CAT D9R)</t>
  </si>
  <si>
    <t>Расчет производительности бульдозерного парка тип 2  (KOMATSU D275A)</t>
  </si>
  <si>
    <t>Отклонение</t>
  </si>
  <si>
    <t>Дополнительные объёмы</t>
  </si>
  <si>
    <t>PC - 1250</t>
  </si>
  <si>
    <t>PC - 2000</t>
  </si>
  <si>
    <t>Расчетное количество бульдозеров в карьере</t>
  </si>
  <si>
    <t>ИТОГО, Расчетное количество бульдозеров</t>
  </si>
  <si>
    <t>Переходящие (не расписывающиеся) объёмы по г.м. на подрядчика</t>
  </si>
  <si>
    <t>Расчет производительности погрузчика (CAT 992G №401) при погрузке в автотранспорт</t>
  </si>
  <si>
    <t>ИТОГО, Принятое количество автосамосвалов тип 1 с экскаваторами 1, 2, 3 и погр. для бюджета</t>
  </si>
  <si>
    <t>Выполняемые объёмы по г.м. собственными силами</t>
  </si>
  <si>
    <t>Объёмы по г.м. всего</t>
  </si>
  <si>
    <t>принятое количество бульдозеров на отвалах</t>
  </si>
  <si>
    <t>Погрузчики</t>
  </si>
  <si>
    <t xml:space="preserve">CAT 992G </t>
  </si>
  <si>
    <t>Автосамосвалы</t>
  </si>
  <si>
    <t>CAT 777D, КOMATSU HD 785-5, КOMATSU HD 785-7</t>
  </si>
  <si>
    <t>Траб.</t>
  </si>
  <si>
    <t>Итого, время в работе, в т.ч. инженерные работы</t>
  </si>
  <si>
    <t>час.</t>
  </si>
  <si>
    <r>
      <t>T</t>
    </r>
    <r>
      <rPr>
        <b/>
        <vertAlign val="subscript"/>
        <sz val="11"/>
        <rFont val="Times New Roman"/>
        <family val="1"/>
        <charset val="204"/>
      </rPr>
      <t>расч</t>
    </r>
    <r>
      <rPr>
        <b/>
        <sz val="11"/>
        <rFont val="Times New Roman"/>
        <family val="1"/>
        <charset val="204"/>
      </rPr>
      <t>.</t>
    </r>
  </si>
  <si>
    <t>Расчётное чвремя в работе автосамосвалов с экскаватором тип 2</t>
  </si>
  <si>
    <t>Расчётное чвремя в работе автосамосвалов с экскаватором тип 3</t>
  </si>
  <si>
    <t>Tрасч.</t>
  </si>
  <si>
    <t>Расчётное время в работе автосамосвалов с погрузчиком тип  1</t>
  </si>
  <si>
    <t xml:space="preserve">ИТОГО, Расчётное время в работе автосамосвалов </t>
  </si>
  <si>
    <t>Горная масса скальная из карьера</t>
  </si>
  <si>
    <t>Горная масса рыхлая из карьера</t>
  </si>
  <si>
    <t>скальная горная масса  отр. ЭГ</t>
  </si>
  <si>
    <t>рыхлая горная масса отр. ЭГ</t>
  </si>
  <si>
    <t xml:space="preserve"> ВК перевозки</t>
  </si>
  <si>
    <t>Итого, количество а/самосвалов</t>
  </si>
  <si>
    <t>ПРС</t>
  </si>
  <si>
    <t>Не расписывающиеся объёмы вскрыши</t>
  </si>
  <si>
    <t>ВК перевозки</t>
  </si>
  <si>
    <t>Всего:  ГМ + ПРС</t>
  </si>
  <si>
    <t>Итого, горная масса + ПРС + ВК</t>
  </si>
  <si>
    <t xml:space="preserve"> - разница</t>
  </si>
  <si>
    <t>Всего, Г.М. + ВК</t>
  </si>
  <si>
    <t>итого</t>
  </si>
  <si>
    <t xml:space="preserve">1 квартал </t>
  </si>
  <si>
    <t>1 кв собственными силами</t>
  </si>
  <si>
    <t>1 кв подрядчик</t>
  </si>
  <si>
    <t xml:space="preserve">2 квартал </t>
  </si>
  <si>
    <t>2 кв собственными силами</t>
  </si>
  <si>
    <t>2 кв подрядчик</t>
  </si>
  <si>
    <t xml:space="preserve">3 квартал </t>
  </si>
  <si>
    <t>3 кв собственными силами</t>
  </si>
  <si>
    <t>3 кв подрядчик</t>
  </si>
  <si>
    <t xml:space="preserve">4 квартал </t>
  </si>
  <si>
    <t>4 кв собственными силами</t>
  </si>
  <si>
    <t>4 кв подрядчик</t>
  </si>
  <si>
    <t>ВСЕГО, ГМ</t>
  </si>
  <si>
    <t>в т. ч. Рыхлая горная масса, взамен ПРС</t>
  </si>
  <si>
    <t>вк</t>
  </si>
  <si>
    <t>с вк</t>
  </si>
  <si>
    <t>погр</t>
  </si>
  <si>
    <t>эг</t>
  </si>
  <si>
    <t>эг+погр</t>
  </si>
  <si>
    <t>тн*км</t>
  </si>
  <si>
    <t>Расчётное время в работе автосамосвалов с экскаватором тип 1</t>
  </si>
  <si>
    <t>Итого, с ВК</t>
  </si>
  <si>
    <t>тн</t>
  </si>
  <si>
    <t xml:space="preserve">м3 </t>
  </si>
  <si>
    <t>Расчет производительности экскаватора "тип 3"  горная масса скальная с БВР</t>
  </si>
  <si>
    <t>Итого 2020г</t>
  </si>
  <si>
    <t xml:space="preserve">Вскрыша </t>
  </si>
  <si>
    <t>Добыча</t>
  </si>
  <si>
    <t>Итого 2020г собственными силами</t>
  </si>
  <si>
    <t>Итого 2020г подрядчик</t>
  </si>
  <si>
    <t>Проверка</t>
  </si>
  <si>
    <t>ГМ</t>
  </si>
  <si>
    <t>Разница м/у данными ОГП и рачётом</t>
  </si>
  <si>
    <t>Объем (расчёт), м3</t>
  </si>
  <si>
    <t>Достигнутая</t>
  </si>
  <si>
    <t xml:space="preserve"> - без ВК</t>
  </si>
  <si>
    <t>Расчет производительности автосамосвалов тип 1 с привязкой к экскаватору тип 3 скальная</t>
  </si>
  <si>
    <t>Расчет производительности автосамосвалов тип 1 с привязкой к экскаватору тип 3 рыхлая</t>
  </si>
  <si>
    <t>Расчет производительности автосамосвалов тип 1 с привязкой к погрузчику тип 1 рыхлая</t>
  </si>
  <si>
    <t>Расчет производительности автосамосвалов тип 1 с привязкой к погрузчику тип 1 скальная</t>
  </si>
  <si>
    <t>Расчет производительности автосамосвалов тип 1 с привязкой к экскаватору тип 1 скальная</t>
  </si>
  <si>
    <t>Расчет производительности автосамосвалов тип 1 с привязкой к погрузчику тип 1  рыхлая</t>
  </si>
  <si>
    <t xml:space="preserve"> ПРС</t>
  </si>
  <si>
    <t>Расчет производительности автосамосвалов тип 1 с привязкой к погрузчику тип 1 скальная ВК</t>
  </si>
  <si>
    <t xml:space="preserve">Расчёт потребности экскаваторов тип 3 </t>
  </si>
  <si>
    <t>Итого, горная масса  с ПРС</t>
  </si>
  <si>
    <t>Всего, Г.М. + ПРС+ ВК</t>
  </si>
  <si>
    <t>Свод</t>
  </si>
  <si>
    <t>Итого, горная масса +ВК</t>
  </si>
  <si>
    <t>Итого, горная масса +ВК+ПРС</t>
  </si>
  <si>
    <t xml:space="preserve">Горная масса рыхлая </t>
  </si>
  <si>
    <t>Итого, горная масса +ПРС</t>
  </si>
  <si>
    <t>Принятое количество экскаваторов тип ЭШ для бюджета</t>
  </si>
  <si>
    <t>Годовая производительность по ЭШ</t>
  </si>
  <si>
    <t>Годовая производительность по ЭШ с учётом переэкскавации</t>
  </si>
  <si>
    <t>Квартальная производительность по ЭШ с учётом переэкскавации</t>
  </si>
  <si>
    <t>Квартальная производительность по ЭШ</t>
  </si>
  <si>
    <t>Количество экскаваторов ЭШ</t>
  </si>
  <si>
    <t>Эксплуатационная производительность средняя по видам работ по ЭШ</t>
  </si>
  <si>
    <t>Продолжительность работы оборудования ЭШ</t>
  </si>
  <si>
    <t>Объёмы для ЭШ на разных работах</t>
  </si>
  <si>
    <t>Количество экскаваторов ЭШ на предприятии</t>
  </si>
  <si>
    <t>Итого 2019г собственными силами</t>
  </si>
  <si>
    <t>Итого 2019г подрядчик</t>
  </si>
  <si>
    <t>Объемы ЭШ</t>
  </si>
  <si>
    <t>Итого объемы</t>
  </si>
  <si>
    <t>1 квартал АС</t>
  </si>
  <si>
    <t>2 квартал АС</t>
  </si>
  <si>
    <t>3 квартал АС</t>
  </si>
  <si>
    <t>4 квартал АС</t>
  </si>
  <si>
    <t>Горная масса, всего (без ЭШ)</t>
  </si>
  <si>
    <t xml:space="preserve">Горная масса рыхлая, ЭШ </t>
  </si>
  <si>
    <t>Итого, горная масса (в т.ч ЭШ) + ПРС</t>
  </si>
  <si>
    <t xml:space="preserve">Не расписывающиеся объёмы по г.м. </t>
  </si>
  <si>
    <t>Итого, горная масса  (без ЭШ)</t>
  </si>
  <si>
    <t>Итого, горная масса  (в т.ч. ЭШ)</t>
  </si>
  <si>
    <t>Итого, горная масса (без ЭШ)</t>
  </si>
  <si>
    <t>Горная масса, всего (в т.ч. ЭШ)</t>
  </si>
  <si>
    <t>Итого, горная масса (в т.ч. ЭШ)</t>
  </si>
  <si>
    <t>Выполняемые объёмы по г.м. собственными силами (Возможность оборудования)</t>
  </si>
  <si>
    <t>Горная масса рыхлая всего (в т.ч. ЭШ)</t>
  </si>
  <si>
    <t>Горная масса скальная, всего</t>
  </si>
  <si>
    <t>Вскрыша рыхлая, ЭШ</t>
  </si>
  <si>
    <t>Горная масса скальная (без ЭШ)</t>
  </si>
  <si>
    <t>Горная масса рыхлая (без ЭШ)</t>
  </si>
  <si>
    <t>Вскрыша, ЭШ (ОГП)</t>
  </si>
  <si>
    <t>ИТОГО, Принятое количество погрузчиков тип 1 для бюджета</t>
  </si>
  <si>
    <t>ИТОГО, время в работе</t>
  </si>
  <si>
    <t>Объёмы к перевозке автосамосвалами тип 1 с погрузчиком тип 1</t>
  </si>
  <si>
    <t>Среднеквартальные объёмы по погрузчику тип 1</t>
  </si>
  <si>
    <t>Эксплуатационная производительность средняя по тип 1</t>
  </si>
  <si>
    <t>Итого, время в работе, в т.ч. инженерные работы на рыхл. пор.</t>
  </si>
  <si>
    <t>Экскаватор шагающий</t>
  </si>
  <si>
    <t>ЭШ - 10/70</t>
  </si>
  <si>
    <t>Годовая производительность по погрузчику тип 1</t>
  </si>
  <si>
    <t>Количество погрузчиков тип 1 на предприятии</t>
  </si>
  <si>
    <t>Принятое количество погрузчиков тип 1 для бюджета на рыхл. пор.</t>
  </si>
  <si>
    <t>Принятая Эксплуатационная производительность для планирования по погрузчикам тип 1</t>
  </si>
  <si>
    <t>Плановая продолжительность работы оборудования погрузчиков тип 1</t>
  </si>
  <si>
    <t>Среднеквартальные объёмы по погрузчикам тип 1</t>
  </si>
  <si>
    <t xml:space="preserve">Годовая производительность погрузчикам тип 1 </t>
  </si>
  <si>
    <t>Плановая продолжительность работы погрузчиков тип 1 на выемке, час</t>
  </si>
  <si>
    <t>Среднеквартальные объёмы погрузчиков тип 1</t>
  </si>
  <si>
    <t>Годовая производительность погрузчиков тип 1</t>
  </si>
  <si>
    <t>1кв</t>
  </si>
  <si>
    <t>2кв</t>
  </si>
  <si>
    <t>3кв</t>
  </si>
  <si>
    <t>4кв</t>
  </si>
  <si>
    <t>Г.М.</t>
  </si>
  <si>
    <t>Вскрыша</t>
  </si>
  <si>
    <t>Руда</t>
  </si>
  <si>
    <t xml:space="preserve"> - переэкскавация</t>
  </si>
  <si>
    <t xml:space="preserve"> - выемка</t>
  </si>
  <si>
    <t>Принятое количество автосамосвалов тип 2 для бюджета</t>
  </si>
  <si>
    <t>погр ск</t>
  </si>
  <si>
    <t>погр рыхл.</t>
  </si>
  <si>
    <t>погр вк</t>
  </si>
  <si>
    <t>к.ед.</t>
  </si>
  <si>
    <t>Кол-во А/С</t>
  </si>
  <si>
    <t>ГТО</t>
  </si>
  <si>
    <t xml:space="preserve">     Время работы по ФРВ</t>
  </si>
  <si>
    <t xml:space="preserve">     Время работы по расчёту</t>
  </si>
  <si>
    <t xml:space="preserve">     Баланс времени</t>
  </si>
  <si>
    <t>Экскаватор PC - 3000</t>
  </si>
  <si>
    <t>Экскаватор EX - 2600</t>
  </si>
  <si>
    <t>Экскаватор PC-ЭШ-10/70</t>
  </si>
  <si>
    <t>А/С</t>
  </si>
  <si>
    <t>Экс тип 1</t>
  </si>
  <si>
    <t>Экс тип 2</t>
  </si>
  <si>
    <t>Экс тип 3</t>
  </si>
  <si>
    <t>Погрузчик №401</t>
  </si>
  <si>
    <t>ск</t>
  </si>
  <si>
    <t>PC - 3000</t>
  </si>
  <si>
    <t xml:space="preserve">Экскаватор EX 2600 </t>
  </si>
  <si>
    <t>Экскаватор PC - 2000</t>
  </si>
  <si>
    <t>Экскаватор PC-1250</t>
  </si>
  <si>
    <t>Экс тип 4</t>
  </si>
  <si>
    <t>Расчетное количество бульдозеров на снятии ПРС</t>
  </si>
  <si>
    <t>Расчетное количество времени работы бульдозеров на снятии ПРС</t>
  </si>
  <si>
    <t>ИТОГО, Расчетное количество бульдозеров превышающих имеющийся парк</t>
  </si>
  <si>
    <t>ИТОГО, Расчетное количество бульдозеров (с учётом ПРС)</t>
  </si>
  <si>
    <t>ИТОГО, Расчетное время работы бульдозеров превышающих имеющийся парк (KOMATSU D275A)</t>
  </si>
  <si>
    <t>ВСЕГО</t>
  </si>
  <si>
    <t>Ск. г.м.</t>
  </si>
  <si>
    <t>Рыхл. г.м.</t>
  </si>
  <si>
    <t>Всего</t>
  </si>
  <si>
    <t>Итого 2023г АС</t>
  </si>
  <si>
    <r>
      <t>Q</t>
    </r>
    <r>
      <rPr>
        <b/>
        <vertAlign val="subscript"/>
        <sz val="11"/>
        <rFont val="Times New Roman"/>
        <family val="1"/>
        <charset val="204"/>
      </rPr>
      <t>экс по тип 2</t>
    </r>
    <r>
      <rPr>
        <sz val="11"/>
        <color theme="1"/>
        <rFont val="Calibri"/>
        <family val="2"/>
        <charset val="204"/>
        <scheme val="minor"/>
      </rPr>
      <t/>
    </r>
  </si>
  <si>
    <r>
      <t>Q</t>
    </r>
    <r>
      <rPr>
        <b/>
        <vertAlign val="subscript"/>
        <sz val="11"/>
        <rFont val="Times New Roman"/>
        <family val="1"/>
        <charset val="204"/>
      </rPr>
      <t>экс по тип 3</t>
    </r>
    <r>
      <rPr>
        <sz val="11"/>
        <color theme="1"/>
        <rFont val="Calibri"/>
        <family val="2"/>
        <charset val="204"/>
        <scheme val="minor"/>
      </rPr>
      <t/>
    </r>
  </si>
  <si>
    <t>Принятая Эксплуатационная производительность для планирования по ЭШ, переэкскавация</t>
  </si>
  <si>
    <t>Принятая Эксплуатационная производительность для планирования по ЭШ, выемка</t>
  </si>
  <si>
    <t>Принятая Эксплуатационная производительность для планирования по ЭШ, средне взвешенная, ИТОГО</t>
  </si>
  <si>
    <t>Плановая продолжительность работы оборудования, ФРВ, час</t>
  </si>
  <si>
    <t>8_1</t>
  </si>
  <si>
    <t>8_2</t>
  </si>
  <si>
    <t>Плановая продолжительность работы оборудования (расчётная), час</t>
  </si>
  <si>
    <t>Коэффициент переэкскавации</t>
  </si>
  <si>
    <t>Vэ.р./Vэ.</t>
  </si>
  <si>
    <t>Коэффициент переэкскавации, приведённый</t>
  </si>
  <si>
    <t>Расчёный коэф-т</t>
  </si>
  <si>
    <t>ОТКЛОНЕНИЕ, времени работы расчётное от ФРВ, час</t>
  </si>
  <si>
    <t>Плановая продолжительность работы оборудования, экскавация, час</t>
  </si>
  <si>
    <t>Плановая продолжительность работы оборудования, переэкскавация, час</t>
  </si>
  <si>
    <t>Среднеквартальные объёмы по ЭШ, переэкскавация</t>
  </si>
  <si>
    <t>Годовая производительность по ЭШ, переэкскавация</t>
  </si>
  <si>
    <t>Среднеквартальные объёмы по ЭШ, ИТОГО</t>
  </si>
  <si>
    <t>Годовая производительность по ЭШ, ИТОГО</t>
  </si>
  <si>
    <t>Среднеквартальные объёмы по ЭШ, выемка</t>
  </si>
  <si>
    <t>Годовая производительность по ЭШ, выемка</t>
  </si>
  <si>
    <t>Расчётное время работы А/С</t>
  </si>
  <si>
    <t>ИТОГО, 2023 г.</t>
  </si>
  <si>
    <t>CAT D9R/10T</t>
  </si>
  <si>
    <t>KOMATSU D375</t>
  </si>
  <si>
    <t xml:space="preserve">п. 21.11. Полученный в результате расчетов рабочий парк бульдозеров корректировать по числу одновременно действующих отвалов (одновременная эксплуатация 3-х Отвалов 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НОРМЫ ТЕХНОЛОГИЧЕСКОГО ПРОЕКТИРОВАНИЯ ГОРНОРУДНЫХ ПРЕДПРИЯТИЙ ЦВЕТНОЙ МЕТАЛЛУРГИИ С ОТКРЫТЫМ СПОСОБОМ РАЗРАБОТКИ, ВНТП 35-86. </t>
  </si>
  <si>
    <t>пер</t>
  </si>
  <si>
    <t>выемка</t>
  </si>
  <si>
    <t>21, 6 мес</t>
  </si>
  <si>
    <t>ПКВ</t>
  </si>
  <si>
    <t>ПРС, км</t>
  </si>
  <si>
    <t>ПКВ, км</t>
  </si>
  <si>
    <t>l, ср. взв.</t>
  </si>
  <si>
    <r>
      <t xml:space="preserve">Итого, горная масса </t>
    </r>
    <r>
      <rPr>
        <b/>
        <sz val="11"/>
        <color rgb="FFFF0000"/>
        <rFont val="Times New Roman"/>
        <family val="1"/>
        <charset val="204"/>
      </rPr>
      <t>(ПКВ перевозки)</t>
    </r>
  </si>
  <si>
    <r>
      <t xml:space="preserve">Горная масса рыхлая </t>
    </r>
    <r>
      <rPr>
        <b/>
        <sz val="11"/>
        <color rgb="FFFF0000"/>
        <rFont val="Times New Roman"/>
        <family val="1"/>
        <charset val="204"/>
      </rPr>
      <t>(ПКВ перевозки)</t>
    </r>
  </si>
  <si>
    <t>ПКВ, час</t>
  </si>
  <si>
    <t>ПКВ, ед</t>
  </si>
  <si>
    <t>погр ПКВ.</t>
  </si>
  <si>
    <t>Траб, час</t>
  </si>
  <si>
    <t>Итого, без ВК (ПРС и ПКВ вт.ч.)</t>
  </si>
  <si>
    <t>Списочный парк</t>
  </si>
  <si>
    <t>Расчётное значение</t>
  </si>
  <si>
    <t>Расстояние до изменения</t>
  </si>
  <si>
    <t>Скорректированное расстояние</t>
  </si>
  <si>
    <t>Скорость движения А/С</t>
  </si>
  <si>
    <t>ем/час</t>
  </si>
  <si>
    <t>разн. А/С</t>
  </si>
  <si>
    <t>ВК</t>
  </si>
  <si>
    <t>ГОД</t>
  </si>
  <si>
    <t>А/С в наличии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</si>
</sst>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3">
    <numFmt numFmtId="41" formatCode="_-* #,##0\ _₽_-;\-* #,##0\ _₽_-;_-* &quot;-&quot;\ _₽_-;_-@_-"/>
    <numFmt numFmtId="43" formatCode="_-* #,##0.00\ _₽_-;\-* #,##0.00\ _₽_-;_-* &quot;-&quot;??\ _₽_-;_-@_-"/>
    <numFmt numFmtId="164" formatCode="_-* #,##0_-;\-* #,##0_-;_-* &quot;-&quot;_-;_-@_-"/>
    <numFmt numFmtId="165" formatCode="_-* #,##0.00_-;\-* #,##0.00_-;_-* &quot;-&quot;??_-;_-@_-"/>
    <numFmt numFmtId="166" formatCode="#,##0.0"/>
    <numFmt numFmtId="167" formatCode="0.0"/>
    <numFmt numFmtId="168" formatCode="_-* #,##0.00_р_._-;\-* #,##0.00_р_._-;_-* &quot;-&quot;??_р_._-;_-@_-"/>
    <numFmt numFmtId="169" formatCode="_-* #,##0_р_._-;\-* #,##0_р_._-;_-* &quot;-&quot;??_р_._-;_-@_-"/>
    <numFmt numFmtId="170" formatCode="[$-419]d\ mmm;@"/>
    <numFmt numFmtId="171" formatCode="0.000"/>
    <numFmt numFmtId="172" formatCode="_-* #,##0.0_р_._-;\-* #,##0.0_р_._-;_-* &quot;-&quot;??_р_._-;_-@_-"/>
    <numFmt numFmtId="173" formatCode="_-* #,##0.000\ _₽_-;\-* #,##0.000\ _₽_-;_-* &quot;-&quot;??\ _₽_-;_-@_-"/>
    <numFmt numFmtId="174" formatCode="#,##0.000"/>
    <numFmt numFmtId="175" formatCode="_(* #,##0.00_);_(* \(#,##0.00\);_(* &quot;-&quot;??_);_(@_)"/>
    <numFmt numFmtId="176" formatCode="_(* #,##0_);_(* \(#,##0\);_(* &quot;-&quot;_);_(@_)"/>
    <numFmt numFmtId="177" formatCode="_-* #,##0_р_._-;\-* #,##0_р_._-;_-* &quot;-&quot;_р_._-;_-@_-"/>
    <numFmt numFmtId="178" formatCode="_-* #,##0.000_-;\-* #,##0.000_-;_-* &quot;-&quot;_-;_-@_-"/>
    <numFmt numFmtId="179" formatCode="#.00"/>
    <numFmt numFmtId="180" formatCode="&quot;$&quot;#.00"/>
    <numFmt numFmtId="181" formatCode="#."/>
    <numFmt numFmtId="182" formatCode="#,##0\ \ "/>
    <numFmt numFmtId="183" formatCode="0\ %\ "/>
    <numFmt numFmtId="184" formatCode="#,##0.0\ \ "/>
    <numFmt numFmtId="185" formatCode="0.0\ %\ "/>
    <numFmt numFmtId="186" formatCode="#,##0.0\ \?;\-#,##0.0\ \?"/>
    <numFmt numFmtId="187" formatCode="#,##0.00\ \ "/>
    <numFmt numFmtId="188" formatCode="0.00\ %\ "/>
    <numFmt numFmtId="189" formatCode="_-* #,##0\ &quot;руб&quot;_-;\-* #,##0\ &quot;руб&quot;_-;_-* &quot;-&quot;\ &quot;руб&quot;_-;_-@_-"/>
    <numFmt numFmtId="190" formatCode="#,##0.00\ \?;\-#,##0.00\ \?"/>
    <numFmt numFmtId="191" formatCode="#,##0.000\ \ "/>
    <numFmt numFmtId="192" formatCode="#,##0\ \?;\-#,##0\ \?"/>
    <numFmt numFmtId="193" formatCode="0.0_ ;\-0.0\ "/>
    <numFmt numFmtId="194" formatCode="General_)"/>
    <numFmt numFmtId="195" formatCode="#,##0.0;\(#,##0.0\);&quot;-&quot;"/>
    <numFmt numFmtId="196" formatCode="_(&quot;$&quot;* #,##0_);_(&quot;$&quot;* \(#,##0\);_(&quot;$&quot;* &quot;-&quot;_);_(@_)"/>
    <numFmt numFmtId="197" formatCode="_(&quot;$&quot;* #,##0.00_);_(&quot;$&quot;* \(#,##0.00\);_(&quot;$&quot;* &quot;-&quot;??_);_(@_)"/>
    <numFmt numFmtId="198" formatCode="#,##0.00;\(#,##0.00\);&quot;-&quot;"/>
    <numFmt numFmtId="199" formatCode="#,##0;\(#,##0\)"/>
    <numFmt numFmtId="200" formatCode="#,##0;\-#,##0;&quot;-&quot;"/>
    <numFmt numFmtId="201" formatCode="#,##0.0_);\(#,##0.0\)"/>
    <numFmt numFmtId="202" formatCode="#,##0.000_);\(#,##0.000\)"/>
    <numFmt numFmtId="203" formatCode="_(* #,##0.0_);_(* \(#,##0.00\);_(* &quot;-&quot;??_);_(@_)"/>
    <numFmt numFmtId="204" formatCode="&quot;р.&quot;#,\);\(&quot;р.&quot;#,##0\)"/>
    <numFmt numFmtId="205" formatCode="_(#,##0.00_);_(\(#,##0.00\);_(&quot;-&quot;_);_(@_)"/>
    <numFmt numFmtId="206" formatCode="_(#,##0_);_(\(#,##0\);_(&quot;-&quot;_);_(@_)"/>
    <numFmt numFmtId="207" formatCode="&quot;error&quot;;&quot;error&quot;;&quot;OK&quot;;&quot;  &quot;@"/>
    <numFmt numFmtId="208" formatCode="0_)"/>
    <numFmt numFmtId="209" formatCode="_(* #,##0.0_);_(* \(#,##0.0\);_(* &quot;-&quot;_);_(@_)"/>
    <numFmt numFmtId="210" formatCode="_ * #,##0.00_ ;_ * \-#,##0.00_ ;_ * &quot;-&quot;??_ ;_ @_ "/>
    <numFmt numFmtId="211" formatCode="_-* #,##0.000_-;\-* #,##0.000_-;_-* &quot;-&quot;??_-;_-@_-"/>
    <numFmt numFmtId="212" formatCode="&quot;$&quot;#,##0.00;[Red]&quot;$&quot;\-#,##0.00"/>
    <numFmt numFmtId="213" formatCode="_-* #,##0.00&quot;р.&quot;_-;\-* #,##0.00&quot;р.&quot;_-;_-* &quot;-&quot;??&quot;р.&quot;_-;_-@_-"/>
    <numFmt numFmtId="214" formatCode="0_);\(0\)"/>
    <numFmt numFmtId="215" formatCode="mmm\-yyyy"/>
    <numFmt numFmtId="216" formatCode="[$-409]d\-mmm\-yy;@"/>
    <numFmt numFmtId="217" formatCode="[$-409]dddd\,\ mmmm\ dd\,\ yyyy"/>
    <numFmt numFmtId="218" formatCode="* \(#,##0\);* #,##0_);&quot;-&quot;??_);@"/>
    <numFmt numFmtId="219" formatCode="###0.00"/>
    <numFmt numFmtId="220" formatCode="&quot;USD &quot;#,##0&quot; / set&quot;"/>
    <numFmt numFmtId="221" formatCode="\+###0"/>
    <numFmt numFmtId="222" formatCode="&quot;$&quot;#,##0\ ;\(&quot;$&quot;#,##0\)"/>
    <numFmt numFmtId="223" formatCode="&quot;$&quot;#,##0;\-&quot;$&quot;#,##0"/>
    <numFmt numFmtId="224" formatCode="mm/dd/yy"/>
    <numFmt numFmtId="225" formatCode="* #,##0_);* \(#,##0\);&quot;-&quot;??_);@"/>
    <numFmt numFmtId="226" formatCode="&quot;р.&quot;#,##0_);\(&quot;р.&quot;#,##0\);0"/>
    <numFmt numFmtId="227" formatCode="#,##0_);\(#,##0\);&quot;- &quot;;&quot;  &quot;@"/>
    <numFmt numFmtId="228" formatCode="#,##0.00_ ;[Red]\(#,##0.00\)\ "/>
    <numFmt numFmtId="229" formatCode="\+#,##0\ \ ;\-#,##0\ \ ;0\ \ "/>
    <numFmt numFmtId="230" formatCode="\+#,##0.0\ \ ;\-#,##0.0\ \ ;0.0\ \ "/>
    <numFmt numFmtId="231" formatCode="\+#,##0.00\ \ ;\-#,##0.00\ \ ;0.00\ \ "/>
    <numFmt numFmtId="232" formatCode="_-* #,##0.00[$€-1]_-;\-* #,##0.00[$€-1]_-;_-* &quot;-&quot;??[$€-1]_-"/>
    <numFmt numFmtId="233" formatCode="[$-419]mmmm\ yyyy;@"/>
    <numFmt numFmtId="234" formatCode="#,##0.0000_);\(#,##0.0000\);&quot;- &quot;;&quot;  &quot;@"/>
    <numFmt numFmtId="235" formatCode="d\-mmmm\-yyyy"/>
    <numFmt numFmtId="236" formatCode="#,##0;\-#,##0;;@"/>
    <numFmt numFmtId="237" formatCode="0_);[Red]\(0\)"/>
    <numFmt numFmtId="238" formatCode="0.0_)"/>
    <numFmt numFmtId="239" formatCode="0;[Red]0"/>
    <numFmt numFmtId="240" formatCode="&quot;€&quot;#,##0.00;[Red]\-&quot;€&quot;#,##0.00"/>
    <numFmt numFmtId="241" formatCode="#,##0\ \k\t"/>
    <numFmt numFmtId="242" formatCode="0.00&quot;  &quot;"/>
    <numFmt numFmtId="243" formatCode="_-* #,##0\ _F_-;\-* #,##0\ _F_-;_-* &quot;-&quot;\ _F_-;_-@_-"/>
    <numFmt numFmtId="244" formatCode="_-* #,##0.00\ _F_-;\-* #,##0.00\ _F_-;_-* &quot;-&quot;??\ _F_-;_-@_-"/>
    <numFmt numFmtId="245" formatCode="0.0,,_);\(0.0,,\);\-_0_)"/>
    <numFmt numFmtId="246" formatCode="#,##0__\ \ \ \ "/>
    <numFmt numFmtId="247" formatCode="&quot;R$&quot;#,##0_);[Red]\(&quot;R$&quot;#,##0\)"/>
    <numFmt numFmtId="248" formatCode="&quot;R$&quot;#,##0.00_);[Red]\(&quot;R$&quot;#,##0.00\)"/>
    <numFmt numFmtId="249" formatCode="mmm\.yy"/>
    <numFmt numFmtId="250" formatCode="0&quot;  &quot;"/>
    <numFmt numFmtId="251" formatCode="_-* #,##0\ &quot;F&quot;_-;\-* #,##0\ &quot;F&quot;_-;_-* &quot;-&quot;\ &quot;F&quot;_-;_-@_-"/>
    <numFmt numFmtId="252" formatCode="_-* #,##0.00\ &quot;F&quot;_-;\-* #,##0.00\ &quot;F&quot;_-;_-* &quot;-&quot;??\ &quot;F&quot;_-;_-@_-"/>
    <numFmt numFmtId="253" formatCode="&quot;$&quot;#,##0_);\(&quot;$&quot;#,##0\)"/>
    <numFmt numFmtId="254" formatCode="#,##0_);[Red]#,##0"/>
    <numFmt numFmtId="255" formatCode="#,##0,,_);[Red]\(#,##0,,\);&quot;- &quot;"/>
    <numFmt numFmtId="256" formatCode="#,##0.0_);[Red]\(#,##0.0\)"/>
    <numFmt numFmtId="257" formatCode="_-* #,##0_d_._-;\-* #,##0_d_._-;_-* &quot;-&quot;_d_._-;_-@_-"/>
    <numFmt numFmtId="258" formatCode="_-* #,##0.00_d_._-;\-* #,##0.00_d_._-;_-* &quot;-&quot;??_d_._-;_-@_-"/>
    <numFmt numFmtId="259" formatCode="\+#,##0"/>
    <numFmt numFmtId="260" formatCode="0,000"/>
    <numFmt numFmtId="261" formatCode="0.0_)%;\(0.0\)%"/>
    <numFmt numFmtId="262" formatCode="0%_);\(0%\)"/>
    <numFmt numFmtId="263" formatCode="\60\4\7\:"/>
    <numFmt numFmtId="264" formatCode="* \(#,##0.0\);* #,##0.0_);&quot;-&quot;??_);@"/>
    <numFmt numFmtId="265" formatCode="_(* \(#,##0.0\);_(* #,##0.0_);_(* &quot;-&quot;_);_(@_)"/>
    <numFmt numFmtId="266" formatCode="_(* \(#,##0.000\);_(* #,##0.000_);_(* &quot;-&quot;_);_(@_)"/>
    <numFmt numFmtId="267" formatCode="0.00%_);\(0.00%\)"/>
    <numFmt numFmtId="268" formatCode="0.0000%"/>
    <numFmt numFmtId="269" formatCode="#,##0______;;&quot;------------      &quot;"/>
    <numFmt numFmtId="270" formatCode="&quot;р.&quot;#,\);\(&quot;р.&quot;#,\)"/>
    <numFmt numFmtId="271" formatCode="&quot;р.&quot;#,;\(&quot;р.&quot;#,\)"/>
    <numFmt numFmtId="272" formatCode="_-* #,##0_р_._-;_-* #,##0_р_.\-;_-* &quot;-&quot;_р_._-;_-@_-"/>
    <numFmt numFmtId="273" formatCode="_-&quot;€&quot;* #,##0_-;\-&quot;€&quot;* #,##0_-;_-&quot;€&quot;* &quot;-&quot;_-;_-@_-"/>
    <numFmt numFmtId="274" formatCode="_ * #,##0_ ;_ * \(#,##0_ ;_ * &quot;-&quot;_ ;_ @_ "/>
    <numFmt numFmtId="275" formatCode="_ * #,##0_ ;_ * \(#,##0_)\ ;_ * &quot;-&quot;_ ;_ @_ "/>
    <numFmt numFmtId="276" formatCode=";;&quot;zero&quot;;&quot;  &quot;@"/>
    <numFmt numFmtId="277" formatCode="_-* #,##0&quot;р.&quot;_-;\-* #,##0&quot;р.&quot;_-;_-* &quot;-&quot;&quot;р.&quot;_-;_-@_-"/>
    <numFmt numFmtId="278" formatCode="_(&quot;р.&quot;* #,##0.00_);_(&quot;р.&quot;* \(#,##0.00\);_(&quot;р.&quot;* &quot;-&quot;??_);_(@_)"/>
    <numFmt numFmtId="279" formatCode="#,##0.00&quot;р.&quot;;[Red]\-#,##0.00&quot;р.&quot;"/>
    <numFmt numFmtId="280" formatCode="0.0000E+00"/>
    <numFmt numFmtId="281" formatCode="mmm\ dd\,\ yy"/>
    <numFmt numFmtId="282" formatCode="0.0%"/>
    <numFmt numFmtId="283" formatCode="0.00,;;&quot;₽&quot;"/>
    <numFmt numFmtId="284" formatCode="#,##0.00,;;&quot;₽&quot;"/>
    <numFmt numFmtId="285" formatCode="#,##0.0,;;&quot;-&quot;"/>
    <numFmt numFmtId="286" formatCode="&quot;ЦS&quot;\ #,##0.00;&quot;-&quot;&quot;ЦS&quot;\ #,##0.00"/>
    <numFmt numFmtId="287" formatCode="#,##0;;&quot;₽&quot;"/>
    <numFmt numFmtId="288" formatCode="_-* #,##0_р_._-;\-* #,##0_р_._-;_-* &quot;₽&quot;??_р_._-;_-@_-"/>
    <numFmt numFmtId="289" formatCode="#,##0,"/>
    <numFmt numFmtId="290" formatCode="_-* #,##0\ _р_._-;\-* #,##0\ _р_._-;_-* &quot;-&quot;\ _р_._-;_-@_-"/>
    <numFmt numFmtId="291" formatCode="#,##0&quot; t&quot;"/>
    <numFmt numFmtId="292" formatCode="&quot;$&quot;#,##0.00"/>
    <numFmt numFmtId="293" formatCode="0&quot; gpt&quot;"/>
    <numFmt numFmtId="294" formatCode="#,##0&quot; h&quot;"/>
    <numFmt numFmtId="295" formatCode="_-* #,##0.00_р_._-;\-* #,##0.00_р_._-;_-* \-??_р_._-;_-@_-"/>
    <numFmt numFmtId="296" formatCode="%#.00"/>
    <numFmt numFmtId="297" formatCode="_([$€-2]* #,##0.00_);_([$€-2]* \(#,##0.00\);_([$€-2]* &quot;-&quot;??_)"/>
    <numFmt numFmtId="298" formatCode="#,##0.0_ ;[Red]\-#,##0.0\ "/>
    <numFmt numFmtId="299" formatCode="_-* #,##0\ _₽_-;\-* #,##0\ _₽_-;_-* &quot;-&quot;??\ _₽_-;_-@_-"/>
    <numFmt numFmtId="300" formatCode="#,##0.00000"/>
    <numFmt numFmtId="301" formatCode="_-* #,##0.0\ _₽_-;\-* #,##0.0\ _₽_-;_-* &quot;-&quot;?\ _₽_-;_-@_-"/>
    <numFmt numFmtId="302" formatCode="_-* #,##0.00\ _₽_-;\-* #,##0.00\ _₽_-;_-* &quot;-&quot;?\ _₽_-;_-@_-"/>
    <numFmt numFmtId="303" formatCode="#,##0.0000"/>
    <numFmt numFmtId="304" formatCode="_-* #,##0\ _₽_-;\-* #,##0\ _₽_-;_-* &quot;-&quot;?\ _₽_-;_-@_-"/>
  </numFmts>
  <fonts count="33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name val="Times New Roman"/>
      <family val="1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vertAlign val="subscript"/>
      <sz val="11"/>
      <name val="Times New Roman"/>
      <family val="1"/>
      <charset val="204"/>
    </font>
    <font>
      <vertAlign val="superscript"/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vertAlign val="subscript"/>
      <sz val="12"/>
      <name val="Times New Roman"/>
      <family val="1"/>
      <charset val="204"/>
    </font>
    <font>
      <i/>
      <sz val="8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vertAlign val="subscript"/>
      <sz val="10"/>
      <name val="Times New Roman"/>
      <family val="1"/>
      <charset val="204"/>
    </font>
    <font>
      <vertAlign val="superscript"/>
      <sz val="10"/>
      <name val="Times New Roman"/>
      <family val="1"/>
      <charset val="204"/>
    </font>
    <font>
      <b/>
      <vertAlign val="superscript"/>
      <sz val="11"/>
      <name val="Times New Roman"/>
      <family val="1"/>
      <charset val="204"/>
    </font>
    <font>
      <sz val="11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b/>
      <vertAlign val="subscript"/>
      <sz val="1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i/>
      <vertAlign val="subscript"/>
      <sz val="11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i/>
      <vertAlign val="subscript"/>
      <sz val="11"/>
      <name val="Times New Roman"/>
      <family val="1"/>
      <charset val="204"/>
    </font>
    <font>
      <sz val="9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4"/>
      <name val="Times New Roman"/>
      <family val="1"/>
      <charset val="204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color indexed="8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sz val="11"/>
      <color indexed="8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8"/>
      <color theme="3"/>
      <name val="Calibri Light"/>
      <family val="2"/>
      <charset val="204"/>
      <scheme val="maj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Times New Roman"/>
      <family val="1"/>
      <charset val="204"/>
    </font>
    <font>
      <sz val="11"/>
      <color indexed="8"/>
      <name val="Calibri"/>
      <family val="2"/>
    </font>
    <font>
      <sz val="10"/>
      <color rgb="FFFF0000"/>
      <name val="Times New Roman"/>
      <family val="1"/>
      <charset val="204"/>
    </font>
    <font>
      <b/>
      <i/>
      <sz val="1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9"/>
      <color rgb="FF000000"/>
      <name val="Arial"/>
      <family val="2"/>
      <charset val="204"/>
    </font>
    <font>
      <sz val="9"/>
      <color rgb="FFFF0000"/>
      <name val="Arial"/>
      <family val="2"/>
      <charset val="204"/>
    </font>
    <font>
      <b/>
      <sz val="12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name val="Arial"/>
      <family val="2"/>
    </font>
    <font>
      <sz val="8"/>
      <name val="PragmaticaTT"/>
    </font>
    <font>
      <sz val="10"/>
      <name val="Arial Cyr"/>
    </font>
    <font>
      <sz val="10"/>
      <name val="Helv"/>
      <charset val="204"/>
    </font>
    <font>
      <sz val="10"/>
      <name val="Helv"/>
    </font>
    <font>
      <sz val="10"/>
      <name val="Arial Cyr"/>
      <family val="2"/>
      <charset val="204"/>
    </font>
    <font>
      <sz val="10"/>
      <name val="Courier"/>
      <family val="1"/>
      <charset val="204"/>
    </font>
    <font>
      <sz val="9"/>
      <name val="Arial MT"/>
    </font>
    <font>
      <sz val="10"/>
      <name val="Helv"/>
      <family val="2"/>
    </font>
    <font>
      <sz val="1"/>
      <color indexed="8"/>
      <name val="Courier"/>
      <family val="1"/>
      <charset val="204"/>
    </font>
    <font>
      <sz val="1"/>
      <color indexed="8"/>
      <name val="Courier"/>
      <family val="3"/>
    </font>
    <font>
      <sz val="1"/>
      <color indexed="8"/>
      <name val="Courier"/>
      <family val="1"/>
    </font>
    <font>
      <sz val="1"/>
      <color indexed="8"/>
      <name val="Courier New"/>
      <family val="3"/>
    </font>
    <font>
      <b/>
      <sz val="1"/>
      <color indexed="8"/>
      <name val="Courier"/>
      <family val="1"/>
      <charset val="204"/>
    </font>
    <font>
      <b/>
      <sz val="1"/>
      <color indexed="8"/>
      <name val="Courier"/>
      <family val="3"/>
    </font>
    <font>
      <b/>
      <sz val="1"/>
      <color indexed="8"/>
      <name val="Courier"/>
      <family val="1"/>
    </font>
    <font>
      <sz val="8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sz val="10"/>
      <name val="MS Sans Serif"/>
      <family val="2"/>
      <charset val="204"/>
    </font>
    <font>
      <sz val="11"/>
      <color indexed="9"/>
      <name val="Calibri"/>
      <family val="2"/>
      <charset val="204"/>
    </font>
    <font>
      <sz val="11"/>
      <color indexed="9"/>
      <name val="Calibri"/>
      <family val="2"/>
    </font>
    <font>
      <sz val="9"/>
      <color indexed="11"/>
      <name val="Arial"/>
      <family val="2"/>
      <charset val="204"/>
    </font>
    <font>
      <sz val="8"/>
      <name val="Helv"/>
      <charset val="204"/>
    </font>
    <font>
      <sz val="12"/>
      <color indexed="12"/>
      <name val="Times New Roman Cyr"/>
    </font>
    <font>
      <b/>
      <sz val="10"/>
      <name val="Wide Latin"/>
      <family val="1"/>
    </font>
    <font>
      <i/>
      <sz val="10"/>
      <name val="Wide Latin"/>
      <family val="1"/>
    </font>
    <font>
      <u/>
      <sz val="10"/>
      <color indexed="12"/>
      <name val="Arial Cyr"/>
      <charset val="204"/>
    </font>
    <font>
      <sz val="8"/>
      <name val="Times New Roman"/>
      <family val="1"/>
      <charset val="204"/>
    </font>
    <font>
      <sz val="9"/>
      <name val="Arial"/>
      <family val="2"/>
    </font>
    <font>
      <sz val="11"/>
      <color indexed="20"/>
      <name val="Calibri"/>
      <family val="2"/>
      <charset val="204"/>
    </font>
    <font>
      <sz val="11"/>
      <color indexed="20"/>
      <name val="Calibri"/>
      <family val="2"/>
    </font>
    <font>
      <sz val="18"/>
      <name val="Geneva"/>
      <family val="2"/>
    </font>
    <font>
      <sz val="12"/>
      <name val="Tms Rmn"/>
    </font>
    <font>
      <b/>
      <sz val="10"/>
      <name val="Helv"/>
    </font>
    <font>
      <b/>
      <sz val="18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indexed="8"/>
      <name val="MS Sans Serif"/>
      <family val="2"/>
      <charset val="204"/>
    </font>
    <font>
      <b/>
      <sz val="10"/>
      <color indexed="9"/>
      <name val="Times New Roman"/>
      <family val="1"/>
      <charset val="204"/>
    </font>
    <font>
      <sz val="9"/>
      <name val="Times New Roman"/>
      <family val="1"/>
    </font>
    <font>
      <b/>
      <sz val="11"/>
      <color indexed="52"/>
      <name val="Calibri"/>
      <family val="2"/>
      <charset val="204"/>
    </font>
    <font>
      <b/>
      <sz val="11"/>
      <color indexed="10"/>
      <name val="Calibri"/>
      <family val="2"/>
    </font>
    <font>
      <b/>
      <sz val="11"/>
      <color indexed="10"/>
      <name val="Calibri"/>
      <family val="2"/>
      <charset val="204"/>
    </font>
    <font>
      <b/>
      <sz val="10"/>
      <name val="Arial"/>
      <family val="2"/>
      <charset val="204"/>
    </font>
    <font>
      <b/>
      <sz val="11"/>
      <color indexed="9"/>
      <name val="Calibri"/>
      <family val="2"/>
      <charset val="204"/>
    </font>
    <font>
      <b/>
      <sz val="11"/>
      <color indexed="9"/>
      <name val="Calibri"/>
      <family val="2"/>
    </font>
    <font>
      <sz val="8"/>
      <name val="Arial"/>
      <family val="2"/>
    </font>
    <font>
      <b/>
      <sz val="8"/>
      <name val="Arial"/>
      <family val="2"/>
      <charset val="204"/>
    </font>
    <font>
      <sz val="12"/>
      <name val="Helv"/>
    </font>
    <font>
      <sz val="10"/>
      <name val="Arial Narrow"/>
      <family val="2"/>
    </font>
    <font>
      <sz val="10"/>
      <name val="BERNHARD"/>
    </font>
    <font>
      <b/>
      <sz val="13"/>
      <name val="Arial"/>
      <family val="2"/>
      <charset val="204"/>
    </font>
    <font>
      <b/>
      <sz val="11"/>
      <name val="Arial"/>
      <family val="2"/>
    </font>
    <font>
      <sz val="10"/>
      <name val="Century Schoolbook"/>
      <family val="1"/>
      <charset val="204"/>
    </font>
    <font>
      <b/>
      <sz val="11"/>
      <color indexed="12"/>
      <name val="Arial"/>
      <family val="2"/>
    </font>
    <font>
      <sz val="10"/>
      <name val="MS Serif"/>
      <family val="1"/>
      <charset val="204"/>
    </font>
    <font>
      <sz val="10"/>
      <name val="MS Serif"/>
      <family val="2"/>
      <charset val="204"/>
    </font>
    <font>
      <sz val="10"/>
      <name val="Times New Roman"/>
      <family val="1"/>
    </font>
    <font>
      <sz val="10"/>
      <color indexed="8"/>
      <name val="Arial"/>
      <family val="2"/>
      <charset val="204"/>
    </font>
    <font>
      <sz val="10"/>
      <color indexed="12"/>
      <name val="Arial"/>
      <family val="2"/>
      <charset val="204"/>
    </font>
    <font>
      <sz val="9"/>
      <name val="Arial"/>
      <family val="2"/>
      <charset val="204"/>
    </font>
    <font>
      <sz val="10"/>
      <name val="StoneSerif"/>
      <charset val="204"/>
    </font>
    <font>
      <b/>
      <sz val="10"/>
      <name val="Arial CYR"/>
      <family val="2"/>
      <charset val="204"/>
    </font>
    <font>
      <b/>
      <sz val="10"/>
      <name val="Arial Cyr"/>
      <family val="2"/>
    </font>
    <font>
      <sz val="10"/>
      <color indexed="8"/>
      <name val="Arial"/>
      <family val="2"/>
    </font>
    <font>
      <sz val="12"/>
      <color indexed="8"/>
      <name val="Arial"/>
      <family val="2"/>
      <charset val="204"/>
    </font>
    <font>
      <sz val="10"/>
      <name val="DIN-Light"/>
    </font>
    <font>
      <sz val="12"/>
      <name val="Tms Rmn"/>
      <charset val="204"/>
    </font>
    <font>
      <sz val="10"/>
      <color indexed="16"/>
      <name val="MS Serif"/>
      <family val="1"/>
      <charset val="204"/>
    </font>
    <font>
      <sz val="10"/>
      <color indexed="16"/>
      <name val="MS Serif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10"/>
      <name val="Calibri"/>
      <family val="2"/>
      <charset val="204"/>
    </font>
    <font>
      <i/>
      <sz val="11"/>
      <color indexed="22"/>
      <name val="Calibri"/>
      <family val="2"/>
      <charset val="204"/>
    </font>
    <font>
      <i/>
      <sz val="11"/>
      <color indexed="23"/>
      <name val="Calibri"/>
      <family val="2"/>
    </font>
    <font>
      <sz val="12"/>
      <name val="Times New Roman"/>
      <family val="1"/>
    </font>
    <font>
      <b/>
      <u/>
      <sz val="10"/>
      <name val="Helv"/>
    </font>
    <font>
      <i/>
      <sz val="1"/>
      <color indexed="8"/>
      <name val="Courier"/>
      <family val="1"/>
      <charset val="204"/>
    </font>
    <font>
      <sz val="9"/>
      <color indexed="8"/>
      <name val="Arial"/>
      <family val="2"/>
    </font>
    <font>
      <b/>
      <sz val="8"/>
      <name val="Times New Roman"/>
      <family val="1"/>
      <charset val="204"/>
    </font>
    <font>
      <u/>
      <sz val="10"/>
      <color indexed="36"/>
      <name val="Arial"/>
      <family val="2"/>
      <charset val="204"/>
    </font>
    <font>
      <sz val="11"/>
      <color indexed="46"/>
      <name val="Calibri"/>
      <family val="2"/>
      <charset val="204"/>
    </font>
    <font>
      <sz val="11"/>
      <color indexed="17"/>
      <name val="Calibri"/>
      <family val="2"/>
    </font>
    <font>
      <b/>
      <i/>
      <sz val="10"/>
      <name val="Arial Cyr"/>
      <family val="2"/>
      <charset val="204"/>
    </font>
    <font>
      <b/>
      <sz val="12"/>
      <color indexed="9"/>
      <name val="Tms Rmn"/>
    </font>
    <font>
      <b/>
      <i/>
      <u/>
      <sz val="10"/>
      <name val="Arial Cyr"/>
      <family val="2"/>
      <charset val="204"/>
    </font>
    <font>
      <b/>
      <sz val="9.85"/>
      <name val="Times New Roman"/>
      <family val="1"/>
      <charset val="204"/>
    </font>
    <font>
      <b/>
      <sz val="10"/>
      <name val="Arial"/>
      <family val="2"/>
    </font>
    <font>
      <b/>
      <sz val="18"/>
      <name val="Arial"/>
      <family val="2"/>
      <charset val="204"/>
    </font>
    <font>
      <b/>
      <sz val="15"/>
      <color indexed="45"/>
      <name val="Calibri"/>
      <family val="2"/>
      <charset val="204"/>
    </font>
    <font>
      <b/>
      <sz val="15"/>
      <color indexed="62"/>
      <name val="Calibri"/>
      <family val="2"/>
    </font>
    <font>
      <b/>
      <sz val="12"/>
      <name val="Arial"/>
      <family val="2"/>
      <charset val="204"/>
    </font>
    <font>
      <b/>
      <sz val="13"/>
      <color indexed="45"/>
      <name val="Calibri"/>
      <family val="2"/>
      <charset val="204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45"/>
      <name val="Calibri"/>
      <family val="2"/>
      <charset val="204"/>
    </font>
    <font>
      <i/>
      <sz val="12"/>
      <name val="Arial"/>
      <family val="2"/>
      <charset val="204"/>
    </font>
    <font>
      <sz val="12"/>
      <name val="Arial"/>
      <family val="2"/>
      <charset val="204"/>
    </font>
    <font>
      <i/>
      <sz val="10"/>
      <name val="Arial"/>
      <family val="2"/>
      <charset val="204"/>
    </font>
    <font>
      <b/>
      <sz val="8"/>
      <name val="MS Sans Serif"/>
      <family val="2"/>
      <charset val="204"/>
    </font>
    <font>
      <b/>
      <sz val="18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  <charset val="204"/>
    </font>
    <font>
      <sz val="14"/>
      <name val="Times New Roman"/>
      <family val="1"/>
    </font>
    <font>
      <sz val="8"/>
      <color indexed="16"/>
      <name val="Arial MT"/>
    </font>
    <font>
      <u/>
      <sz val="10"/>
      <color indexed="12"/>
      <name val="Arial"/>
      <family val="2"/>
      <charset val="204"/>
    </font>
    <font>
      <u/>
      <sz val="10"/>
      <color theme="10"/>
      <name val="Arial"/>
      <family val="2"/>
    </font>
    <font>
      <sz val="11"/>
      <name val="Times New Roman Cyr"/>
      <charset val="204"/>
    </font>
    <font>
      <sz val="12"/>
      <name val="Optima"/>
      <family val="2"/>
    </font>
    <font>
      <sz val="11"/>
      <color indexed="24"/>
      <name val="Arial"/>
      <family val="2"/>
    </font>
    <font>
      <sz val="11"/>
      <color indexed="62"/>
      <name val="Calibri"/>
      <family val="2"/>
    </font>
    <font>
      <sz val="11"/>
      <color indexed="50"/>
      <name val="Calibri"/>
      <family val="2"/>
      <charset val="204"/>
    </font>
    <font>
      <u/>
      <sz val="10"/>
      <color indexed="36"/>
      <name val="Arial Cyr"/>
      <charset val="204"/>
    </font>
    <font>
      <b/>
      <u/>
      <sz val="16"/>
      <name val="Arial"/>
      <family val="2"/>
      <charset val="204"/>
    </font>
    <font>
      <sz val="9"/>
      <name val="Arial"/>
      <family val="2"/>
      <charset val="186"/>
    </font>
    <font>
      <sz val="10"/>
      <name val="HelveticaLT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0"/>
      <name val="Geneva"/>
      <family val="2"/>
    </font>
    <font>
      <sz val="11"/>
      <color indexed="10"/>
      <name val="Calibri"/>
      <family val="2"/>
    </font>
    <font>
      <i/>
      <sz val="10"/>
      <name val="PragmaticaC"/>
      <charset val="204"/>
    </font>
    <font>
      <sz val="8"/>
      <color indexed="10"/>
      <name val="Arial"/>
      <family val="2"/>
    </font>
    <font>
      <sz val="11"/>
      <color indexed="18"/>
      <name val="Calibri"/>
      <family val="2"/>
      <charset val="204"/>
    </font>
    <font>
      <sz val="11"/>
      <color indexed="19"/>
      <name val="Calibri"/>
      <family val="2"/>
    </font>
    <font>
      <sz val="7"/>
      <name val="Small Fonts"/>
      <family val="2"/>
      <charset val="204"/>
    </font>
    <font>
      <sz val="10"/>
      <color indexed="8"/>
      <name val="Courier"/>
      <family val="1"/>
      <charset val="204"/>
    </font>
    <font>
      <sz val="12"/>
      <name val="Arial MT"/>
    </font>
    <font>
      <sz val="14"/>
      <name val="NewtonC"/>
      <charset val="204"/>
    </font>
    <font>
      <sz val="8"/>
      <name val="Univers 45 Light"/>
    </font>
    <font>
      <sz val="12"/>
      <name val="Arial CE"/>
      <charset val="238"/>
    </font>
    <font>
      <sz val="8"/>
      <name val="Arial MT"/>
    </font>
    <font>
      <sz val="10"/>
      <name val="Arial CE"/>
    </font>
    <font>
      <i/>
      <sz val="10"/>
      <name val="Times New Roman"/>
      <family val="1"/>
      <charset val="204"/>
    </font>
    <font>
      <sz val="10"/>
      <color indexed="72"/>
      <name val="System"/>
      <family val="2"/>
      <charset val="204"/>
    </font>
    <font>
      <b/>
      <sz val="11"/>
      <color indexed="63"/>
      <name val="Calibri"/>
      <family val="2"/>
    </font>
    <font>
      <b/>
      <sz val="20"/>
      <name val="Times New Roman"/>
      <family val="1"/>
      <charset val="204"/>
    </font>
    <font>
      <sz val="12"/>
      <color indexed="8"/>
      <name val="Times New Roman"/>
      <family val="1"/>
    </font>
    <font>
      <i/>
      <sz val="12"/>
      <name val="Tms Rmn"/>
      <charset val="204"/>
    </font>
    <font>
      <sz val="8"/>
      <name val="Arial Cyr"/>
      <family val="2"/>
      <charset val="204"/>
    </font>
    <font>
      <b/>
      <sz val="10"/>
      <name val="HelveticaLT"/>
      <family val="2"/>
    </font>
    <font>
      <sz val="8"/>
      <name val="Wingdings"/>
      <charset val="2"/>
    </font>
    <font>
      <sz val="8"/>
      <name val="Helv"/>
    </font>
    <font>
      <sz val="10"/>
      <name val="Helv"/>
      <charset val="162"/>
    </font>
    <font>
      <b/>
      <sz val="14"/>
      <color rgb="FF000000"/>
      <name val="Arial"/>
      <family val="2"/>
      <charset val="204"/>
    </font>
    <font>
      <b/>
      <sz val="9"/>
      <color rgb="FF000000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10"/>
      <color rgb="FF0000FF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rgb="FF0000FF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9"/>
      <color rgb="FF800000"/>
      <name val="Arial"/>
      <family val="2"/>
      <charset val="204"/>
    </font>
    <font>
      <b/>
      <sz val="9"/>
      <color rgb="FF000080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name val="MS Sans Serif"/>
      <family val="2"/>
      <charset val="204"/>
    </font>
    <font>
      <sz val="11"/>
      <color indexed="8"/>
      <name val="Helvetica"/>
      <family val="2"/>
    </font>
    <font>
      <sz val="10"/>
      <color indexed="0"/>
      <name val="Helv"/>
      <charset val="204"/>
    </font>
    <font>
      <sz val="10"/>
      <color indexed="8"/>
      <name val="Verdana"/>
      <family val="2"/>
      <charset val="204"/>
    </font>
    <font>
      <b/>
      <sz val="10"/>
      <color indexed="12"/>
      <name val="Arial Cyr"/>
      <family val="2"/>
      <charset val="204"/>
    </font>
    <font>
      <b/>
      <sz val="8"/>
      <color indexed="8"/>
      <name val="Helv"/>
    </font>
    <font>
      <b/>
      <sz val="10"/>
      <color indexed="10"/>
      <name val="Arial"/>
      <family val="2"/>
    </font>
    <font>
      <sz val="24"/>
      <color indexed="13"/>
      <name val="Helv"/>
    </font>
    <font>
      <b/>
      <sz val="16"/>
      <color indexed="9"/>
      <name val="Arial"/>
      <family val="2"/>
    </font>
    <font>
      <b/>
      <sz val="18"/>
      <color indexed="45"/>
      <name val="Cambria"/>
      <family val="2"/>
      <charset val="204"/>
    </font>
    <font>
      <b/>
      <sz val="18"/>
      <color indexed="62"/>
      <name val="Cambria"/>
      <family val="2"/>
    </font>
    <font>
      <sz val="10"/>
      <color indexed="10"/>
      <name val="Arial"/>
      <family val="2"/>
      <charset val="204"/>
    </font>
    <font>
      <b/>
      <sz val="11"/>
      <color indexed="8"/>
      <name val="Calibri"/>
      <family val="2"/>
    </font>
    <font>
      <b/>
      <i/>
      <sz val="8"/>
      <name val="Arial"/>
      <family val="2"/>
    </font>
    <font>
      <b/>
      <sz val="9"/>
      <name val="Arial Cyr"/>
      <family val="2"/>
      <charset val="204"/>
    </font>
    <font>
      <b/>
      <sz val="9"/>
      <name val="Arial Cyr"/>
      <family val="2"/>
    </font>
    <font>
      <sz val="10"/>
      <name val="Arial Narrow"/>
      <family val="2"/>
      <charset val="204"/>
    </font>
    <font>
      <sz val="10"/>
      <color indexed="62"/>
      <name val="Arial Cyr"/>
      <family val="2"/>
      <charset val="204"/>
    </font>
    <font>
      <b/>
      <sz val="10"/>
      <color indexed="63"/>
      <name val="Arial Cyr"/>
      <family val="2"/>
      <charset val="204"/>
    </font>
    <font>
      <b/>
      <sz val="10"/>
      <color indexed="52"/>
      <name val="Arial Cyr"/>
      <family val="2"/>
      <charset val="204"/>
    </font>
    <font>
      <sz val="8"/>
      <name val="NTTimes/Cyrillic"/>
    </font>
    <font>
      <u/>
      <sz val="5.7"/>
      <color indexed="12"/>
      <name val="Arial"/>
      <family val="2"/>
      <charset val="204"/>
    </font>
    <font>
      <sz val="12"/>
      <name val="Arial Narrow"/>
      <family val="2"/>
      <charset val="204"/>
    </font>
    <font>
      <sz val="8"/>
      <name val="Arial Narrow"/>
      <family val="2"/>
      <charset val="204"/>
    </font>
    <font>
      <b/>
      <sz val="15"/>
      <color theme="3"/>
      <name val="Arial Cyr"/>
      <family val="2"/>
      <charset val="204"/>
    </font>
    <font>
      <b/>
      <sz val="15"/>
      <color indexed="62"/>
      <name val="Calibri"/>
      <family val="2"/>
      <charset val="204"/>
    </font>
    <font>
      <b/>
      <sz val="15"/>
      <color indexed="56"/>
      <name val="Arial Cyr"/>
      <family val="2"/>
      <charset val="204"/>
    </font>
    <font>
      <b/>
      <sz val="15"/>
      <color indexed="62"/>
      <name val="Calibri"/>
      <family val="2"/>
      <charset val="204"/>
      <scheme val="minor"/>
    </font>
    <font>
      <b/>
      <sz val="13"/>
      <color indexed="62"/>
      <name val="Calibri"/>
      <family val="2"/>
      <charset val="204"/>
    </font>
    <font>
      <b/>
      <sz val="11"/>
      <color indexed="62"/>
      <name val="Arial Cyr"/>
      <family val="2"/>
      <charset val="204"/>
    </font>
    <font>
      <b/>
      <sz val="11"/>
      <color indexed="56"/>
      <name val="Arial Cyr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62"/>
      <name val="Calibri"/>
      <family val="2"/>
      <charset val="204"/>
      <scheme val="minor"/>
    </font>
    <font>
      <b/>
      <sz val="10"/>
      <color indexed="9"/>
      <name val="Arial"/>
      <family val="2"/>
    </font>
    <font>
      <sz val="8"/>
      <color rgb="FF0000FF"/>
      <name val="Arial"/>
      <family val="2"/>
      <charset val="204"/>
    </font>
    <font>
      <b/>
      <sz val="10"/>
      <color indexed="8"/>
      <name val="Arial Cyr"/>
      <family val="2"/>
      <charset val="204"/>
    </font>
    <font>
      <sz val="8"/>
      <color indexed="12"/>
      <name val="Arial"/>
      <family val="2"/>
      <charset val="204"/>
    </font>
    <font>
      <sz val="12"/>
      <name val="Arial Cyr"/>
      <family val="2"/>
      <charset val="204"/>
    </font>
    <font>
      <b/>
      <sz val="18"/>
      <color indexed="62"/>
      <name val="Cambria"/>
      <family val="2"/>
      <charset val="204"/>
    </font>
    <font>
      <sz val="12"/>
      <color theme="1"/>
      <name val="Times New Roman"/>
      <family val="2"/>
      <charset val="204"/>
    </font>
    <font>
      <sz val="10"/>
      <color theme="1"/>
      <name val="Arial Cyr"/>
      <family val="2"/>
      <charset val="204"/>
    </font>
    <font>
      <sz val="12"/>
      <color theme="1"/>
      <name val="Calibri"/>
      <family val="2"/>
      <charset val="204"/>
      <scheme val="minor"/>
    </font>
    <font>
      <sz val="10"/>
      <color theme="1"/>
      <name val="Calibri"/>
      <family val="2"/>
    </font>
    <font>
      <sz val="10"/>
      <color theme="1"/>
      <name val="Arial"/>
      <family val="2"/>
      <charset val="204"/>
    </font>
    <font>
      <sz val="11"/>
      <color theme="1"/>
      <name val="Times New Roman"/>
      <family val="2"/>
      <charset val="204"/>
    </font>
    <font>
      <sz val="12"/>
      <color theme="1"/>
      <name val="Calibri"/>
      <family val="2"/>
      <charset val="204"/>
    </font>
    <font>
      <sz val="10"/>
      <color indexed="8"/>
      <name val="Arial Cyr"/>
      <family val="2"/>
      <charset val="204"/>
    </font>
    <font>
      <sz val="12"/>
      <color indexed="8"/>
      <name val="Times New Roman"/>
      <family val="2"/>
      <charset val="204"/>
    </font>
    <font>
      <b/>
      <sz val="12"/>
      <name val="Arial Cyr"/>
      <family val="2"/>
      <charset val="204"/>
    </font>
    <font>
      <sz val="12"/>
      <color indexed="24"/>
      <name val="Arial"/>
      <family val="2"/>
      <charset val="204"/>
    </font>
    <font>
      <sz val="9"/>
      <name val="Arial Cyr"/>
      <charset val="204"/>
    </font>
    <font>
      <sz val="10"/>
      <name val="Times New Roman Cyr"/>
      <charset val="204"/>
    </font>
    <font>
      <sz val="12"/>
      <name val="Times New Roman Cyr"/>
      <family val="1"/>
      <charset val="204"/>
    </font>
    <font>
      <sz val="12"/>
      <color rgb="FFFF0000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u/>
      <sz val="8.5"/>
      <color indexed="12"/>
      <name val="Arial Cyr"/>
      <charset val="204"/>
    </font>
    <font>
      <sz val="13"/>
      <name val="Times New Roman"/>
      <family val="1"/>
      <charset val="204"/>
    </font>
    <font>
      <sz val="12"/>
      <color theme="1"/>
      <name val="Cambria"/>
      <family val="2"/>
      <charset val="204"/>
    </font>
    <font>
      <sz val="10"/>
      <color theme="1"/>
      <name val="Times New Roman"/>
      <family val="2"/>
      <charset val="204"/>
    </font>
    <font>
      <sz val="12"/>
      <name val="Arial Cyr"/>
      <charset val="204"/>
    </font>
    <font>
      <sz val="11"/>
      <name val="Arial Cyr"/>
      <charset val="204"/>
    </font>
    <font>
      <sz val="10"/>
      <color theme="0"/>
      <name val="Times New Roman"/>
      <family val="1"/>
      <charset val="204"/>
    </font>
    <font>
      <b/>
      <sz val="10"/>
      <color theme="0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Times New Roman"/>
      <family val="1"/>
      <charset val="204"/>
    </font>
    <font>
      <b/>
      <sz val="11"/>
      <name val="Calibri"/>
      <family val="2"/>
      <charset val="204"/>
    </font>
    <font>
      <sz val="1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b/>
      <sz val="11"/>
      <color theme="1"/>
      <name val="Calibri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i/>
      <sz val="14"/>
      <color rgb="FF1F497D"/>
      <name val="Calibri"/>
      <family val="2"/>
      <charset val="204"/>
      <scheme val="minor"/>
    </font>
    <font>
      <b/>
      <sz val="10"/>
      <color theme="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0"/>
      <color theme="0" tint="-4.9989318521683403E-2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2"/>
      <color theme="0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</fonts>
  <fills count="138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9FBA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lightGray">
        <fgColor indexed="22"/>
      </patternFill>
    </fill>
    <fill>
      <patternFill patternType="solid">
        <fgColor indexed="31"/>
      </patternFill>
    </fill>
    <fill>
      <patternFill patternType="solid">
        <fgColor indexed="52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60"/>
      </patternFill>
    </fill>
    <fill>
      <patternFill patternType="solid">
        <fgColor indexed="63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23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61"/>
      </patternFill>
    </fill>
    <fill>
      <patternFill patternType="solid">
        <fgColor indexed="49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38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40"/>
      </patternFill>
    </fill>
    <fill>
      <patternFill patternType="solid">
        <fgColor indexed="54"/>
      </patternFill>
    </fill>
    <fill>
      <patternFill patternType="solid">
        <fgColor indexed="15"/>
      </patternFill>
    </fill>
    <fill>
      <patternFill patternType="solid">
        <fgColor indexed="42"/>
        <bgColor indexed="64"/>
      </patternFill>
    </fill>
    <fill>
      <patternFill patternType="solid">
        <fgColor indexed="35"/>
      </patternFill>
    </fill>
    <fill>
      <patternFill patternType="solid">
        <fgColor indexed="14"/>
      </patternFill>
    </fill>
    <fill>
      <patternFill patternType="solid">
        <fgColor indexed="11"/>
        <bgColor indexed="64"/>
      </patternFill>
    </fill>
    <fill>
      <patternFill patternType="solid">
        <fgColor indexed="55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7"/>
        <bgColor indexed="64"/>
      </patternFill>
    </fill>
    <fill>
      <patternFill patternType="lightGray"/>
    </fill>
    <fill>
      <patternFill patternType="gray0625"/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3"/>
      </patternFill>
    </fill>
    <fill>
      <patternFill patternType="solid">
        <fgColor indexed="9"/>
        <bgColor indexed="9"/>
      </patternFill>
    </fill>
    <fill>
      <patternFill patternType="darkVertical"/>
    </fill>
    <fill>
      <patternFill patternType="solid">
        <fgColor indexed="60"/>
        <bgColor indexed="64"/>
      </patternFill>
    </fill>
    <fill>
      <patternFill patternType="solid">
        <fgColor indexed="12"/>
      </patternFill>
    </fill>
    <fill>
      <patternFill patternType="solid">
        <fgColor indexed="24"/>
        <bgColor indexed="64"/>
      </patternFill>
    </fill>
    <fill>
      <patternFill patternType="solid">
        <fgColor indexed="24"/>
      </patternFill>
    </fill>
    <fill>
      <patternFill patternType="solid">
        <fgColor indexed="62"/>
        <bgColor indexed="62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6F97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3"/>
      </left>
      <right style="dashed">
        <color indexed="63"/>
      </right>
      <top style="dashed">
        <color indexed="63"/>
      </top>
      <bottom style="dashed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38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/>
      <right/>
      <top/>
      <bottom style="double">
        <color indexed="10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38"/>
      </top>
      <bottom style="double">
        <color indexed="3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50104">
    <xf numFmtId="0" fontId="0" fillId="0" borderId="0"/>
    <xf numFmtId="168" fontId="1" fillId="0" borderId="0" applyFont="0" applyFill="0" applyBorder="0" applyAlignment="0" applyProtection="0"/>
    <xf numFmtId="0" fontId="4" fillId="0" borderId="0"/>
    <xf numFmtId="0" fontId="4" fillId="0" borderId="0"/>
    <xf numFmtId="0" fontId="10" fillId="0" borderId="0"/>
    <xf numFmtId="9" fontId="1" fillId="0" borderId="0" applyFont="0" applyFill="0" applyBorder="0" applyAlignment="0" applyProtection="0"/>
    <xf numFmtId="0" fontId="4" fillId="0" borderId="0"/>
    <xf numFmtId="0" fontId="30" fillId="0" borderId="0"/>
    <xf numFmtId="0" fontId="30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35" borderId="0" applyNumberFormat="0" applyBorder="0" applyAlignment="0" applyProtection="0"/>
    <xf numFmtId="0" fontId="1" fillId="35" borderId="0" applyNumberFormat="0" applyBorder="0" applyAlignment="0" applyProtection="0"/>
    <xf numFmtId="0" fontId="30" fillId="39" borderId="0" applyNumberFormat="0" applyBorder="0" applyAlignment="0" applyProtection="0"/>
    <xf numFmtId="0" fontId="30" fillId="43" borderId="0" applyNumberFormat="0" applyBorder="0" applyAlignment="0" applyProtection="0"/>
    <xf numFmtId="0" fontId="30" fillId="24" borderId="0" applyNumberFormat="0" applyBorder="0" applyAlignment="0" applyProtection="0"/>
    <xf numFmtId="0" fontId="30" fillId="28" borderId="0" applyNumberFormat="0" applyBorder="0" applyAlignment="0" applyProtection="0"/>
    <xf numFmtId="0" fontId="30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6" borderId="0" applyNumberFormat="0" applyBorder="0" applyAlignment="0" applyProtection="0"/>
    <xf numFmtId="0" fontId="30" fillId="40" borderId="0" applyNumberFormat="0" applyBorder="0" applyAlignment="0" applyProtection="0"/>
    <xf numFmtId="0" fontId="30" fillId="44" borderId="0" applyNumberFormat="0" applyBorder="0" applyAlignment="0" applyProtection="0"/>
    <xf numFmtId="0" fontId="35" fillId="25" borderId="0" applyNumberFormat="0" applyBorder="0" applyAlignment="0" applyProtection="0"/>
    <xf numFmtId="0" fontId="35" fillId="29" borderId="0" applyNumberFormat="0" applyBorder="0" applyAlignment="0" applyProtection="0"/>
    <xf numFmtId="0" fontId="35" fillId="33" borderId="0" applyNumberFormat="0" applyBorder="0" applyAlignment="0" applyProtection="0"/>
    <xf numFmtId="0" fontId="29" fillId="33" borderId="0" applyNumberFormat="0" applyBorder="0" applyAlignment="0" applyProtection="0"/>
    <xf numFmtId="0" fontId="35" fillId="37" borderId="0" applyNumberFormat="0" applyBorder="0" applyAlignment="0" applyProtection="0"/>
    <xf numFmtId="0" fontId="29" fillId="37" borderId="0" applyNumberFormat="0" applyBorder="0" applyAlignment="0" applyProtection="0"/>
    <xf numFmtId="0" fontId="35" fillId="41" borderId="0" applyNumberFormat="0" applyBorder="0" applyAlignment="0" applyProtection="0"/>
    <xf numFmtId="0" fontId="35" fillId="45" borderId="0" applyNumberFormat="0" applyBorder="0" applyAlignment="0" applyProtection="0"/>
    <xf numFmtId="0" fontId="29" fillId="45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34" borderId="0" applyNumberFormat="0" applyBorder="0" applyAlignment="0" applyProtection="0"/>
    <xf numFmtId="0" fontId="35" fillId="38" borderId="0" applyNumberFormat="0" applyBorder="0" applyAlignment="0" applyProtection="0"/>
    <xf numFmtId="0" fontId="35" fillId="42" borderId="0" applyNumberFormat="0" applyBorder="0" applyAlignment="0" applyProtection="0"/>
    <xf numFmtId="0" fontId="36" fillId="18" borderId="84" applyNumberFormat="0" applyAlignment="0" applyProtection="0"/>
    <xf numFmtId="0" fontId="37" fillId="19" borderId="85" applyNumberFormat="0" applyAlignment="0" applyProtection="0"/>
    <xf numFmtId="0" fontId="38" fillId="19" borderId="84" applyNumberFormat="0" applyAlignment="0" applyProtection="0"/>
    <xf numFmtId="0" fontId="39" fillId="0" borderId="81" applyNumberFormat="0" applyFill="0" applyAlignment="0" applyProtection="0"/>
    <xf numFmtId="0" fontId="40" fillId="0" borderId="82" applyNumberFormat="0" applyFill="0" applyAlignment="0" applyProtection="0"/>
    <xf numFmtId="0" fontId="41" fillId="0" borderId="83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89" applyNumberFormat="0" applyFill="0" applyAlignment="0" applyProtection="0"/>
    <xf numFmtId="0" fontId="43" fillId="20" borderId="87" applyNumberFormat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17" borderId="0" applyNumberFormat="0" applyBorder="0" applyAlignment="0" applyProtection="0"/>
    <xf numFmtId="0" fontId="30" fillId="0" borderId="0"/>
    <xf numFmtId="0" fontId="4" fillId="0" borderId="0"/>
    <xf numFmtId="0" fontId="1" fillId="0" borderId="0"/>
    <xf numFmtId="0" fontId="47" fillId="16" borderId="0" applyNumberFormat="0" applyBorder="0" applyAlignment="0" applyProtection="0"/>
    <xf numFmtId="0" fontId="48" fillId="0" borderId="0" applyNumberFormat="0" applyFill="0" applyBorder="0" applyAlignment="0" applyProtection="0"/>
    <xf numFmtId="0" fontId="30" fillId="21" borderId="88" applyNumberFormat="0" applyFont="0" applyAlignment="0" applyProtection="0"/>
    <xf numFmtId="0" fontId="1" fillId="21" borderId="88" applyNumberFormat="0" applyFont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0" fillId="0" borderId="86" applyNumberFormat="0" applyFill="0" applyAlignment="0" applyProtection="0"/>
    <xf numFmtId="0" fontId="51" fillId="0" borderId="0" applyNumberFormat="0" applyFill="0" applyBorder="0" applyAlignment="0" applyProtection="0"/>
    <xf numFmtId="17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15" borderId="0" applyNumberFormat="0" applyBorder="0" applyAlignment="0" applyProtection="0"/>
    <xf numFmtId="168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3" fillId="0" borderId="23" applyFill="0">
      <alignment vertical="center" wrapText="1"/>
    </xf>
    <xf numFmtId="0" fontId="63" fillId="0" borderId="23" applyFill="0">
      <alignment vertical="center" wrapText="1"/>
    </xf>
    <xf numFmtId="0" fontId="63" fillId="0" borderId="23" applyFill="0">
      <alignment vertical="center" wrapText="1"/>
    </xf>
    <xf numFmtId="0" fontId="63" fillId="0" borderId="23" applyFill="0">
      <alignment vertical="center" wrapText="1"/>
    </xf>
    <xf numFmtId="0" fontId="64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10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7" fillId="0" borderId="0"/>
    <xf numFmtId="0" fontId="66" fillId="0" borderId="0"/>
    <xf numFmtId="0" fontId="67" fillId="0" borderId="0"/>
    <xf numFmtId="0" fontId="66" fillId="0" borderId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67" fillId="0" borderId="0"/>
    <xf numFmtId="0" fontId="66" fillId="0" borderId="0"/>
    <xf numFmtId="0" fontId="66" fillId="0" borderId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10" fillId="0" borderId="0"/>
    <xf numFmtId="0" fontId="66" fillId="0" borderId="0"/>
    <xf numFmtId="0" fontId="65" fillId="0" borderId="0"/>
    <xf numFmtId="0" fontId="65" fillId="0" borderId="0"/>
    <xf numFmtId="0" fontId="10" fillId="0" borderId="0"/>
    <xf numFmtId="0" fontId="66" fillId="0" borderId="0"/>
    <xf numFmtId="0" fontId="66" fillId="0" borderId="0"/>
    <xf numFmtId="0" fontId="68" fillId="0" borderId="0">
      <alignment vertical="center"/>
    </xf>
    <xf numFmtId="0" fontId="66" fillId="0" borderId="0"/>
    <xf numFmtId="0" fontId="66" fillId="0" borderId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66" fillId="0" borderId="0"/>
    <xf numFmtId="0" fontId="66" fillId="0" borderId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67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0" fontId="66" fillId="0" borderId="0"/>
    <xf numFmtId="0" fontId="10" fillId="0" borderId="0"/>
    <xf numFmtId="0" fontId="6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7" fillId="0" borderId="0"/>
    <xf numFmtId="0" fontId="66" fillId="0" borderId="0"/>
    <xf numFmtId="0" fontId="6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6" fillId="0" borderId="0"/>
    <xf numFmtId="0" fontId="10" fillId="0" borderId="0"/>
    <xf numFmtId="0" fontId="10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0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66" fillId="0" borderId="0"/>
    <xf numFmtId="0" fontId="10" fillId="0" borderId="0"/>
    <xf numFmtId="0" fontId="66" fillId="0" borderId="0"/>
    <xf numFmtId="0" fontId="65" fillId="0" borderId="0"/>
    <xf numFmtId="0" fontId="69" fillId="0" borderId="0"/>
    <xf numFmtId="0" fontId="10" fillId="0" borderId="0"/>
    <xf numFmtId="0" fontId="69" fillId="0" borderId="0"/>
    <xf numFmtId="0" fontId="66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70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7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10" fillId="0" borderId="0"/>
    <xf numFmtId="0" fontId="10" fillId="0" borderId="0"/>
    <xf numFmtId="0" fontId="10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0" fillId="0" borderId="0"/>
    <xf numFmtId="0" fontId="10" fillId="0" borderId="0"/>
    <xf numFmtId="0" fontId="10" fillId="0" borderId="0"/>
    <xf numFmtId="0" fontId="65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7" fillId="0" borderId="0"/>
    <xf numFmtId="0" fontId="67" fillId="0" borderId="0"/>
    <xf numFmtId="0" fontId="65" fillId="0" borderId="0"/>
    <xf numFmtId="0" fontId="65" fillId="0" borderId="0"/>
    <xf numFmtId="0" fontId="67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3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3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3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4" fontId="72" fillId="0" borderId="0">
      <protection locked="0"/>
    </xf>
    <xf numFmtId="4" fontId="72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3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179" fontId="72" fillId="0" borderId="0">
      <protection locked="0"/>
    </xf>
    <xf numFmtId="179" fontId="72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3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180" fontId="72" fillId="0" borderId="0">
      <protection locked="0"/>
    </xf>
    <xf numFmtId="180" fontId="72" fillId="0" borderId="0">
      <protection locked="0"/>
    </xf>
    <xf numFmtId="0" fontId="71" fillId="0" borderId="0">
      <protection locked="0"/>
    </xf>
    <xf numFmtId="0" fontId="4" fillId="0" borderId="0"/>
    <xf numFmtId="0" fontId="71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3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4" fillId="0" borderId="91">
      <protection locked="0"/>
    </xf>
    <xf numFmtId="0" fontId="72" fillId="0" borderId="90">
      <protection locked="0"/>
    </xf>
    <xf numFmtId="0" fontId="74" fillId="0" borderId="91">
      <protection locked="0"/>
    </xf>
    <xf numFmtId="0" fontId="74" fillId="0" borderId="91">
      <protection locked="0"/>
    </xf>
    <xf numFmtId="0" fontId="74" fillId="0" borderId="91">
      <protection locked="0"/>
    </xf>
    <xf numFmtId="0" fontId="74" fillId="0" borderId="91">
      <protection locked="0"/>
    </xf>
    <xf numFmtId="0" fontId="74" fillId="0" borderId="91">
      <protection locked="0"/>
    </xf>
    <xf numFmtId="0" fontId="74" fillId="0" borderId="91">
      <protection locked="0"/>
    </xf>
    <xf numFmtId="0" fontId="74" fillId="0" borderId="91">
      <protection locked="0"/>
    </xf>
    <xf numFmtId="0" fontId="72" fillId="0" borderId="90">
      <protection locked="0"/>
    </xf>
    <xf numFmtId="0" fontId="74" fillId="0" borderId="91">
      <protection locked="0"/>
    </xf>
    <xf numFmtId="0" fontId="74" fillId="0" borderId="91">
      <protection locked="0"/>
    </xf>
    <xf numFmtId="0" fontId="68" fillId="0" borderId="0">
      <alignment vertical="center"/>
    </xf>
    <xf numFmtId="0" fontId="75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7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181" fontId="76" fillId="0" borderId="0">
      <protection locked="0"/>
    </xf>
    <xf numFmtId="181" fontId="76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7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181" fontId="76" fillId="0" borderId="0">
      <protection locked="0"/>
    </xf>
    <xf numFmtId="181" fontId="76" fillId="0" borderId="0">
      <protection locked="0"/>
    </xf>
    <xf numFmtId="0" fontId="10" fillId="0" borderId="0"/>
    <xf numFmtId="0" fontId="71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3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1" fillId="0" borderId="90">
      <protection locked="0"/>
    </xf>
    <xf numFmtId="0" fontId="72" fillId="0" borderId="90">
      <protection locked="0"/>
    </xf>
    <xf numFmtId="0" fontId="72" fillId="0" borderId="90">
      <protection locked="0"/>
    </xf>
    <xf numFmtId="181" fontId="72" fillId="0" borderId="90">
      <protection locked="0"/>
    </xf>
    <xf numFmtId="0" fontId="72" fillId="0" borderId="90">
      <protection locked="0"/>
    </xf>
    <xf numFmtId="181" fontId="72" fillId="0" borderId="90">
      <protection locked="0"/>
    </xf>
    <xf numFmtId="0" fontId="72" fillId="0" borderId="9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9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182" fontId="10" fillId="0" borderId="0" applyFont="0" applyBorder="0">
      <alignment horizontal="right"/>
    </xf>
    <xf numFmtId="183" fontId="10" fillId="0" borderId="0" applyFont="0" applyBorder="0">
      <alignment horizontal="right"/>
    </xf>
    <xf numFmtId="184" fontId="10" fillId="0" borderId="0" applyFont="0" applyBorder="0">
      <alignment horizontal="right"/>
    </xf>
    <xf numFmtId="185" fontId="10" fillId="0" borderId="0" applyFont="0" applyBorder="0">
      <alignment horizontal="right"/>
    </xf>
    <xf numFmtId="186" fontId="78" fillId="0" borderId="0" applyFont="0" applyBorder="0">
      <alignment horizontal="right"/>
    </xf>
    <xf numFmtId="0" fontId="10" fillId="0" borderId="0" applyFont="0" applyBorder="0">
      <alignment horizontal="right"/>
    </xf>
    <xf numFmtId="187" fontId="10" fillId="0" borderId="0" applyFont="0" applyBorder="0">
      <alignment horizontal="right"/>
    </xf>
    <xf numFmtId="188" fontId="78" fillId="0" borderId="0" applyFont="0" applyFill="0" applyBorder="0"/>
    <xf numFmtId="0" fontId="5" fillId="0" borderId="0">
      <alignment horizontal="center"/>
    </xf>
    <xf numFmtId="0" fontId="5" fillId="0" borderId="0">
      <alignment horizontal="center"/>
    </xf>
    <xf numFmtId="0" fontId="5" fillId="0" borderId="0">
      <alignment horizontal="center"/>
    </xf>
    <xf numFmtId="0" fontId="5" fillId="0" borderId="0">
      <alignment horizontal="center"/>
    </xf>
    <xf numFmtId="0" fontId="5" fillId="0" borderId="0">
      <alignment horizontal="center"/>
    </xf>
    <xf numFmtId="0" fontId="5" fillId="0" borderId="0">
      <alignment horizontal="center"/>
    </xf>
    <xf numFmtId="0" fontId="5" fillId="0" borderId="0">
      <alignment horizontal="center"/>
    </xf>
    <xf numFmtId="0" fontId="5" fillId="0" borderId="0">
      <alignment horizontal="center"/>
    </xf>
    <xf numFmtId="189" fontId="4" fillId="0" borderId="0">
      <alignment horizontal="center"/>
    </xf>
    <xf numFmtId="0" fontId="5" fillId="0" borderId="0">
      <alignment horizontal="center"/>
    </xf>
    <xf numFmtId="190" fontId="78" fillId="0" borderId="0" applyFont="0" applyBorder="0">
      <alignment horizontal="right"/>
    </xf>
    <xf numFmtId="0" fontId="10" fillId="0" borderId="0" applyFont="0" applyBorder="0">
      <alignment horizontal="right"/>
    </xf>
    <xf numFmtId="191" fontId="78" fillId="0" borderId="0" applyFont="0" applyFill="0" applyBorder="0"/>
    <xf numFmtId="192" fontId="78" fillId="0" borderId="0" applyFont="0" applyBorder="0">
      <alignment horizontal="right"/>
    </xf>
    <xf numFmtId="167" fontId="10" fillId="0" borderId="0" applyFont="0" applyBorder="0">
      <alignment horizontal="right"/>
    </xf>
    <xf numFmtId="167" fontId="10" fillId="0" borderId="0" applyFont="0" applyBorder="0">
      <alignment horizontal="right"/>
    </xf>
    <xf numFmtId="167" fontId="10" fillId="0" borderId="0" applyFont="0" applyBorder="0">
      <alignment horizontal="right"/>
    </xf>
    <xf numFmtId="0" fontId="64" fillId="0" borderId="0" applyFont="0" applyFill="0" applyBorder="0" applyAlignment="0" applyProtection="0"/>
    <xf numFmtId="193" fontId="79" fillId="48" borderId="18" applyFont="0" applyFill="0" applyBorder="0" applyAlignment="0">
      <alignment horizontal="center" vertical="center" wrapText="1"/>
    </xf>
    <xf numFmtId="0" fontId="80" fillId="50" borderId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2" borderId="0" applyNumberFormat="0" applyBorder="0" applyAlignment="0" applyProtection="0"/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49" fillId="54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7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49" fillId="56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49" fillId="59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3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49" fillId="6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2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60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5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8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7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8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0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0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3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49" fillId="53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64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57" borderId="0" applyNumberFormat="0" applyBorder="0" applyAlignment="0" applyProtection="0"/>
    <xf numFmtId="0" fontId="54" fillId="66" borderId="0" applyNumberFormat="0" applyBorder="0" applyAlignment="0" applyProtection="0"/>
    <xf numFmtId="0" fontId="54" fillId="66" borderId="0" applyNumberFormat="0" applyBorder="0" applyAlignment="0" applyProtection="0"/>
    <xf numFmtId="0" fontId="49" fillId="65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7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49" fillId="59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49" fillId="53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49" fillId="57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62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68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64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8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57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58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7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8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62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61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2" borderId="0" applyNumberFormat="0" applyBorder="0" applyAlignment="0" applyProtection="0"/>
    <xf numFmtId="0" fontId="81" fillId="69" borderId="0" applyNumberFormat="0" applyBorder="0" applyAlignment="0" applyProtection="0"/>
    <xf numFmtId="0" fontId="82" fillId="62" borderId="0" applyNumberFormat="0" applyBorder="0" applyAlignment="0" applyProtection="0"/>
    <xf numFmtId="0" fontId="82" fillId="62" borderId="0" applyNumberFormat="0" applyBorder="0" applyAlignment="0" applyProtection="0"/>
    <xf numFmtId="0" fontId="82" fillId="62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64" borderId="0" applyNumberFormat="0" applyBorder="0" applyAlignment="0" applyProtection="0"/>
    <xf numFmtId="0" fontId="81" fillId="55" borderId="0" applyNumberFormat="0" applyBorder="0" applyAlignment="0" applyProtection="0"/>
    <xf numFmtId="0" fontId="82" fillId="70" borderId="0" applyNumberFormat="0" applyBorder="0" applyAlignment="0" applyProtection="0"/>
    <xf numFmtId="0" fontId="82" fillId="70" borderId="0" applyNumberFormat="0" applyBorder="0" applyAlignment="0" applyProtection="0"/>
    <xf numFmtId="0" fontId="82" fillId="70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57" borderId="0" applyNumberFormat="0" applyBorder="0" applyAlignment="0" applyProtection="0"/>
    <xf numFmtId="0" fontId="81" fillId="65" borderId="0" applyNumberFormat="0" applyBorder="0" applyAlignment="0" applyProtection="0"/>
    <xf numFmtId="0" fontId="82" fillId="57" borderId="0" applyNumberFormat="0" applyBorder="0" applyAlignment="0" applyProtection="0"/>
    <xf numFmtId="0" fontId="82" fillId="57" borderId="0" applyNumberFormat="0" applyBorder="0" applyAlignment="0" applyProtection="0"/>
    <xf numFmtId="0" fontId="82" fillId="57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2" borderId="0" applyNumberFormat="0" applyBorder="0" applyAlignment="0" applyProtection="0"/>
    <xf numFmtId="0" fontId="81" fillId="71" borderId="0" applyNumberFormat="0" applyBorder="0" applyAlignment="0" applyProtection="0"/>
    <xf numFmtId="0" fontId="82" fillId="54" borderId="0" applyNumberFormat="0" applyBorder="0" applyAlignment="0" applyProtection="0"/>
    <xf numFmtId="0" fontId="82" fillId="54" borderId="0" applyNumberFormat="0" applyBorder="0" applyAlignment="0" applyProtection="0"/>
    <xf numFmtId="0" fontId="82" fillId="54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62" borderId="0" applyNumberFormat="0" applyBorder="0" applyAlignment="0" applyProtection="0"/>
    <xf numFmtId="0" fontId="81" fillId="73" borderId="0" applyNumberFormat="0" applyBorder="0" applyAlignment="0" applyProtection="0"/>
    <xf numFmtId="0" fontId="82" fillId="62" borderId="0" applyNumberFormat="0" applyBorder="0" applyAlignment="0" applyProtection="0"/>
    <xf numFmtId="0" fontId="82" fillId="62" borderId="0" applyNumberFormat="0" applyBorder="0" applyAlignment="0" applyProtection="0"/>
    <xf numFmtId="0" fontId="82" fillId="6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5" borderId="0" applyNumberFormat="0" applyBorder="0" applyAlignment="0" applyProtection="0"/>
    <xf numFmtId="0" fontId="81" fillId="52" borderId="0" applyNumberFormat="0" applyBorder="0" applyAlignment="0" applyProtection="0"/>
    <xf numFmtId="0" fontId="82" fillId="55" borderId="0" applyNumberFormat="0" applyBorder="0" applyAlignment="0" applyProtection="0"/>
    <xf numFmtId="0" fontId="82" fillId="55" borderId="0" applyNumberFormat="0" applyBorder="0" applyAlignment="0" applyProtection="0"/>
    <xf numFmtId="0" fontId="82" fillId="55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2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73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64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8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5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57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58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2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68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62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5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61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3" fillId="0" borderId="0" applyFont="0" applyFill="0" applyBorder="0">
      <alignment horizontal="center"/>
    </xf>
    <xf numFmtId="0" fontId="84" fillId="0" borderId="0">
      <alignment horizontal="right"/>
    </xf>
    <xf numFmtId="0" fontId="84" fillId="0" borderId="0">
      <alignment horizontal="right"/>
    </xf>
    <xf numFmtId="194" fontId="85" fillId="0" borderId="77">
      <protection locked="0"/>
    </xf>
    <xf numFmtId="0" fontId="86" fillId="0" borderId="0">
      <alignment vertical="center"/>
    </xf>
    <xf numFmtId="0" fontId="87" fillId="74" borderId="77">
      <alignment vertical="center"/>
    </xf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6" borderId="0" applyNumberFormat="0" applyBorder="0" applyAlignment="0" applyProtection="0"/>
    <xf numFmtId="0" fontId="81" fillId="75" borderId="0" applyNumberFormat="0" applyBorder="0" applyAlignment="0" applyProtection="0"/>
    <xf numFmtId="0" fontId="82" fillId="77" borderId="0" applyNumberFormat="0" applyBorder="0" applyAlignment="0" applyProtection="0"/>
    <xf numFmtId="0" fontId="82" fillId="77" borderId="0" applyNumberFormat="0" applyBorder="0" applyAlignment="0" applyProtection="0"/>
    <xf numFmtId="0" fontId="82" fillId="77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64" borderId="0" applyNumberFormat="0" applyBorder="0" applyAlignment="0" applyProtection="0"/>
    <xf numFmtId="0" fontId="81" fillId="78" borderId="0" applyNumberFormat="0" applyBorder="0" applyAlignment="0" applyProtection="0"/>
    <xf numFmtId="0" fontId="82" fillId="70" borderId="0" applyNumberFormat="0" applyBorder="0" applyAlignment="0" applyProtection="0"/>
    <xf numFmtId="0" fontId="82" fillId="70" borderId="0" applyNumberFormat="0" applyBorder="0" applyAlignment="0" applyProtection="0"/>
    <xf numFmtId="0" fontId="82" fillId="70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80" borderId="0" applyNumberFormat="0" applyBorder="0" applyAlignment="0" applyProtection="0"/>
    <xf numFmtId="0" fontId="81" fillId="79" borderId="0" applyNumberFormat="0" applyBorder="0" applyAlignment="0" applyProtection="0"/>
    <xf numFmtId="0" fontId="82" fillId="57" borderId="0" applyNumberFormat="0" applyBorder="0" applyAlignment="0" applyProtection="0"/>
    <xf numFmtId="0" fontId="82" fillId="57" borderId="0" applyNumberFormat="0" applyBorder="0" applyAlignment="0" applyProtection="0"/>
    <xf numFmtId="0" fontId="82" fillId="57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66" borderId="0" applyNumberFormat="0" applyBorder="0" applyAlignment="0" applyProtection="0"/>
    <xf numFmtId="0" fontId="81" fillId="71" borderId="0" applyNumberFormat="0" applyBorder="0" applyAlignment="0" applyProtection="0"/>
    <xf numFmtId="0" fontId="82" fillId="81" borderId="0" applyNumberFormat="0" applyBorder="0" applyAlignment="0" applyProtection="0"/>
    <xf numFmtId="0" fontId="82" fillId="81" borderId="0" applyNumberFormat="0" applyBorder="0" applyAlignment="0" applyProtection="0"/>
    <xf numFmtId="0" fontId="82" fillId="81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6" borderId="0" applyNumberFormat="0" applyBorder="0" applyAlignment="0" applyProtection="0"/>
    <xf numFmtId="0" fontId="81" fillId="73" borderId="0" applyNumberFormat="0" applyBorder="0" applyAlignment="0" applyProtection="0"/>
    <xf numFmtId="0" fontId="82" fillId="73" borderId="0" applyNumberFormat="0" applyBorder="0" applyAlignment="0" applyProtection="0"/>
    <xf numFmtId="0" fontId="82" fillId="73" borderId="0" applyNumberFormat="0" applyBorder="0" applyAlignment="0" applyProtection="0"/>
    <xf numFmtId="0" fontId="82" fillId="73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82" borderId="0" applyNumberFormat="0" applyBorder="0" applyAlignment="0" applyProtection="0"/>
    <xf numFmtId="0" fontId="81" fillId="70" borderId="0" applyNumberFormat="0" applyBorder="0" applyAlignment="0" applyProtection="0"/>
    <xf numFmtId="0" fontId="82" fillId="78" borderId="0" applyNumberFormat="0" applyBorder="0" applyAlignment="0" applyProtection="0"/>
    <xf numFmtId="0" fontId="82" fillId="78" borderId="0" applyNumberFormat="0" applyBorder="0" applyAlignment="0" applyProtection="0"/>
    <xf numFmtId="0" fontId="82" fillId="78" borderId="0" applyNumberFormat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195" fontId="62" fillId="83" borderId="16" applyFont="0" applyFill="0" applyBorder="0" applyAlignment="0">
      <alignment vertical="center"/>
    </xf>
    <xf numFmtId="196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0" fontId="89" fillId="0" borderId="0">
      <alignment horizontal="center" wrapText="1"/>
      <protection locked="0"/>
    </xf>
    <xf numFmtId="198" fontId="62" fillId="0" borderId="92" applyFont="0" applyFill="0" applyBorder="0" applyAlignment="0" applyProtection="0"/>
    <xf numFmtId="0" fontId="90" fillId="74" borderId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1" fillId="84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3" fillId="0" borderId="0"/>
    <xf numFmtId="0" fontId="94" fillId="0" borderId="0" applyNumberFormat="0" applyFill="0" applyBorder="0" applyAlignment="0" applyProtection="0"/>
    <xf numFmtId="0" fontId="62" fillId="0" borderId="0"/>
    <xf numFmtId="38" fontId="10" fillId="0" borderId="0" applyFont="0" applyFill="0" applyBorder="0" applyAlignment="0" applyProtection="0"/>
    <xf numFmtId="40" fontId="10" fillId="0" borderId="0" applyFont="0" applyFill="0" applyBorder="0" applyAlignment="0" applyProtection="0"/>
    <xf numFmtId="0" fontId="95" fillId="85" borderId="0"/>
    <xf numFmtId="0" fontId="95" fillId="85" borderId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199" fontId="98" fillId="86" borderId="93" applyNumberFormat="0">
      <alignment vertical="center"/>
    </xf>
    <xf numFmtId="3" fontId="98" fillId="0" borderId="93" applyNumberFormat="0">
      <alignment vertical="center"/>
    </xf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200" fontId="100" fillId="0" borderId="0" applyFill="0" applyBorder="0" applyAlignment="0"/>
    <xf numFmtId="200" fontId="100" fillId="0" borderId="0" applyFill="0" applyBorder="0" applyAlignment="0"/>
    <xf numFmtId="194" fontId="101" fillId="0" borderId="0" applyFill="0" applyBorder="0" applyAlignment="0"/>
    <xf numFmtId="171" fontId="101" fillId="0" borderId="0" applyFill="0" applyBorder="0" applyAlignment="0"/>
    <xf numFmtId="201" fontId="68" fillId="0" borderId="0" applyFill="0" applyBorder="0" applyAlignment="0"/>
    <xf numFmtId="202" fontId="68" fillId="0" borderId="0" applyFill="0" applyBorder="0" applyAlignment="0"/>
    <xf numFmtId="203" fontId="101" fillId="0" borderId="0" applyFill="0" applyBorder="0" applyAlignment="0"/>
    <xf numFmtId="204" fontId="68" fillId="0" borderId="0" applyFill="0" applyBorder="0" applyAlignment="0"/>
    <xf numFmtId="194" fontId="101" fillId="0" borderId="0" applyFill="0" applyBorder="0" applyAlignment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4" fillId="60" borderId="95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4" fillId="60" borderId="95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4" fillId="60" borderId="95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3" fillId="60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205" fontId="62" fillId="0" borderId="92" applyBorder="0">
      <alignment horizontal="center"/>
    </xf>
    <xf numFmtId="206" fontId="62" fillId="0" borderId="96" applyBorder="0">
      <alignment horizontal="center"/>
    </xf>
    <xf numFmtId="0" fontId="105" fillId="0" borderId="0" applyFill="0" applyBorder="0" applyProtection="0">
      <alignment horizontal="center"/>
      <protection locked="0"/>
    </xf>
    <xf numFmtId="0" fontId="105" fillId="0" borderId="0" applyFill="0" applyBorder="0" applyProtection="0">
      <alignment horizontal="center"/>
      <protection locked="0"/>
    </xf>
    <xf numFmtId="207" fontId="10" fillId="0" borderId="0" applyFont="0" applyFill="0" applyBorder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72" borderId="98" applyNumberFormat="0" applyAlignment="0" applyProtection="0"/>
    <xf numFmtId="0" fontId="106" fillId="87" borderId="97" applyNumberFormat="0" applyAlignment="0" applyProtection="0"/>
    <xf numFmtId="0" fontId="107" fillId="87" borderId="97" applyNumberFormat="0" applyAlignment="0" applyProtection="0"/>
    <xf numFmtId="0" fontId="107" fillId="87" borderId="97" applyNumberFormat="0" applyAlignment="0" applyProtection="0"/>
    <xf numFmtId="0" fontId="107" fillId="87" borderId="97" applyNumberFormat="0" applyAlignment="0" applyProtection="0"/>
    <xf numFmtId="0" fontId="10" fillId="0" borderId="99" applyFont="0" applyFill="0" applyBorder="0" applyProtection="0">
      <alignment horizontal="center"/>
      <protection locked="0"/>
    </xf>
    <xf numFmtId="0" fontId="10" fillId="0" borderId="99" applyFont="0" applyFill="0" applyBorder="0" applyProtection="0">
      <alignment horizontal="center"/>
      <protection locked="0"/>
    </xf>
    <xf numFmtId="0" fontId="10" fillId="0" borderId="99" applyFont="0" applyFill="0" applyBorder="0" applyProtection="0">
      <alignment horizontal="center"/>
      <protection locked="0"/>
    </xf>
    <xf numFmtId="0" fontId="10" fillId="0" borderId="99" applyFont="0" applyFill="0" applyBorder="0" applyProtection="0">
      <alignment horizontal="center"/>
      <protection locked="0"/>
    </xf>
    <xf numFmtId="0" fontId="10" fillId="0" borderId="99" applyFont="0" applyFill="0" applyBorder="0" applyProtection="0">
      <alignment horizontal="center"/>
      <protection locked="0"/>
    </xf>
    <xf numFmtId="0" fontId="10" fillId="0" borderId="99" applyFont="0" applyFill="0" applyBorder="0" applyProtection="0">
      <alignment horizontal="center"/>
      <protection locked="0"/>
    </xf>
    <xf numFmtId="0" fontId="10" fillId="0" borderId="99" applyFont="0" applyFill="0" applyBorder="0" applyProtection="0">
      <alignment horizontal="center"/>
      <protection locked="0"/>
    </xf>
    <xf numFmtId="0" fontId="10" fillId="0" borderId="99" applyFont="0" applyFill="0" applyBorder="0" applyProtection="0">
      <alignment horizontal="center"/>
      <protection locked="0"/>
    </xf>
    <xf numFmtId="4" fontId="108" fillId="88" borderId="0" applyFont="0" applyBorder="0" applyAlignment="0" applyProtection="0">
      <alignment vertical="top"/>
    </xf>
    <xf numFmtId="0" fontId="109" fillId="0" borderId="25">
      <alignment horizontal="center"/>
    </xf>
    <xf numFmtId="208" fontId="110" fillId="0" borderId="0"/>
    <xf numFmtId="208" fontId="110" fillId="0" borderId="0"/>
    <xf numFmtId="208" fontId="110" fillId="0" borderId="0"/>
    <xf numFmtId="208" fontId="110" fillId="0" borderId="0"/>
    <xf numFmtId="208" fontId="110" fillId="0" borderId="0"/>
    <xf numFmtId="208" fontId="110" fillId="0" borderId="0"/>
    <xf numFmtId="208" fontId="110" fillId="0" borderId="0"/>
    <xf numFmtId="208" fontId="110" fillId="0" borderId="0"/>
    <xf numFmtId="165" fontId="10" fillId="0" borderId="0" applyFont="0" applyFill="0" applyBorder="0" applyAlignment="0" applyProtection="0"/>
    <xf numFmtId="209" fontId="10" fillId="0" borderId="0" applyFont="0" applyFill="0" applyBorder="0" applyAlignment="0" applyProtection="0"/>
    <xf numFmtId="209" fontId="10" fillId="0" borderId="0" applyFont="0" applyFill="0" applyBorder="0" applyAlignment="0" applyProtection="0"/>
    <xf numFmtId="209" fontId="10" fillId="0" borderId="0" applyFont="0" applyFill="0" applyBorder="0" applyAlignment="0" applyProtection="0"/>
    <xf numFmtId="20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203" fontId="101" fillId="0" borderId="0" applyFont="0" applyFill="0" applyBorder="0" applyAlignment="0" applyProtection="0"/>
    <xf numFmtId="201" fontId="111" fillId="0" borderId="0" applyFont="0" applyFill="0" applyBorder="0" applyAlignment="0" applyProtection="0"/>
    <xf numFmtId="37" fontId="111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211" fontId="6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211" fontId="62" fillId="0" borderId="0" applyFont="0" applyFill="0" applyBorder="0" applyAlignment="0" applyProtection="0"/>
    <xf numFmtId="211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37" fontId="10" fillId="0" borderId="0" applyFont="0" applyFill="0" applyBorder="0" applyAlignment="0" applyProtection="0"/>
    <xf numFmtId="210" fontId="5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37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5" fontId="90" fillId="0" borderId="0" applyFont="0" applyFill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165" fontId="90" fillId="0" borderId="0" applyFont="0" applyFill="0" applyBorder="0" applyAlignment="0" applyProtection="0"/>
    <xf numFmtId="175" fontId="62" fillId="0" borderId="0" applyFont="0" applyFill="0" applyBorder="0" applyAlignment="0" applyProtection="0"/>
    <xf numFmtId="168" fontId="62" fillId="0" borderId="0" applyFont="0" applyFill="0" applyBorder="0" applyAlignment="0" applyProtection="0"/>
    <xf numFmtId="168" fontId="62" fillId="0" borderId="0" applyFont="0" applyFill="0" applyBorder="0" applyAlignment="0" applyProtection="0"/>
    <xf numFmtId="210" fontId="5" fillId="0" borderId="0" applyFont="0" applyFill="0" applyBorder="0" applyAlignment="0" applyProtection="0"/>
    <xf numFmtId="168" fontId="49" fillId="0" borderId="0" applyFont="0" applyFill="0" applyBorder="0" applyAlignment="0" applyProtection="0"/>
    <xf numFmtId="165" fontId="90" fillId="0" borderId="0" applyFont="0" applyFill="0" applyBorder="0" applyAlignment="0" applyProtection="0"/>
    <xf numFmtId="210" fontId="5" fillId="0" borderId="0" applyFont="0" applyFill="0" applyBorder="0" applyAlignment="0" applyProtection="0"/>
    <xf numFmtId="213" fontId="4" fillId="0" borderId="0" applyFont="0" applyFill="0" applyBorder="0" applyAlignment="0" applyProtection="0"/>
    <xf numFmtId="210" fontId="5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210" fontId="5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210" fontId="5" fillId="0" borderId="0" applyFont="0" applyFill="0" applyBorder="0" applyAlignment="0" applyProtection="0"/>
    <xf numFmtId="165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12" fillId="0" borderId="0"/>
    <xf numFmtId="0" fontId="66" fillId="0" borderId="0"/>
    <xf numFmtId="0" fontId="66" fillId="0" borderId="0"/>
    <xf numFmtId="3" fontId="10" fillId="0" borderId="0" applyFont="0" applyFill="0" applyBorder="0" applyAlignment="0" applyProtection="0"/>
    <xf numFmtId="0" fontId="112" fillId="0" borderId="0"/>
    <xf numFmtId="0" fontId="66" fillId="0" borderId="0"/>
    <xf numFmtId="0" fontId="66" fillId="0" borderId="0"/>
    <xf numFmtId="0" fontId="113" fillId="0" borderId="0" applyFill="0" applyBorder="0" applyAlignment="0" applyProtection="0">
      <protection locked="0"/>
    </xf>
    <xf numFmtId="214" fontId="114" fillId="0" borderId="67" applyNumberFormat="0" applyFill="0" applyBorder="0" applyAlignment="0" applyProtection="0"/>
    <xf numFmtId="215" fontId="115" fillId="0" borderId="0"/>
    <xf numFmtId="216" fontId="115" fillId="0" borderId="0"/>
    <xf numFmtId="217" fontId="115" fillId="0" borderId="0"/>
    <xf numFmtId="0" fontId="116" fillId="0" borderId="0">
      <alignment horizontal="left" vertical="center" indent="1"/>
    </xf>
    <xf numFmtId="0" fontId="117" fillId="0" borderId="0" applyNumberFormat="0" applyAlignment="0">
      <alignment horizontal="left"/>
    </xf>
    <xf numFmtId="0" fontId="118" fillId="0" borderId="0" applyNumberFormat="0" applyAlignment="0">
      <alignment horizontal="left"/>
    </xf>
    <xf numFmtId="0" fontId="117" fillId="0" borderId="0" applyNumberFormat="0" applyAlignment="0">
      <alignment horizontal="left"/>
    </xf>
    <xf numFmtId="0" fontId="118" fillId="0" borderId="0" applyNumberFormat="0" applyAlignment="0">
      <alignment horizontal="left"/>
    </xf>
    <xf numFmtId="0" fontId="117" fillId="0" borderId="0" applyNumberFormat="0" applyAlignment="0">
      <alignment horizontal="left"/>
    </xf>
    <xf numFmtId="0" fontId="119" fillId="0" borderId="0" applyFill="0" applyBorder="0" applyProtection="0"/>
    <xf numFmtId="0" fontId="119" fillId="0" borderId="0" applyFill="0" applyBorder="0" applyProtection="0"/>
    <xf numFmtId="0" fontId="5" fillId="0" borderId="0" applyFill="0" applyBorder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90" applyFill="0" applyProtection="0"/>
    <xf numFmtId="0" fontId="119" fillId="0" borderId="90" applyFill="0" applyProtection="0"/>
    <xf numFmtId="0" fontId="119" fillId="0" borderId="90" applyFill="0" applyProtection="0"/>
    <xf numFmtId="0" fontId="119" fillId="0" borderId="90" applyFill="0" applyProtection="0"/>
    <xf numFmtId="218" fontId="119" fillId="0" borderId="0" applyFill="0" applyBorder="0" applyProtection="0"/>
    <xf numFmtId="219" fontId="10" fillId="0" borderId="0" applyFont="0" applyFill="0" applyBorder="0" applyAlignment="0" applyProtection="0"/>
    <xf numFmtId="194" fontId="101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97" fontId="62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220" fontId="10" fillId="0" borderId="0" applyFont="0" applyFill="0" applyBorder="0" applyAlignment="0" applyProtection="0"/>
    <xf numFmtId="37" fontId="120" fillId="0" borderId="100" applyFont="0" applyFill="0" applyBorder="0"/>
    <xf numFmtId="37" fontId="120" fillId="0" borderId="100" applyFont="0" applyFill="0" applyBorder="0"/>
    <xf numFmtId="37" fontId="120" fillId="0" borderId="100" applyFont="0" applyFill="0" applyBorder="0"/>
    <xf numFmtId="37" fontId="120" fillId="0" borderId="100" applyFont="0" applyFill="0" applyBorder="0"/>
    <xf numFmtId="37" fontId="121" fillId="0" borderId="100" applyFont="0" applyFill="0" applyBorder="0">
      <protection locked="0"/>
    </xf>
    <xf numFmtId="37" fontId="121" fillId="0" borderId="100" applyFont="0" applyFill="0" applyBorder="0">
      <protection locked="0"/>
    </xf>
    <xf numFmtId="37" fontId="121" fillId="0" borderId="100" applyFont="0" applyFill="0" applyBorder="0">
      <protection locked="0"/>
    </xf>
    <xf numFmtId="37" fontId="121" fillId="0" borderId="100" applyFont="0" applyFill="0" applyBorder="0">
      <protection locked="0"/>
    </xf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2" fillId="74" borderId="23" applyFill="0" applyBorder="0" applyProtection="0"/>
    <xf numFmtId="37" fontId="121" fillId="0" borderId="100" applyFill="0" applyBorder="0">
      <protection locked="0"/>
    </xf>
    <xf numFmtId="221" fontId="10" fillId="0" borderId="0" applyFont="0" applyFill="0" applyBorder="0" applyAlignment="0" applyProtection="0"/>
    <xf numFmtId="222" fontId="62" fillId="0" borderId="0" applyFont="0" applyFill="0" applyBorder="0" applyAlignment="0" applyProtection="0"/>
    <xf numFmtId="223" fontId="10" fillId="0" borderId="0" applyFont="0" applyFill="0" applyBorder="0" applyAlignment="0" applyProtection="0"/>
    <xf numFmtId="222" fontId="10" fillId="0" borderId="0" applyFont="0" applyFill="0" applyBorder="0" applyAlignment="0" applyProtection="0"/>
    <xf numFmtId="0" fontId="110" fillId="0" borderId="0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23" fillId="0" borderId="0" applyFont="0" applyFill="0" applyBorder="0" applyAlignment="0" applyProtection="0"/>
    <xf numFmtId="17" fontId="109" fillId="0" borderId="0" applyFill="0" applyBorder="0">
      <alignment horizontal="right"/>
    </xf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14" fontId="10" fillId="0" borderId="0" applyFont="0" applyFill="0" applyBorder="0" applyAlignment="0" applyProtection="0"/>
    <xf numFmtId="14" fontId="10" fillId="0" borderId="0" applyFont="0" applyFill="0" applyBorder="0" applyAlignment="0" applyProtection="0"/>
    <xf numFmtId="224" fontId="62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15" fontId="124" fillId="0" borderId="53" applyFont="0" applyFill="0" applyBorder="0" applyAlignment="0">
      <alignment horizontal="centerContinuous"/>
    </xf>
    <xf numFmtId="15" fontId="124" fillId="0" borderId="53" applyFont="0" applyFill="0" applyBorder="0" applyAlignment="0">
      <alignment horizontal="centerContinuous"/>
    </xf>
    <xf numFmtId="15" fontId="124" fillId="0" borderId="53" applyFont="0" applyFill="0" applyBorder="0" applyAlignment="0">
      <alignment horizontal="centerContinuous"/>
    </xf>
    <xf numFmtId="15" fontId="124" fillId="0" borderId="53" applyFont="0" applyFill="0" applyBorder="0" applyAlignment="0">
      <alignment horizontal="centerContinuous"/>
    </xf>
    <xf numFmtId="15" fontId="124" fillId="0" borderId="53" applyFont="0" applyFill="0" applyBorder="0" applyAlignment="0">
      <alignment horizontal="centerContinuous"/>
    </xf>
    <xf numFmtId="15" fontId="124" fillId="0" borderId="53" applyFont="0" applyFill="0" applyBorder="0" applyAlignment="0">
      <alignment horizontal="centerContinuous"/>
    </xf>
    <xf numFmtId="15" fontId="125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5" fillId="0" borderId="53" applyFont="0" applyFill="0" applyBorder="0" applyAlignment="0">
      <alignment horizontal="centerContinuous"/>
    </xf>
    <xf numFmtId="14" fontId="126" fillId="0" borderId="0" applyFill="0" applyBorder="0" applyAlignment="0"/>
    <xf numFmtId="14" fontId="126" fillId="0" borderId="0" applyFill="0" applyBorder="0" applyAlignment="0"/>
    <xf numFmtId="14" fontId="120" fillId="0" borderId="0" applyFill="0" applyBorder="0" applyAlignment="0"/>
    <xf numFmtId="0" fontId="10" fillId="0" borderId="0" applyFont="0" applyFill="0" applyBorder="0" applyAlignment="0" applyProtection="0"/>
    <xf numFmtId="0" fontId="119" fillId="0" borderId="0" applyFill="0" applyBorder="0" applyProtection="0"/>
    <xf numFmtId="0" fontId="119" fillId="0" borderId="0" applyFill="0" applyBorder="0" applyProtection="0"/>
    <xf numFmtId="0" fontId="5" fillId="0" borderId="0" applyFill="0" applyBorder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40" applyFill="0" applyProtection="0"/>
    <xf numFmtId="0" fontId="119" fillId="0" borderId="90" applyFill="0" applyProtection="0"/>
    <xf numFmtId="0" fontId="119" fillId="0" borderId="90" applyFill="0" applyProtection="0"/>
    <xf numFmtId="0" fontId="119" fillId="0" borderId="90" applyFill="0" applyProtection="0"/>
    <xf numFmtId="0" fontId="119" fillId="0" borderId="90" applyFill="0" applyProtection="0"/>
    <xf numFmtId="225" fontId="119" fillId="0" borderId="0" applyFill="0" applyBorder="0" applyProtection="0"/>
    <xf numFmtId="226" fontId="127" fillId="0" borderId="0">
      <alignment horizontal="right"/>
    </xf>
    <xf numFmtId="38" fontId="80" fillId="0" borderId="102">
      <alignment vertical="center"/>
    </xf>
    <xf numFmtId="38" fontId="80" fillId="0" borderId="102">
      <alignment vertical="center"/>
    </xf>
    <xf numFmtId="0" fontId="78" fillId="48" borderId="0" applyNumberFormat="0" applyProtection="0">
      <alignment vertical="top"/>
    </xf>
    <xf numFmtId="227" fontId="105" fillId="85" borderId="0" applyNumberFormat="0" applyBorder="0" applyAlignment="0" applyProtection="0"/>
    <xf numFmtId="175" fontId="10" fillId="0" borderId="0" applyFont="0" applyFill="0" applyBorder="0" applyAlignment="0" applyProtection="0"/>
    <xf numFmtId="0" fontId="71" fillId="0" borderId="0">
      <protection locked="0"/>
    </xf>
    <xf numFmtId="228" fontId="128" fillId="0" borderId="0"/>
    <xf numFmtId="0" fontId="129" fillId="0" borderId="0" applyNumberFormat="0" applyFill="0" applyBorder="0" applyAlignment="0" applyProtection="0"/>
    <xf numFmtId="229" fontId="78" fillId="0" borderId="0" applyFont="0" applyBorder="0">
      <alignment horizontal="right"/>
    </xf>
    <xf numFmtId="230" fontId="78" fillId="0" borderId="0" applyFont="0" applyBorder="0">
      <alignment horizontal="right"/>
    </xf>
    <xf numFmtId="231" fontId="78" fillId="0" borderId="0" applyFont="0" applyBorder="0">
      <alignment horizontal="right"/>
    </xf>
    <xf numFmtId="0" fontId="78" fillId="0" borderId="0" applyFont="0" applyBorder="0">
      <alignment horizontal="right"/>
    </xf>
    <xf numFmtId="0" fontId="75" fillId="0" borderId="0">
      <protection locked="0"/>
    </xf>
    <xf numFmtId="0" fontId="75" fillId="0" borderId="0">
      <protection locked="0"/>
    </xf>
    <xf numFmtId="203" fontId="101" fillId="0" borderId="0" applyFill="0" applyBorder="0" applyAlignment="0"/>
    <xf numFmtId="194" fontId="101" fillId="0" borderId="0" applyFill="0" applyBorder="0" applyAlignment="0"/>
    <xf numFmtId="203" fontId="101" fillId="0" borderId="0" applyFill="0" applyBorder="0" applyAlignment="0"/>
    <xf numFmtId="204" fontId="68" fillId="0" borderId="0" applyFill="0" applyBorder="0" applyAlignment="0"/>
    <xf numFmtId="194" fontId="101" fillId="0" borderId="0" applyFill="0" applyBorder="0" applyAlignment="0"/>
    <xf numFmtId="0" fontId="130" fillId="0" borderId="0" applyNumberFormat="0" applyAlignment="0">
      <alignment horizontal="left"/>
    </xf>
    <xf numFmtId="0" fontId="131" fillId="0" borderId="0" applyNumberFormat="0" applyAlignment="0">
      <alignment horizontal="left"/>
    </xf>
    <xf numFmtId="0" fontId="130" fillId="0" borderId="0" applyNumberFormat="0" applyAlignment="0">
      <alignment horizontal="left"/>
    </xf>
    <xf numFmtId="0" fontId="131" fillId="0" borderId="0" applyNumberFormat="0" applyAlignment="0">
      <alignment horizontal="left"/>
    </xf>
    <xf numFmtId="0" fontId="130" fillId="0" borderId="0" applyNumberFormat="0" applyAlignment="0">
      <alignment horizontal="left"/>
    </xf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0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0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3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64" fillId="0" borderId="0" applyFont="0" applyFill="0" applyBorder="0" applyAlignment="0" applyProtection="0"/>
    <xf numFmtId="0" fontId="49" fillId="89" borderId="0"/>
    <xf numFmtId="0" fontId="49" fillId="90" borderId="0"/>
    <xf numFmtId="0" fontId="49" fillId="91" borderId="0"/>
    <xf numFmtId="0" fontId="49" fillId="92" borderId="0"/>
    <xf numFmtId="0" fontId="49" fillId="93" borderId="0"/>
    <xf numFmtId="0" fontId="49" fillId="94" borderId="0"/>
    <xf numFmtId="0" fontId="49" fillId="95" borderId="0"/>
    <xf numFmtId="0" fontId="49" fillId="96" borderId="0"/>
    <xf numFmtId="0" fontId="49" fillId="97" borderId="0"/>
    <xf numFmtId="0" fontId="49" fillId="92" borderId="0"/>
    <xf numFmtId="0" fontId="49" fillId="95" borderId="0"/>
    <xf numFmtId="0" fontId="49" fillId="98" borderId="0"/>
    <xf numFmtId="0" fontId="81" fillId="99" borderId="0"/>
    <xf numFmtId="0" fontId="81" fillId="96" borderId="0"/>
    <xf numFmtId="0" fontId="81" fillId="97" borderId="0"/>
    <xf numFmtId="0" fontId="81" fillId="100" borderId="0"/>
    <xf numFmtId="0" fontId="81" fillId="101" borderId="0"/>
    <xf numFmtId="0" fontId="81" fillId="102" borderId="0"/>
    <xf numFmtId="0" fontId="81" fillId="103" borderId="0"/>
    <xf numFmtId="0" fontId="81" fillId="104" borderId="0"/>
    <xf numFmtId="0" fontId="81" fillId="105" borderId="0"/>
    <xf numFmtId="0" fontId="81" fillId="100" borderId="0"/>
    <xf numFmtId="0" fontId="81" fillId="101" borderId="0"/>
    <xf numFmtId="0" fontId="81" fillId="106" borderId="0"/>
    <xf numFmtId="0" fontId="91" fillId="90" borderId="0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2" fillId="107" borderId="94"/>
    <xf numFmtId="0" fontId="106" fillId="108" borderId="97"/>
    <xf numFmtId="0" fontId="132" fillId="0" borderId="0"/>
    <xf numFmtId="0" fontId="133" fillId="91" borderId="0"/>
    <xf numFmtId="0" fontId="134" fillId="0" borderId="103"/>
    <xf numFmtId="0" fontId="135" fillId="0" borderId="104"/>
    <xf numFmtId="0" fontId="136" fillId="0" borderId="105"/>
    <xf numFmtId="0" fontId="136" fillId="0" borderId="0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7" fillId="94" borderId="94"/>
    <xf numFmtId="0" fontId="138" fillId="0" borderId="106"/>
    <xf numFmtId="0" fontId="139" fillId="109" borderId="0"/>
    <xf numFmtId="0" fontId="67" fillId="0" borderId="0"/>
    <xf numFmtId="0" fontId="67" fillId="0" borderId="0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67" fillId="110" borderId="95"/>
    <xf numFmtId="0" fontId="140" fillId="107" borderId="107"/>
    <xf numFmtId="0" fontId="140" fillId="107" borderId="107"/>
    <xf numFmtId="0" fontId="140" fillId="107" borderId="107"/>
    <xf numFmtId="0" fontId="140" fillId="107" borderId="107"/>
    <xf numFmtId="0" fontId="140" fillId="107" borderId="107"/>
    <xf numFmtId="0" fontId="140" fillId="107" borderId="107"/>
    <xf numFmtId="0" fontId="140" fillId="107" borderId="107"/>
    <xf numFmtId="0" fontId="140" fillId="107" borderId="107"/>
    <xf numFmtId="9" fontId="67" fillId="0" borderId="0"/>
    <xf numFmtId="0" fontId="141" fillId="0" borderId="0"/>
    <xf numFmtId="0" fontId="34" fillId="0" borderId="108"/>
    <xf numFmtId="0" fontId="34" fillId="0" borderId="108"/>
    <xf numFmtId="0" fontId="34" fillId="0" borderId="108"/>
    <xf numFmtId="0" fontId="34" fillId="0" borderId="108"/>
    <xf numFmtId="0" fontId="34" fillId="0" borderId="108"/>
    <xf numFmtId="0" fontId="34" fillId="0" borderId="108"/>
    <xf numFmtId="0" fontId="34" fillId="0" borderId="108"/>
    <xf numFmtId="0" fontId="34" fillId="0" borderId="108"/>
    <xf numFmtId="0" fontId="34" fillId="0" borderId="108"/>
    <xf numFmtId="0" fontId="34" fillId="0" borderId="108"/>
    <xf numFmtId="0" fontId="142" fillId="0" borderId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168" fontId="10" fillId="0" borderId="0" applyFont="0" applyFill="0" applyBorder="0" applyAlignment="0" applyProtection="0"/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146" fillId="0" borderId="0"/>
    <xf numFmtId="0" fontId="75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95" fillId="0" borderId="0"/>
    <xf numFmtId="0" fontId="147" fillId="0" borderId="0">
      <protection locked="0"/>
    </xf>
    <xf numFmtId="234" fontId="10" fillId="0" borderId="0" applyFont="0" applyFill="0" applyBorder="0" applyAlignment="0" applyProtection="0"/>
    <xf numFmtId="235" fontId="62" fillId="0" borderId="0" applyFill="0" applyBorder="0" applyAlignment="0" applyProtection="0"/>
    <xf numFmtId="0" fontId="66" fillId="85" borderId="0"/>
    <xf numFmtId="235" fontId="62" fillId="0" borderId="0" applyFill="0" applyBorder="0" applyAlignment="0" applyProtection="0"/>
    <xf numFmtId="0" fontId="98" fillId="74" borderId="107" applyNumberFormat="0">
      <alignment vertical="center"/>
    </xf>
    <xf numFmtId="0" fontId="98" fillId="74" borderId="107" applyNumberFormat="0">
      <alignment vertical="center"/>
    </xf>
    <xf numFmtId="0" fontId="98" fillId="74" borderId="107" applyNumberFormat="0">
      <alignment vertical="center"/>
    </xf>
    <xf numFmtId="0" fontId="98" fillId="74" borderId="107" applyNumberFormat="0">
      <alignment vertical="center"/>
    </xf>
    <xf numFmtId="0" fontId="71" fillId="0" borderId="0">
      <protection locked="0"/>
    </xf>
    <xf numFmtId="0" fontId="66" fillId="85" borderId="0"/>
    <xf numFmtId="2" fontId="62" fillId="0" borderId="0" applyFill="0" applyBorder="0" applyAlignment="0" applyProtection="0"/>
    <xf numFmtId="236" fontId="148" fillId="111" borderId="18" applyFont="0" applyBorder="0">
      <protection locked="0"/>
    </xf>
    <xf numFmtId="0" fontId="71" fillId="0" borderId="0">
      <protection locked="0"/>
    </xf>
    <xf numFmtId="237" fontId="62" fillId="0" borderId="0" applyFont="0" applyFill="0" applyBorder="0" applyAlignment="0" applyProtection="0"/>
    <xf numFmtId="2" fontId="10" fillId="0" borderId="0" applyFont="0" applyFill="0" applyBorder="0" applyAlignment="0" applyProtection="0"/>
    <xf numFmtId="237" fontId="10" fillId="0" borderId="0" applyFont="0" applyFill="0" applyBorder="0" applyAlignment="0" applyProtection="0"/>
    <xf numFmtId="0" fontId="149" fillId="0" borderId="0"/>
    <xf numFmtId="0" fontId="150" fillId="0" borderId="0" applyNumberFormat="0" applyFill="0" applyBorder="0" applyAlignment="0" applyProtection="0">
      <alignment vertical="top"/>
      <protection locked="0"/>
    </xf>
    <xf numFmtId="227" fontId="121" fillId="0" borderId="0" applyNumberFormat="0" applyFill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51" fillId="57" borderId="0" applyNumberFormat="0" applyBorder="0" applyAlignment="0" applyProtection="0"/>
    <xf numFmtId="0" fontId="152" fillId="62" borderId="0" applyNumberFormat="0" applyBorder="0" applyAlignment="0" applyProtection="0"/>
    <xf numFmtId="0" fontId="152" fillId="62" borderId="0" applyNumberFormat="0" applyBorder="0" applyAlignment="0" applyProtection="0"/>
    <xf numFmtId="0" fontId="152" fillId="62" borderId="0" applyNumberFormat="0" applyBorder="0" applyAlignment="0" applyProtection="0"/>
    <xf numFmtId="38" fontId="108" fillId="74" borderId="0" applyNumberFormat="0" applyBorder="0" applyAlignment="0" applyProtection="0"/>
    <xf numFmtId="1" fontId="153" fillId="0" borderId="0" applyNumberFormat="0" applyAlignment="0">
      <alignment vertical="top"/>
    </xf>
    <xf numFmtId="0" fontId="154" fillId="112" borderId="0"/>
    <xf numFmtId="38" fontId="155" fillId="0" borderId="0" applyNumberFormat="0"/>
    <xf numFmtId="0" fontId="97" fillId="0" borderId="35" applyNumberFormat="0" applyAlignment="0" applyProtection="0">
      <alignment horizontal="left" vertical="center"/>
    </xf>
    <xf numFmtId="0" fontId="97" fillId="0" borderId="35" applyNumberFormat="0" applyAlignment="0" applyProtection="0">
      <alignment horizontal="left" vertical="center"/>
    </xf>
    <xf numFmtId="0" fontId="156" fillId="0" borderId="35" applyNumberFormat="0" applyAlignment="0" applyProtection="0">
      <alignment horizontal="left" vertical="center"/>
    </xf>
    <xf numFmtId="0" fontId="97" fillId="0" borderId="35" applyNumberFormat="0" applyAlignment="0" applyProtection="0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156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0" fontId="97" fillId="0" borderId="33">
      <alignment horizontal="left" vertical="center"/>
    </xf>
    <xf numFmtId="14" fontId="157" fillId="113" borderId="13">
      <alignment horizontal="center" vertical="center" wrapText="1"/>
    </xf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9" fillId="0" borderId="109" applyNumberFormat="0" applyFill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60" fillId="0" borderId="110" applyNumberFormat="0" applyFill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60" fillId="0" borderId="110" applyNumberFormat="0" applyFill="0" applyAlignment="0" applyProtection="0"/>
    <xf numFmtId="0" fontId="160" fillId="0" borderId="110" applyNumberFormat="0" applyFill="0" applyAlignment="0" applyProtection="0"/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2" fillId="0" borderId="111" applyNumberFormat="0" applyFill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3" fillId="0" borderId="111" applyNumberFormat="0" applyFill="0" applyAlignment="0" applyProtection="0"/>
    <xf numFmtId="0" fontId="161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0" fontId="163" fillId="0" borderId="111" applyNumberFormat="0" applyFill="0" applyAlignment="0" applyProtection="0"/>
    <xf numFmtId="0" fontId="163" fillId="0" borderId="111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36" fillId="0" borderId="105" applyNumberFormat="0" applyFill="0" applyAlignment="0" applyProtection="0"/>
    <xf numFmtId="0" fontId="165" fillId="0" borderId="112" applyNumberFormat="0" applyFill="0" applyAlignment="0" applyProtection="0"/>
    <xf numFmtId="0" fontId="136" fillId="0" borderId="105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64" fillId="0" borderId="112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0" fontId="105" fillId="0" borderId="0" applyFill="0" applyAlignment="0" applyProtection="0">
      <protection locked="0"/>
    </xf>
    <xf numFmtId="0" fontId="105" fillId="0" borderId="0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5" fillId="0" borderId="61" applyFill="0" applyAlignment="0" applyProtection="0">
      <protection locked="0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66" fillId="0" borderId="0"/>
    <xf numFmtId="0" fontId="167" fillId="0" borderId="0"/>
    <xf numFmtId="0" fontId="105" fillId="0" borderId="0"/>
    <xf numFmtId="0" fontId="168" fillId="0" borderId="0"/>
    <xf numFmtId="0" fontId="169" fillId="0" borderId="13">
      <alignment horizontal="center"/>
    </xf>
    <xf numFmtId="0" fontId="169" fillId="0" borderId="13">
      <alignment horizontal="center"/>
    </xf>
    <xf numFmtId="0" fontId="169" fillId="0" borderId="13">
      <alignment horizontal="center"/>
    </xf>
    <xf numFmtId="0" fontId="169" fillId="0" borderId="13">
      <alignment horizontal="center"/>
    </xf>
    <xf numFmtId="0" fontId="169" fillId="0" borderId="13">
      <alignment horizontal="center"/>
    </xf>
    <xf numFmtId="0" fontId="169" fillId="0" borderId="13">
      <alignment horizontal="center"/>
    </xf>
    <xf numFmtId="0" fontId="169" fillId="0" borderId="0">
      <alignment horizontal="center"/>
    </xf>
    <xf numFmtId="0" fontId="169" fillId="0" borderId="0">
      <alignment horizontal="center"/>
    </xf>
    <xf numFmtId="0" fontId="27" fillId="114" borderId="0"/>
    <xf numFmtId="0" fontId="27" fillId="114" borderId="0"/>
    <xf numFmtId="0" fontId="27" fillId="114" borderId="0"/>
    <xf numFmtId="0" fontId="170" fillId="114" borderId="0"/>
    <xf numFmtId="0" fontId="27" fillId="114" borderId="0"/>
    <xf numFmtId="0" fontId="27" fillId="114" borderId="0"/>
    <xf numFmtId="233" fontId="27" fillId="114" borderId="0"/>
    <xf numFmtId="0" fontId="27" fillId="114" borderId="0"/>
    <xf numFmtId="0" fontId="27" fillId="114" borderId="0"/>
    <xf numFmtId="0" fontId="27" fillId="114" borderId="0"/>
    <xf numFmtId="0" fontId="27" fillId="114" borderId="0"/>
    <xf numFmtId="0" fontId="27" fillId="114" borderId="0"/>
    <xf numFmtId="233" fontId="27" fillId="114" borderId="0"/>
    <xf numFmtId="0" fontId="28" fillId="115" borderId="0"/>
    <xf numFmtId="0" fontId="28" fillId="115" borderId="0"/>
    <xf numFmtId="0" fontId="28" fillId="115" borderId="0"/>
    <xf numFmtId="0" fontId="171" fillId="115" borderId="0"/>
    <xf numFmtId="0" fontId="28" fillId="115" borderId="0"/>
    <xf numFmtId="0" fontId="28" fillId="115" borderId="0"/>
    <xf numFmtId="233" fontId="28" fillId="115" borderId="0"/>
    <xf numFmtId="0" fontId="28" fillId="115" borderId="0"/>
    <xf numFmtId="0" fontId="28" fillId="115" borderId="0"/>
    <xf numFmtId="0" fontId="28" fillId="115" borderId="0"/>
    <xf numFmtId="0" fontId="28" fillId="115" borderId="0"/>
    <xf numFmtId="0" fontId="28" fillId="115" borderId="0"/>
    <xf numFmtId="233" fontId="28" fillId="115" borderId="0"/>
    <xf numFmtId="0" fontId="172" fillId="0" borderId="0"/>
    <xf numFmtId="0" fontId="172" fillId="0" borderId="0"/>
    <xf numFmtId="0" fontId="172" fillId="0" borderId="0"/>
    <xf numFmtId="0" fontId="173" fillId="0" borderId="0"/>
    <xf numFmtId="0" fontId="172" fillId="0" borderId="0"/>
    <xf numFmtId="0" fontId="172" fillId="0" borderId="0"/>
    <xf numFmtId="233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233" fontId="172" fillId="0" borderId="0"/>
    <xf numFmtId="238" fontId="174" fillId="0" borderId="0" applyNumberFormat="0"/>
    <xf numFmtId="0" fontId="10" fillId="0" borderId="0">
      <alignment horizontal="center"/>
    </xf>
    <xf numFmtId="0" fontId="175" fillId="0" borderId="0" applyNumberFormat="0" applyFill="0" applyBorder="0" applyAlignment="0" applyProtection="0">
      <alignment vertical="top"/>
      <protection locked="0"/>
    </xf>
    <xf numFmtId="0" fontId="175" fillId="0" borderId="0" applyNumberFormat="0" applyFill="0" applyBorder="0" applyAlignment="0" applyProtection="0">
      <alignment vertical="top"/>
      <protection locked="0"/>
    </xf>
    <xf numFmtId="0" fontId="176" fillId="0" borderId="0" applyNumberFormat="0" applyFill="0" applyBorder="0" applyAlignment="0" applyProtection="0"/>
    <xf numFmtId="0" fontId="175" fillId="0" borderId="0" applyNumberFormat="0" applyFill="0" applyBorder="0" applyAlignment="0" applyProtection="0">
      <alignment vertical="top"/>
      <protection locked="0"/>
    </xf>
    <xf numFmtId="0" fontId="175" fillId="0" borderId="0" applyNumberFormat="0" applyFill="0" applyBorder="0" applyAlignment="0" applyProtection="0">
      <alignment vertical="top"/>
      <protection locked="0"/>
    </xf>
    <xf numFmtId="0" fontId="175" fillId="0" borderId="0" applyNumberFormat="0" applyFill="0" applyBorder="0" applyAlignment="0" applyProtection="0">
      <alignment vertical="top"/>
      <protection locked="0"/>
    </xf>
    <xf numFmtId="0" fontId="175" fillId="0" borderId="0" applyNumberFormat="0" applyFill="0" applyBorder="0" applyAlignment="0" applyProtection="0">
      <alignment vertical="top"/>
      <protection locked="0"/>
    </xf>
    <xf numFmtId="0" fontId="175" fillId="0" borderId="0" applyNumberFormat="0" applyFill="0" applyBorder="0" applyAlignment="0" applyProtection="0">
      <alignment vertical="top"/>
      <protection locked="0"/>
    </xf>
    <xf numFmtId="0" fontId="175" fillId="0" borderId="0" applyNumberFormat="0" applyFill="0" applyBorder="0" applyAlignment="0" applyProtection="0">
      <alignment vertical="top"/>
      <protection locked="0"/>
    </xf>
    <xf numFmtId="233" fontId="175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177" fillId="0" borderId="0"/>
    <xf numFmtId="2" fontId="178" fillId="0" borderId="0"/>
    <xf numFmtId="0" fontId="137" fillId="61" borderId="94" applyNumberFormat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0" fontId="108" fillId="116" borderId="23" applyNumberFormat="0" applyBorder="0" applyAlignment="0" applyProtection="0"/>
    <xf numFmtId="199" fontId="179" fillId="111" borderId="113" applyNumberFormat="0">
      <alignment vertical="center"/>
      <protection locked="0"/>
    </xf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37" fillId="61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37" fillId="61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0" fillId="66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239" fontId="108" fillId="48" borderId="0" applyFont="0" applyFill="0" applyBorder="0" applyAlignment="0" applyProtection="0">
      <alignment vertical="top"/>
    </xf>
    <xf numFmtId="0" fontId="182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3" fontId="184" fillId="111" borderId="23">
      <protection locked="0"/>
    </xf>
    <xf numFmtId="3" fontId="184" fillId="111" borderId="23">
      <protection locked="0"/>
    </xf>
    <xf numFmtId="3" fontId="184" fillId="111" borderId="23">
      <protection locked="0"/>
    </xf>
    <xf numFmtId="166" fontId="185" fillId="117" borderId="23">
      <alignment horizontal="left"/>
      <protection locked="0"/>
    </xf>
    <xf numFmtId="166" fontId="185" fillId="117" borderId="23">
      <alignment horizontal="left"/>
      <protection locked="0"/>
    </xf>
    <xf numFmtId="166" fontId="185" fillId="117" borderId="23">
      <alignment horizontal="left"/>
      <protection locked="0"/>
    </xf>
    <xf numFmtId="228" fontId="185" fillId="117" borderId="23">
      <protection locked="0"/>
    </xf>
    <xf numFmtId="228" fontId="185" fillId="117" borderId="23">
      <protection locked="0"/>
    </xf>
    <xf numFmtId="228" fontId="185" fillId="117" borderId="23">
      <protection locked="0"/>
    </xf>
    <xf numFmtId="0" fontId="185" fillId="117" borderId="23">
      <alignment horizontal="center"/>
      <protection locked="0"/>
    </xf>
    <xf numFmtId="0" fontId="185" fillId="117" borderId="23">
      <alignment horizontal="center"/>
      <protection locked="0"/>
    </xf>
    <xf numFmtId="0" fontId="185" fillId="117" borderId="23">
      <alignment horizontal="center"/>
      <protection locked="0"/>
    </xf>
    <xf numFmtId="240" fontId="10" fillId="0" borderId="96" applyFont="0" applyFill="0" applyBorder="0" applyAlignment="0" applyProtection="0"/>
    <xf numFmtId="38" fontId="186" fillId="0" borderId="0"/>
    <xf numFmtId="38" fontId="187" fillId="0" borderId="0"/>
    <xf numFmtId="38" fontId="188" fillId="0" borderId="0"/>
    <xf numFmtId="38" fontId="189" fillId="0" borderId="0"/>
    <xf numFmtId="0" fontId="190" fillId="0" borderId="0"/>
    <xf numFmtId="0" fontId="190" fillId="0" borderId="0"/>
    <xf numFmtId="241" fontId="10" fillId="0" borderId="0" applyFont="0" applyBorder="0">
      <alignment horizontal="right"/>
    </xf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191" fillId="118" borderId="101"/>
    <xf numFmtId="0" fontId="66" fillId="0" borderId="0"/>
    <xf numFmtId="0" fontId="192" fillId="74" borderId="74"/>
    <xf numFmtId="214" fontId="78" fillId="0" borderId="0" applyFill="0" applyBorder="0" applyAlignment="0" applyProtection="0"/>
    <xf numFmtId="203" fontId="101" fillId="0" borderId="0" applyFill="0" applyBorder="0" applyAlignment="0"/>
    <xf numFmtId="194" fontId="101" fillId="0" borderId="0" applyFill="0" applyBorder="0" applyAlignment="0"/>
    <xf numFmtId="203" fontId="101" fillId="0" borderId="0" applyFill="0" applyBorder="0" applyAlignment="0"/>
    <xf numFmtId="204" fontId="68" fillId="0" borderId="0" applyFill="0" applyBorder="0" applyAlignment="0"/>
    <xf numFmtId="194" fontId="101" fillId="0" borderId="0" applyFill="0" applyBorder="0" applyAlignment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42" fillId="0" borderId="114" applyNumberFormat="0" applyFill="0" applyAlignment="0" applyProtection="0"/>
    <xf numFmtId="0" fontId="138" fillId="0" borderId="106" applyNumberFormat="0" applyFill="0" applyAlignment="0" applyProtection="0"/>
    <xf numFmtId="0" fontId="193" fillId="0" borderId="114" applyNumberFormat="0" applyFill="0" applyAlignment="0" applyProtection="0"/>
    <xf numFmtId="0" fontId="193" fillId="0" borderId="114" applyNumberFormat="0" applyFill="0" applyAlignment="0" applyProtection="0"/>
    <xf numFmtId="0" fontId="193" fillId="0" borderId="114" applyNumberFormat="0" applyFill="0" applyAlignment="0" applyProtection="0"/>
    <xf numFmtId="0" fontId="10" fillId="0" borderId="0">
      <alignment horizontal="center"/>
    </xf>
    <xf numFmtId="168" fontId="4" fillId="0" borderId="0" applyFont="0" applyFill="0" applyBorder="0" applyAlignment="0" applyProtection="0"/>
    <xf numFmtId="209" fontId="10" fillId="0" borderId="0" applyFont="0" applyFill="0" applyBorder="0" applyAlignment="0" applyProtection="0"/>
    <xf numFmtId="242" fontId="10" fillId="0" borderId="0" applyFont="0" applyFill="0" applyBorder="0" applyAlignment="0" applyProtection="0"/>
    <xf numFmtId="243" fontId="10" fillId="0" borderId="0" applyFont="0" applyFill="0" applyBorder="0" applyAlignment="0" applyProtection="0"/>
    <xf numFmtId="244" fontId="10" fillId="0" borderId="0" applyFont="0" applyFill="0" applyBorder="0" applyAlignment="0" applyProtection="0"/>
    <xf numFmtId="245" fontId="178" fillId="0" borderId="0"/>
    <xf numFmtId="246" fontId="194" fillId="0" borderId="23">
      <alignment horizontal="right"/>
      <protection locked="0"/>
    </xf>
    <xf numFmtId="246" fontId="194" fillId="0" borderId="23">
      <alignment horizontal="right"/>
      <protection locked="0"/>
    </xf>
    <xf numFmtId="246" fontId="194" fillId="0" borderId="23">
      <alignment horizontal="right"/>
      <protection locked="0"/>
    </xf>
    <xf numFmtId="247" fontId="80" fillId="0" borderId="0" applyFont="0" applyFill="0" applyBorder="0" applyAlignment="0" applyProtection="0"/>
    <xf numFmtId="248" fontId="80" fillId="0" borderId="0" applyFont="0" applyFill="0" applyBorder="0" applyAlignment="0" applyProtection="0"/>
    <xf numFmtId="196" fontId="10" fillId="0" borderId="0" applyFont="0" applyFill="0" applyBorder="0" applyAlignment="0" applyProtection="0"/>
    <xf numFmtId="197" fontId="10" fillId="0" borderId="0" applyFont="0" applyFill="0" applyBorder="0" applyAlignment="0" applyProtection="0"/>
    <xf numFmtId="249" fontId="10" fillId="0" borderId="0" applyFont="0" applyFill="0" applyBorder="0" applyAlignment="0" applyProtection="0"/>
    <xf numFmtId="250" fontId="10" fillId="0" borderId="0" applyFont="0" applyFill="0" applyBorder="0" applyAlignment="0" applyProtection="0"/>
    <xf numFmtId="0" fontId="66" fillId="85" borderId="0"/>
    <xf numFmtId="0" fontId="66" fillId="85" borderId="0"/>
    <xf numFmtId="251" fontId="10" fillId="0" borderId="0" applyFont="0" applyFill="0" applyBorder="0" applyAlignment="0" applyProtection="0"/>
    <xf numFmtId="252" fontId="10" fillId="0" borderId="0" applyFont="0" applyFill="0" applyBorder="0" applyAlignment="0" applyProtection="0"/>
    <xf numFmtId="0" fontId="71" fillId="0" borderId="0">
      <protection locked="0"/>
    </xf>
    <xf numFmtId="253" fontId="62" fillId="0" borderId="0" applyFill="0" applyBorder="0" applyAlignment="0" applyProtection="0"/>
    <xf numFmtId="196" fontId="10" fillId="0" borderId="0" applyFont="0" applyFill="0" applyBorder="0" applyAlignment="0" applyProtection="0"/>
    <xf numFmtId="197" fontId="10" fillId="0" borderId="0" applyFont="0" applyFill="0" applyBorder="0" applyAlignment="0" applyProtection="0"/>
    <xf numFmtId="254" fontId="10" fillId="0" borderId="0" applyFont="0" applyFill="0" applyBorder="0" applyAlignment="0" applyProtection="0"/>
    <xf numFmtId="0" fontId="195" fillId="0" borderId="0" applyNumberFormat="0" applyBorder="0">
      <alignment horizontal="left" vertical="top"/>
    </xf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96" fillId="58" borderId="0" applyNumberFormat="0" applyBorder="0" applyAlignment="0" applyProtection="0"/>
    <xf numFmtId="0" fontId="197" fillId="66" borderId="0" applyNumberFormat="0" applyBorder="0" applyAlignment="0" applyProtection="0"/>
    <xf numFmtId="0" fontId="197" fillId="66" borderId="0" applyNumberFormat="0" applyBorder="0" applyAlignment="0" applyProtection="0"/>
    <xf numFmtId="0" fontId="197" fillId="66" borderId="0" applyNumberFormat="0" applyBorder="0" applyAlignment="0" applyProtection="0"/>
    <xf numFmtId="0" fontId="90" fillId="74" borderId="0">
      <protection locked="0"/>
    </xf>
    <xf numFmtId="0" fontId="68" fillId="0" borderId="0"/>
    <xf numFmtId="37" fontId="198" fillId="0" borderId="0"/>
    <xf numFmtId="37" fontId="198" fillId="0" borderId="0"/>
    <xf numFmtId="0" fontId="68" fillId="0" borderId="0"/>
    <xf numFmtId="0" fontId="80" fillId="0" borderId="96"/>
    <xf numFmtId="0" fontId="10" fillId="0" borderId="0" applyNumberFormat="0" applyFill="0" applyBorder="0" applyAlignment="0" applyProtection="0"/>
    <xf numFmtId="0" fontId="66" fillId="85" borderId="0"/>
    <xf numFmtId="255" fontId="199" fillId="119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3" fontId="200" fillId="0" borderId="0"/>
    <xf numFmtId="0" fontId="62" fillId="0" borderId="0"/>
    <xf numFmtId="0" fontId="62" fillId="0" borderId="0"/>
    <xf numFmtId="3" fontId="200" fillId="0" borderId="0"/>
    <xf numFmtId="0" fontId="10" fillId="0" borderId="0"/>
    <xf numFmtId="0" fontId="49" fillId="0" borderId="0"/>
    <xf numFmtId="0" fontId="62" fillId="0" borderId="0"/>
    <xf numFmtId="0" fontId="62" fillId="0" borderId="0"/>
    <xf numFmtId="3" fontId="200" fillId="0" borderId="0"/>
    <xf numFmtId="0" fontId="10" fillId="0" borderId="0"/>
    <xf numFmtId="0" fontId="62" fillId="0" borderId="0"/>
    <xf numFmtId="0" fontId="62" fillId="0" borderId="0"/>
    <xf numFmtId="0" fontId="49" fillId="0" borderId="0"/>
    <xf numFmtId="0" fontId="62" fillId="0" borderId="0"/>
    <xf numFmtId="0" fontId="62" fillId="0" borderId="0"/>
    <xf numFmtId="0" fontId="10" fillId="0" borderId="0"/>
    <xf numFmtId="0" fontId="62" fillId="0" borderId="0"/>
    <xf numFmtId="0" fontId="62" fillId="0" borderId="0"/>
    <xf numFmtId="0" fontId="1" fillId="0" borderId="0"/>
    <xf numFmtId="0" fontId="1" fillId="0" borderId="0"/>
    <xf numFmtId="0" fontId="62" fillId="0" borderId="0"/>
    <xf numFmtId="0" fontId="62" fillId="0" borderId="0"/>
    <xf numFmtId="0" fontId="62" fillId="0" borderId="0"/>
    <xf numFmtId="37" fontId="10" fillId="0" borderId="0"/>
    <xf numFmtId="0" fontId="62" fillId="0" borderId="0"/>
    <xf numFmtId="0" fontId="4" fillId="0" borderId="0"/>
    <xf numFmtId="0" fontId="4" fillId="0" borderId="0"/>
    <xf numFmtId="37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30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37" fontId="10" fillId="0" borderId="0"/>
    <xf numFmtId="0" fontId="4" fillId="0" borderId="0"/>
    <xf numFmtId="0" fontId="10" fillId="0" borderId="0"/>
    <xf numFmtId="0" fontId="78" fillId="0" borderId="0"/>
    <xf numFmtId="37" fontId="10" fillId="0" borderId="0"/>
    <xf numFmtId="0" fontId="62" fillId="0" borderId="0"/>
    <xf numFmtId="0" fontId="62" fillId="0" borderId="0"/>
    <xf numFmtId="0" fontId="4" fillId="0" borderId="0"/>
    <xf numFmtId="0" fontId="78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" fillId="0" borderId="0"/>
    <xf numFmtId="0" fontId="62" fillId="0" borderId="0"/>
    <xf numFmtId="0" fontId="62" fillId="0" borderId="0"/>
    <xf numFmtId="0" fontId="1" fillId="0" borderId="0"/>
    <xf numFmtId="0" fontId="1" fillId="0" borderId="0"/>
    <xf numFmtId="0" fontId="62" fillId="0" borderId="0"/>
    <xf numFmtId="0" fontId="62" fillId="0" borderId="0"/>
    <xf numFmtId="0" fontId="1" fillId="0" borderId="0"/>
    <xf numFmtId="0" fontId="30" fillId="0" borderId="0"/>
    <xf numFmtId="0" fontId="62" fillId="0" borderId="0"/>
    <xf numFmtId="0" fontId="62" fillId="0" borderId="0"/>
    <xf numFmtId="0" fontId="4" fillId="0" borderId="0"/>
    <xf numFmtId="0" fontId="10" fillId="0" borderId="0"/>
    <xf numFmtId="0" fontId="10" fillId="0" borderId="0"/>
    <xf numFmtId="0" fontId="49" fillId="0" borderId="0"/>
    <xf numFmtId="0" fontId="4" fillId="0" borderId="0"/>
    <xf numFmtId="0" fontId="49" fillId="0" borderId="0"/>
    <xf numFmtId="0" fontId="4" fillId="0" borderId="0"/>
    <xf numFmtId="0" fontId="4" fillId="0" borderId="0"/>
    <xf numFmtId="0" fontId="108" fillId="0" borderId="0"/>
    <xf numFmtId="0" fontId="49" fillId="0" borderId="0"/>
    <xf numFmtId="0" fontId="49" fillId="0" borderId="0"/>
    <xf numFmtId="0" fontId="49" fillId="0" borderId="0"/>
    <xf numFmtId="0" fontId="62" fillId="0" borderId="0"/>
    <xf numFmtId="0" fontId="62" fillId="0" borderId="0"/>
    <xf numFmtId="0" fontId="62" fillId="0" borderId="0"/>
    <xf numFmtId="0" fontId="10" fillId="0" borderId="0"/>
    <xf numFmtId="0" fontId="49" fillId="0" borderId="0"/>
    <xf numFmtId="0" fontId="54" fillId="0" borderId="0"/>
    <xf numFmtId="0" fontId="49" fillId="0" borderId="0"/>
    <xf numFmtId="0" fontId="78" fillId="0" borderId="0"/>
    <xf numFmtId="0" fontId="49" fillId="0" borderId="0"/>
    <xf numFmtId="0" fontId="10" fillId="0" borderId="0"/>
    <xf numFmtId="0" fontId="78" fillId="0" borderId="0"/>
    <xf numFmtId="37" fontId="10" fillId="0" borderId="0"/>
    <xf numFmtId="37" fontId="10" fillId="0" borderId="0"/>
    <xf numFmtId="0" fontId="62" fillId="0" borderId="0"/>
    <xf numFmtId="37" fontId="10" fillId="0" borderId="0"/>
    <xf numFmtId="37" fontId="10" fillId="0" borderId="0"/>
    <xf numFmtId="37" fontId="10" fillId="0" borderId="0"/>
    <xf numFmtId="37" fontId="10" fillId="0" borderId="0"/>
    <xf numFmtId="37" fontId="10" fillId="0" borderId="0"/>
    <xf numFmtId="37" fontId="10" fillId="0" borderId="0"/>
    <xf numFmtId="0" fontId="30" fillId="0" borderId="0"/>
    <xf numFmtId="0" fontId="30" fillId="0" borderId="0"/>
    <xf numFmtId="0" fontId="10" fillId="0" borderId="0"/>
    <xf numFmtId="0" fontId="10" fillId="0" borderId="0"/>
    <xf numFmtId="0" fontId="6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4" fillId="0" borderId="0"/>
    <xf numFmtId="0" fontId="49" fillId="0" borderId="0"/>
    <xf numFmtId="0" fontId="49" fillId="0" borderId="0"/>
    <xf numFmtId="37" fontId="10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54" fillId="0" borderId="0"/>
    <xf numFmtId="0" fontId="4" fillId="0" borderId="0"/>
    <xf numFmtId="0" fontId="1" fillId="0" borderId="0"/>
    <xf numFmtId="0" fontId="78" fillId="0" borderId="0"/>
    <xf numFmtId="3" fontId="2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62" fillId="0" borderId="0"/>
    <xf numFmtId="0" fontId="62" fillId="0" borderId="0"/>
    <xf numFmtId="0" fontId="78" fillId="0" borderId="0"/>
    <xf numFmtId="0" fontId="4" fillId="0" borderId="0"/>
    <xf numFmtId="0" fontId="1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3" fontId="20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62" fillId="0" borderId="0"/>
    <xf numFmtId="0" fontId="62" fillId="0" borderId="0"/>
    <xf numFmtId="0" fontId="108" fillId="0" borderId="0"/>
    <xf numFmtId="0" fontId="78" fillId="0" borderId="0"/>
    <xf numFmtId="0" fontId="62" fillId="0" borderId="0"/>
    <xf numFmtId="0" fontId="62" fillId="0" borderId="0"/>
    <xf numFmtId="0" fontId="78" fillId="0" borderId="0"/>
    <xf numFmtId="256" fontId="109" fillId="0" borderId="0" applyNumberFormat="0" applyFill="0" applyBorder="0" applyAlignment="0" applyProtection="0"/>
    <xf numFmtId="0" fontId="201" fillId="0" borderId="0">
      <alignment horizontal="right"/>
    </xf>
    <xf numFmtId="0" fontId="89" fillId="0" borderId="0"/>
    <xf numFmtId="0" fontId="10" fillId="0" borderId="0"/>
    <xf numFmtId="0" fontId="202" fillId="0" borderId="0"/>
    <xf numFmtId="0" fontId="66" fillId="0" borderId="0"/>
    <xf numFmtId="0" fontId="167" fillId="0" borderId="0"/>
    <xf numFmtId="0" fontId="203" fillId="0" borderId="0"/>
    <xf numFmtId="9" fontId="204" fillId="0" borderId="0"/>
    <xf numFmtId="0" fontId="66" fillId="0" borderId="0"/>
    <xf numFmtId="0" fontId="205" fillId="0" borderId="0"/>
    <xf numFmtId="9" fontId="204" fillId="0" borderId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" fillId="58" borderId="94" applyNumberFormat="0" applyFont="0" applyAlignment="0" applyProtection="0"/>
    <xf numFmtId="0" fontId="10" fillId="58" borderId="94" applyNumberFormat="0" applyFont="0" applyAlignment="0" applyProtection="0"/>
    <xf numFmtId="0" fontId="10" fillId="58" borderId="94" applyNumberFormat="0" applyFont="0" applyAlignment="0" applyProtection="0"/>
    <xf numFmtId="0" fontId="10" fillId="58" borderId="94" applyNumberFormat="0" applyFont="0" applyAlignment="0" applyProtection="0"/>
    <xf numFmtId="0" fontId="10" fillId="58" borderId="94" applyNumberFormat="0" applyFont="0" applyAlignment="0" applyProtection="0"/>
    <xf numFmtId="0" fontId="10" fillId="58" borderId="94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10" fillId="58" borderId="94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10" fillId="58" borderId="94" applyNumberFormat="0" applyFont="0" applyAlignment="0" applyProtection="0"/>
    <xf numFmtId="0" fontId="10" fillId="58" borderId="94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4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62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4" fontId="108" fillId="48" borderId="0" applyFont="0" applyFill="0" applyBorder="0" applyAlignment="0" applyProtection="0">
      <alignment vertical="top"/>
    </xf>
    <xf numFmtId="257" fontId="4" fillId="0" borderId="0" applyFont="0" applyFill="0" applyBorder="0" applyAlignment="0" applyProtection="0"/>
    <xf numFmtId="25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7" fontId="10" fillId="0" borderId="0" applyFont="0" applyFill="0" applyBorder="0" applyAlignment="0" applyProtection="0"/>
    <xf numFmtId="176" fontId="177" fillId="0" borderId="0" applyFont="0" applyFill="0" applyBorder="0" applyAlignment="0" applyProtection="0"/>
    <xf numFmtId="177" fontId="10" fillId="0" borderId="0" applyFont="0" applyFill="0" applyBorder="0" applyAlignment="0" applyProtection="0"/>
    <xf numFmtId="259" fontId="4" fillId="0" borderId="0" applyFont="0" applyFill="0" applyBorder="0" applyAlignment="0" applyProtection="0"/>
    <xf numFmtId="17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77" fillId="0" borderId="0" applyFont="0" applyFill="0" applyBorder="0" applyAlignment="0" applyProtection="0"/>
    <xf numFmtId="168" fontId="10" fillId="0" borderId="0" applyFont="0" applyFill="0" applyBorder="0" applyAlignment="0" applyProtection="0"/>
    <xf numFmtId="260" fontId="4" fillId="0" borderId="0" applyFont="0" applyFill="0" applyBorder="0" applyAlignment="0" applyProtection="0"/>
    <xf numFmtId="168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3" fontId="78" fillId="0" borderId="0" applyBorder="0">
      <alignment horizontal="left" vertical="top" wrapText="1"/>
    </xf>
    <xf numFmtId="0" fontId="10" fillId="0" borderId="0"/>
    <xf numFmtId="3" fontId="206" fillId="0" borderId="0">
      <alignment vertical="top"/>
    </xf>
    <xf numFmtId="0" fontId="207" fillId="0" borderId="0">
      <alignment horizontal="left" vertical="top"/>
      <protection locked="0"/>
    </xf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34" fillId="60" borderId="101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34" fillId="60" borderId="101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208" fillId="60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209" fillId="0" borderId="0"/>
    <xf numFmtId="0" fontId="209" fillId="0" borderId="0"/>
    <xf numFmtId="0" fontId="209" fillId="0" borderId="0"/>
    <xf numFmtId="0" fontId="209" fillId="0" borderId="0"/>
    <xf numFmtId="0" fontId="209" fillId="0" borderId="0"/>
    <xf numFmtId="0" fontId="209" fillId="0" borderId="0"/>
    <xf numFmtId="0" fontId="209" fillId="0" borderId="0"/>
    <xf numFmtId="0" fontId="209" fillId="0" borderId="0"/>
    <xf numFmtId="0" fontId="209" fillId="0" borderId="0"/>
    <xf numFmtId="0" fontId="210" fillId="48" borderId="0"/>
    <xf numFmtId="213" fontId="1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61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62" fontId="10" fillId="0" borderId="0" applyFont="0" applyFill="0" applyBorder="0" applyAlignment="0" applyProtection="0"/>
    <xf numFmtId="9" fontId="119" fillId="0" borderId="0" applyFont="0" applyFill="0" applyBorder="0" applyAlignment="0" applyProtection="0"/>
    <xf numFmtId="10" fontId="119" fillId="0" borderId="0" applyFont="0" applyFill="0" applyBorder="0" applyAlignment="0" applyProtection="0"/>
    <xf numFmtId="202" fontId="68" fillId="0" borderId="0" applyFont="0" applyFill="0" applyBorder="0" applyAlignment="0" applyProtection="0"/>
    <xf numFmtId="263" fontId="101" fillId="0" borderId="0" applyFont="0" applyFill="0" applyBorder="0" applyAlignment="0" applyProtection="0"/>
    <xf numFmtId="1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64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65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66" fontId="10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267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0" fillId="0" borderId="0" applyFont="0" applyFill="0" applyBorder="0" applyAlignment="0" applyProtection="0"/>
    <xf numFmtId="268" fontId="1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66" fillId="0" borderId="0"/>
    <xf numFmtId="0" fontId="66" fillId="85" borderId="0"/>
    <xf numFmtId="0" fontId="71" fillId="0" borderId="0">
      <protection locked="0"/>
    </xf>
    <xf numFmtId="183" fontId="10" fillId="0" borderId="0" applyFont="0" applyBorder="0">
      <alignment horizontal="right"/>
    </xf>
    <xf numFmtId="203" fontId="101" fillId="0" borderId="0" applyFill="0" applyBorder="0" applyAlignment="0"/>
    <xf numFmtId="194" fontId="101" fillId="0" borderId="0" applyFill="0" applyBorder="0" applyAlignment="0"/>
    <xf numFmtId="203" fontId="101" fillId="0" borderId="0" applyFill="0" applyBorder="0" applyAlignment="0"/>
    <xf numFmtId="204" fontId="68" fillId="0" borderId="0" applyFill="0" applyBorder="0" applyAlignment="0"/>
    <xf numFmtId="194" fontId="101" fillId="0" borderId="0" applyFill="0" applyBorder="0" applyAlignment="0"/>
    <xf numFmtId="0" fontId="10" fillId="0" borderId="0"/>
    <xf numFmtId="269" fontId="211" fillId="0" borderId="115" applyBorder="0">
      <alignment horizontal="right"/>
      <protection locked="0"/>
    </xf>
    <xf numFmtId="3" fontId="212" fillId="0" borderId="96" applyNumberFormat="0" applyAlignment="0">
      <alignment vertical="top"/>
    </xf>
    <xf numFmtId="3" fontId="62" fillId="0" borderId="116" applyFont="0" applyFill="0" applyBorder="0" applyAlignment="0" applyProtection="0">
      <alignment vertical="center"/>
    </xf>
    <xf numFmtId="3" fontId="62" fillId="0" borderId="116" applyFont="0" applyFill="0" applyBorder="0" applyAlignment="0" applyProtection="0">
      <alignment vertical="center"/>
    </xf>
    <xf numFmtId="9" fontId="80" fillId="0" borderId="0" applyFont="0" applyFill="0" applyBorder="0" applyAlignment="0" applyProtection="0"/>
    <xf numFmtId="39" fontId="62" fillId="0" borderId="0" applyFill="0" applyBorder="0" applyAlignment="0" applyProtection="0"/>
    <xf numFmtId="37" fontId="62" fillId="0" borderId="0" applyFill="0" applyBorder="0" applyAlignment="0" applyProtection="0"/>
    <xf numFmtId="0" fontId="66" fillId="0" borderId="0"/>
    <xf numFmtId="0" fontId="66" fillId="0" borderId="0"/>
    <xf numFmtId="37" fontId="62" fillId="0" borderId="0" applyFill="0" applyBorder="0" applyAlignment="0" applyProtection="0"/>
    <xf numFmtId="0" fontId="213" fillId="0" borderId="0">
      <alignment horizontal="left"/>
    </xf>
    <xf numFmtId="0" fontId="213" fillId="0" borderId="0">
      <alignment horizontal="right"/>
    </xf>
    <xf numFmtId="0" fontId="209" fillId="0" borderId="0"/>
    <xf numFmtId="0" fontId="214" fillId="120" borderId="0" applyNumberFormat="0" applyFont="0" applyBorder="0" applyAlignment="0">
      <alignment horizontal="center"/>
    </xf>
    <xf numFmtId="0" fontId="110" fillId="0" borderId="0"/>
    <xf numFmtId="14" fontId="215" fillId="0" borderId="0" applyNumberFormat="0" applyFill="0" applyBorder="0" applyAlignment="0" applyProtection="0">
      <alignment horizontal="left"/>
    </xf>
    <xf numFmtId="14" fontId="215" fillId="0" borderId="0" applyNumberFormat="0" applyFill="0" applyBorder="0" applyAlignment="0" applyProtection="0">
      <alignment horizontal="left"/>
    </xf>
    <xf numFmtId="38" fontId="215" fillId="0" borderId="0"/>
    <xf numFmtId="38" fontId="215" fillId="0" borderId="0"/>
    <xf numFmtId="0" fontId="216" fillId="0" borderId="0" applyNumberFormat="0" applyFont="0" applyFill="0" applyBorder="0" applyAlignment="0" applyProtection="0">
      <protection locked="0"/>
    </xf>
    <xf numFmtId="0" fontId="10" fillId="0" borderId="0"/>
    <xf numFmtId="0" fontId="217" fillId="0" borderId="0">
      <alignment horizontal="center" vertical="center"/>
    </xf>
    <xf numFmtId="0" fontId="218" fillId="0" borderId="0">
      <alignment horizontal="center" vertical="center"/>
    </xf>
    <xf numFmtId="0" fontId="219" fillId="0" borderId="0">
      <alignment horizontal="left" vertical="top"/>
    </xf>
    <xf numFmtId="0" fontId="220" fillId="0" borderId="0">
      <alignment horizontal="left" vertical="top"/>
    </xf>
    <xf numFmtId="0" fontId="221" fillId="0" borderId="0">
      <alignment horizontal="left" vertical="top"/>
    </xf>
    <xf numFmtId="0" fontId="221" fillId="0" borderId="0">
      <alignment horizontal="center" vertical="top"/>
    </xf>
    <xf numFmtId="0" fontId="222" fillId="0" borderId="0">
      <alignment horizontal="center" vertical="top"/>
    </xf>
    <xf numFmtId="0" fontId="223" fillId="0" borderId="0">
      <alignment horizontal="center" vertical="top"/>
    </xf>
    <xf numFmtId="0" fontId="224" fillId="0" borderId="0">
      <alignment horizontal="left" vertical="top"/>
    </xf>
    <xf numFmtId="0" fontId="224" fillId="0" borderId="0">
      <alignment horizontal="left" vertical="top"/>
    </xf>
    <xf numFmtId="0" fontId="225" fillId="0" borderId="0">
      <alignment horizontal="left" vertical="top"/>
    </xf>
    <xf numFmtId="0" fontId="226" fillId="0" borderId="0">
      <alignment horizontal="left" vertical="top"/>
    </xf>
    <xf numFmtId="0" fontId="218" fillId="0" borderId="0">
      <alignment horizontal="left" vertical="center"/>
    </xf>
    <xf numFmtId="0" fontId="227" fillId="0" borderId="0">
      <alignment horizontal="left" vertical="top"/>
    </xf>
    <xf numFmtId="0" fontId="227" fillId="0" borderId="0">
      <alignment horizontal="left" vertical="top"/>
    </xf>
    <xf numFmtId="0" fontId="222" fillId="0" borderId="0">
      <alignment horizontal="left" vertical="top"/>
    </xf>
    <xf numFmtId="0" fontId="223" fillId="0" borderId="0">
      <alignment horizontal="left" vertical="top"/>
    </xf>
    <xf numFmtId="0" fontId="221" fillId="0" borderId="0">
      <alignment horizontal="left" vertical="top"/>
    </xf>
    <xf numFmtId="38" fontId="80" fillId="0" borderId="0" applyFont="0" applyFill="0" applyBorder="0" applyAlignment="0" applyProtection="0"/>
    <xf numFmtId="40" fontId="80" fillId="0" borderId="0" applyFont="0" applyFill="0" applyBorder="0" applyAlignment="0" applyProtection="0"/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214" fillId="1" borderId="33" applyNumberFormat="0" applyFont="0" applyAlignment="0">
      <alignment horizontal="center"/>
    </xf>
    <xf numFmtId="0" fontId="84" fillId="0" borderId="0" applyNumberFormat="0" applyFill="0" applyBorder="0" applyAlignment="0" applyProtection="0">
      <alignment horizontal="center"/>
    </xf>
    <xf numFmtId="0" fontId="78" fillId="0" borderId="0"/>
    <xf numFmtId="0" fontId="228" fillId="0" borderId="0" applyNumberFormat="0" applyFill="0" applyBorder="0" applyAlignment="0">
      <alignment horizontal="center"/>
    </xf>
    <xf numFmtId="0" fontId="228" fillId="0" borderId="0" applyNumberFormat="0" applyFill="0" applyBorder="0" applyAlignment="0">
      <alignment horizontal="center"/>
    </xf>
    <xf numFmtId="0" fontId="192" fillId="0" borderId="0">
      <alignment vertical="center"/>
    </xf>
    <xf numFmtId="0" fontId="213" fillId="0" borderId="0"/>
    <xf numFmtId="0" fontId="185" fillId="0" borderId="0"/>
    <xf numFmtId="256" fontId="78" fillId="83" borderId="0" applyNumberFormat="0" applyFont="0" applyBorder="0" applyAlignment="0">
      <protection hidden="1"/>
    </xf>
    <xf numFmtId="4" fontId="62" fillId="0" borderId="0" applyFont="0" applyFill="0" applyBorder="0" applyProtection="0">
      <alignment vertical="center"/>
    </xf>
    <xf numFmtId="0" fontId="229" fillId="0" borderId="117"/>
    <xf numFmtId="0" fontId="229" fillId="0" borderId="117"/>
    <xf numFmtId="0" fontId="229" fillId="0" borderId="117"/>
    <xf numFmtId="0" fontId="229" fillId="0" borderId="117"/>
    <xf numFmtId="0" fontId="229" fillId="0" borderId="91"/>
    <xf numFmtId="0" fontId="229" fillId="0" borderId="91"/>
    <xf numFmtId="0" fontId="229" fillId="0" borderId="91"/>
    <xf numFmtId="0" fontId="229" fillId="0" borderId="91"/>
    <xf numFmtId="0" fontId="66" fillId="0" borderId="0"/>
    <xf numFmtId="0" fontId="230" fillId="0" borderId="0"/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2" fontId="231" fillId="121" borderId="118" applyProtection="0">
      <alignment horizontal="right"/>
    </xf>
    <xf numFmtId="38" fontId="232" fillId="0" borderId="0"/>
    <xf numFmtId="40" fontId="233" fillId="0" borderId="0" applyBorder="0">
      <alignment horizontal="right"/>
    </xf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0" fontId="110" fillId="0" borderId="101"/>
    <xf numFmtId="49" fontId="62" fillId="0" borderId="0" applyFont="0" applyFill="0" applyBorder="0" applyAlignment="0" applyProtection="0"/>
    <xf numFmtId="49" fontId="62" fillId="0" borderId="0" applyFont="0" applyFill="0" applyBorder="0" applyAlignment="0" applyProtection="0"/>
    <xf numFmtId="49" fontId="10" fillId="0" borderId="0" applyFont="0" applyFill="0" applyBorder="0" applyAlignment="0" applyProtection="0"/>
    <xf numFmtId="49" fontId="126" fillId="0" borderId="0" applyFill="0" applyBorder="0" applyAlignment="0"/>
    <xf numFmtId="49" fontId="126" fillId="0" borderId="0" applyFill="0" applyBorder="0" applyAlignment="0"/>
    <xf numFmtId="49" fontId="120" fillId="0" borderId="0" applyFill="0" applyBorder="0" applyAlignment="0"/>
    <xf numFmtId="270" fontId="68" fillId="0" borderId="0" applyFill="0" applyBorder="0" applyAlignment="0"/>
    <xf numFmtId="271" fontId="68" fillId="0" borderId="0" applyFill="0" applyBorder="0" applyAlignment="0"/>
    <xf numFmtId="0" fontId="234" fillId="0" borderId="0" applyFill="0" applyBorder="0" applyProtection="0">
      <alignment horizontal="left" vertical="top"/>
    </xf>
    <xf numFmtId="0" fontId="141" fillId="0" borderId="0" applyNumberFormat="0" applyFill="0" applyBorder="0" applyAlignment="0" applyProtection="0"/>
    <xf numFmtId="0" fontId="235" fillId="122" borderId="0"/>
    <xf numFmtId="199" fontId="236" fillId="123" borderId="0" applyNumberFormat="0">
      <alignment vertical="center"/>
    </xf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237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238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227" fontId="239" fillId="0" borderId="0" applyNumberFormat="0" applyFill="0" applyBorder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10" fillId="0" borderId="120" applyNumberFormat="0" applyFont="0" applyFill="0" applyAlignment="0" applyProtection="0"/>
    <xf numFmtId="0" fontId="34" fillId="0" borderId="108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34" fillId="0" borderId="108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10" fillId="0" borderId="120" applyNumberFormat="0" applyFont="0" applyFill="0" applyAlignment="0" applyProtection="0"/>
    <xf numFmtId="0" fontId="10" fillId="0" borderId="120" applyNumberFormat="0" applyFon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10" fillId="0" borderId="120" applyNumberFormat="0" applyFon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34" fillId="0" borderId="121" applyNumberFormat="0" applyFill="0" applyAlignment="0" applyProtection="0"/>
    <xf numFmtId="0" fontId="34" fillId="0" borderId="121" applyNumberFormat="0" applyFill="0" applyAlignment="0" applyProtection="0"/>
    <xf numFmtId="0" fontId="34" fillId="0" borderId="121" applyNumberFormat="0" applyFill="0" applyAlignment="0" applyProtection="0"/>
    <xf numFmtId="0" fontId="34" fillId="0" borderId="121" applyNumberFormat="0" applyFill="0" applyAlignment="0" applyProtection="0"/>
    <xf numFmtId="0" fontId="10" fillId="0" borderId="120" applyNumberFormat="0" applyFont="0" applyFill="0" applyAlignment="0" applyProtection="0"/>
    <xf numFmtId="0" fontId="34" fillId="0" borderId="121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34" fillId="0" borderId="121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10" fillId="0" borderId="120" applyNumberFormat="0" applyFont="0" applyFill="0" applyAlignment="0" applyProtection="0"/>
    <xf numFmtId="0" fontId="10" fillId="0" borderId="120" applyNumberFormat="0" applyFon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10" fillId="0" borderId="120" applyNumberFormat="0" applyFon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34" fillId="0" borderId="108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240" fillId="0" borderId="119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109" fillId="48" borderId="120" applyNumberFormat="0" applyFill="0" applyProtection="0">
      <alignment vertical="top"/>
    </xf>
    <xf numFmtId="0" fontId="78" fillId="0" borderId="40" applyNumberFormat="0" applyFill="0" applyProtection="0">
      <alignment vertical="top"/>
    </xf>
    <xf numFmtId="0" fontId="78" fillId="0" borderId="40" applyNumberFormat="0" applyFill="0" applyProtection="0">
      <alignment vertical="top"/>
    </xf>
    <xf numFmtId="0" fontId="78" fillId="0" borderId="40" applyNumberFormat="0" applyFill="0" applyProtection="0">
      <alignment vertical="top"/>
    </xf>
    <xf numFmtId="0" fontId="78" fillId="0" borderId="40" applyNumberFormat="0" applyFill="0" applyProtection="0">
      <alignment vertical="top"/>
    </xf>
    <xf numFmtId="0" fontId="241" fillId="48" borderId="0" applyNumberFormat="0" applyFill="0" applyProtection="0"/>
    <xf numFmtId="0" fontId="191" fillId="0" borderId="122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91" fillId="0" borderId="101"/>
    <xf numFmtId="0" fontId="105" fillId="74" borderId="0" applyNumberFormat="0" applyFont="0" applyFill="0" applyBorder="0" applyAlignment="0"/>
    <xf numFmtId="38" fontId="80" fillId="0" borderId="0" applyFont="0" applyFill="0" applyBorder="0" applyAlignment="0" applyProtection="0"/>
    <xf numFmtId="40" fontId="80" fillId="0" borderId="0" applyFont="0" applyFill="0" applyBorder="0" applyAlignment="0" applyProtection="0"/>
    <xf numFmtId="272" fontId="10" fillId="0" borderId="0">
      <alignment horizontal="left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73" fontId="80" fillId="0" borderId="0" applyFont="0" applyFill="0" applyBorder="0" applyAlignment="0" applyProtection="0"/>
    <xf numFmtId="257" fontId="80" fillId="0" borderId="0" applyFont="0" applyFill="0" applyBorder="0" applyAlignment="0" applyProtection="0"/>
    <xf numFmtId="0" fontId="10" fillId="0" borderId="0">
      <alignment horizontal="center" vertical="center" textRotation="180"/>
    </xf>
    <xf numFmtId="0" fontId="28" fillId="0" borderId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0" fillId="65" borderId="0" applyNumberFormat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74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275" fontId="10" fillId="0" borderId="0" applyFont="0" applyFill="0" applyBorder="0" applyAlignment="0" applyProtection="0"/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4" fillId="0" borderId="53" applyFont="0" applyFill="0" applyBorder="0" applyAlignment="0">
      <alignment horizontal="centerContinuous"/>
    </xf>
    <xf numFmtId="0" fontId="125" fillId="0" borderId="53" applyFont="0" applyFill="0" applyBorder="0" applyAlignment="0">
      <alignment horizontal="centerContinuous"/>
    </xf>
    <xf numFmtId="0" fontId="242" fillId="0" borderId="53" applyFont="0" applyFill="0" applyBorder="0" applyAlignment="0">
      <alignment horizontal="centerContinuous"/>
    </xf>
    <xf numFmtId="0" fontId="242" fillId="0" borderId="53" applyFont="0" applyFill="0" applyBorder="0" applyAlignment="0">
      <alignment horizontal="centerContinuous"/>
    </xf>
    <xf numFmtId="0" fontId="242" fillId="0" borderId="53" applyFont="0" applyFill="0" applyBorder="0" applyAlignment="0">
      <alignment horizontal="centerContinuous"/>
    </xf>
    <xf numFmtId="0" fontId="242" fillId="0" borderId="53" applyFont="0" applyFill="0" applyBorder="0" applyAlignment="0">
      <alignment horizontal="centerContinuous"/>
    </xf>
    <xf numFmtId="0" fontId="242" fillId="0" borderId="53" applyFont="0" applyFill="0" applyBorder="0" applyAlignment="0">
      <alignment horizontal="centerContinuous"/>
    </xf>
    <xf numFmtId="0" fontId="242" fillId="0" borderId="53" applyFont="0" applyFill="0" applyBorder="0" applyAlignment="0">
      <alignment horizontal="centerContinuous"/>
    </xf>
    <xf numFmtId="0" fontId="243" fillId="0" borderId="53" applyFont="0" applyFill="0" applyBorder="0" applyAlignment="0">
      <alignment horizontal="centerContinuous"/>
    </xf>
    <xf numFmtId="1" fontId="62" fillId="0" borderId="92" applyFont="0" applyFill="0" applyBorder="0" applyAlignment="0" applyProtection="0">
      <alignment vertical="center"/>
    </xf>
    <xf numFmtId="276" fontId="10" fillId="0" borderId="0" applyFont="0" applyFill="0" applyBorder="0" applyAlignment="0" applyProtection="0"/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4" fillId="0" borderId="0">
      <alignment vertical="top"/>
    </xf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6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3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64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124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8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80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124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9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66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8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6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3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64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81" fillId="70" borderId="0" applyNumberFormat="0" applyBorder="0" applyAlignment="0" applyProtection="0"/>
    <xf numFmtId="0" fontId="244" fillId="0" borderId="123">
      <alignment horizontal="center"/>
    </xf>
    <xf numFmtId="0" fontId="244" fillId="0" borderId="123">
      <alignment horizontal="center"/>
    </xf>
    <xf numFmtId="0" fontId="244" fillId="0" borderId="123">
      <alignment horizontal="center"/>
    </xf>
    <xf numFmtId="0" fontId="244" fillId="0" borderId="123">
      <alignment horizontal="center"/>
    </xf>
    <xf numFmtId="0" fontId="244" fillId="0" borderId="123">
      <alignment horizontal="center"/>
    </xf>
    <xf numFmtId="0" fontId="244" fillId="0" borderId="123">
      <alignment horizontal="center"/>
    </xf>
    <xf numFmtId="0" fontId="244" fillId="0" borderId="123">
      <alignment horizontal="center"/>
    </xf>
    <xf numFmtId="0" fontId="244" fillId="0" borderId="123">
      <alignment horizontal="center"/>
    </xf>
    <xf numFmtId="0" fontId="244" fillId="0" borderId="123">
      <alignment horizontal="center"/>
    </xf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81" fillId="55" borderId="95" applyNumberFormat="0" applyAlignment="0" applyProtection="0"/>
    <xf numFmtId="0" fontId="181" fillId="55" borderId="95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245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137" fillId="61" borderId="94" applyNumberFormat="0" applyAlignment="0" applyProtection="0"/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0">
      <alignment vertical="top"/>
    </xf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34" fillId="60" borderId="101" applyNumberFormat="0" applyAlignment="0" applyProtection="0"/>
    <xf numFmtId="0" fontId="34" fillId="60" borderId="101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246" fillId="68" borderId="107" applyNumberFormat="0" applyAlignment="0" applyProtection="0"/>
    <xf numFmtId="0" fontId="246" fillId="68" borderId="107" applyNumberFormat="0" applyAlignment="0" applyProtection="0"/>
    <xf numFmtId="0" fontId="246" fillId="68" borderId="107" applyNumberFormat="0" applyAlignment="0" applyProtection="0"/>
    <xf numFmtId="0" fontId="246" fillId="68" borderId="107" applyNumberFormat="0" applyAlignment="0" applyProtection="0"/>
    <xf numFmtId="0" fontId="246" fillId="68" borderId="107" applyNumberFormat="0" applyAlignment="0" applyProtection="0"/>
    <xf numFmtId="0" fontId="246" fillId="68" borderId="107" applyNumberFormat="0" applyAlignment="0" applyProtection="0"/>
    <xf numFmtId="0" fontId="246" fillId="68" borderId="107" applyNumberFormat="0" applyAlignment="0" applyProtection="0"/>
    <xf numFmtId="0" fontId="246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0" borderId="107" applyNumberFormat="0" applyAlignment="0" applyProtection="0"/>
    <xf numFmtId="0" fontId="140" fillId="60" borderId="107" applyNumberFormat="0" applyAlignment="0" applyProtection="0"/>
    <xf numFmtId="0" fontId="140" fillId="60" borderId="107" applyNumberFormat="0" applyAlignment="0" applyProtection="0"/>
    <xf numFmtId="0" fontId="140" fillId="60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40" fillId="68" borderId="107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4" fillId="60" borderId="95" applyNumberFormat="0" applyAlignment="0" applyProtection="0"/>
    <xf numFmtId="0" fontId="104" fillId="60" borderId="95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247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0" borderId="94" applyNumberFormat="0" applyAlignment="0" applyProtection="0"/>
    <xf numFmtId="0" fontId="102" fillId="60" borderId="94" applyNumberFormat="0" applyAlignment="0" applyProtection="0"/>
    <xf numFmtId="0" fontId="102" fillId="60" borderId="94" applyNumberFormat="0" applyAlignment="0" applyProtection="0"/>
    <xf numFmtId="0" fontId="102" fillId="60" borderId="94" applyNumberFormat="0" applyAlignment="0" applyProtection="0"/>
    <xf numFmtId="0" fontId="102" fillId="60" borderId="94" applyNumberFormat="0" applyAlignment="0" applyProtection="0"/>
    <xf numFmtId="0" fontId="102" fillId="60" borderId="94" applyNumberFormat="0" applyAlignment="0" applyProtection="0"/>
    <xf numFmtId="0" fontId="102" fillId="60" borderId="94" applyNumberFormat="0" applyAlignment="0" applyProtection="0"/>
    <xf numFmtId="0" fontId="102" fillId="60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0" fontId="102" fillId="68" borderId="94" applyNumberFormat="0" applyAlignment="0" applyProtection="0"/>
    <xf numFmtId="196" fontId="248" fillId="0" borderId="0" applyFont="0" applyFill="0" applyBorder="0" applyAlignment="0" applyProtection="0"/>
    <xf numFmtId="197" fontId="248" fillId="0" borderId="0" applyFon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233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233" fontId="109" fillId="0" borderId="23">
      <alignment horizontal="center" vertical="center"/>
    </xf>
    <xf numFmtId="0" fontId="5" fillId="0" borderId="74" applyNumberFormat="0" applyFill="0" applyBorder="0" applyProtection="0">
      <alignment horizontal="right" vertical="center"/>
    </xf>
    <xf numFmtId="0" fontId="5" fillId="0" borderId="74" applyNumberFormat="0" applyFill="0" applyBorder="0" applyProtection="0">
      <alignment horizontal="right" vertical="center"/>
    </xf>
    <xf numFmtId="0" fontId="5" fillId="0" borderId="74" applyNumberFormat="0" applyFill="0" applyBorder="0" applyProtection="0">
      <alignment horizontal="right" vertical="center"/>
    </xf>
    <xf numFmtId="0" fontId="5" fillId="0" borderId="74" applyNumberFormat="0" applyFill="0" applyBorder="0" applyProtection="0">
      <alignment horizontal="right" vertical="center"/>
    </xf>
    <xf numFmtId="14" fontId="250" fillId="0" borderId="124" applyBorder="0">
      <alignment horizontal="center" vertical="center"/>
    </xf>
    <xf numFmtId="14" fontId="67" fillId="0" borderId="0">
      <alignment vertical="center"/>
    </xf>
    <xf numFmtId="14" fontId="67" fillId="0" borderId="0">
      <alignment vertical="center"/>
    </xf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77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197" fontId="10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197" fontId="10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78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0" fontId="10" fillId="0" borderId="0" applyFont="0" applyFill="0" applyBorder="0" applyAlignment="0" applyProtection="0"/>
    <xf numFmtId="197" fontId="10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54" fillId="0" borderId="0" applyFont="0" applyFill="0" applyBorder="0" applyAlignment="0" applyProtection="0"/>
    <xf numFmtId="213" fontId="54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79" fontId="10" fillId="0" borderId="0" applyFont="0" applyFill="0" applyBorder="0" applyAlignment="0" applyProtection="0"/>
    <xf numFmtId="279" fontId="10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197" fontId="10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213" fontId="62" fillId="0" borderId="0" applyFont="0" applyFill="0" applyBorder="0" applyAlignment="0" applyProtection="0"/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9" fontId="251" fillId="0" borderId="23" applyBorder="0">
      <alignment horizontal="right" indent="1"/>
    </xf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252" fillId="0" borderId="81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253" fillId="0" borderId="125" applyNumberFormat="0" applyFill="0" applyAlignment="0" applyProtection="0"/>
    <xf numFmtId="0" fontId="253" fillId="0" borderId="125" applyNumberFormat="0" applyFill="0" applyAlignment="0" applyProtection="0"/>
    <xf numFmtId="0" fontId="134" fillId="0" borderId="103" applyNumberFormat="0" applyFill="0" applyAlignment="0" applyProtection="0"/>
    <xf numFmtId="0" fontId="159" fillId="0" borderId="109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253" fillId="0" borderId="125" applyNumberFormat="0" applyFill="0" applyAlignment="0" applyProtection="0"/>
    <xf numFmtId="0" fontId="134" fillId="0" borderId="103" applyNumberFormat="0" applyFill="0" applyAlignment="0" applyProtection="0"/>
    <xf numFmtId="0" fontId="253" fillId="0" borderId="125" applyNumberFormat="0" applyFill="0" applyAlignment="0" applyProtection="0"/>
    <xf numFmtId="0" fontId="253" fillId="0" borderId="125" applyNumberFormat="0" applyFill="0" applyAlignment="0" applyProtection="0"/>
    <xf numFmtId="0" fontId="254" fillId="0" borderId="103" applyNumberFormat="0" applyFill="0" applyAlignment="0" applyProtection="0"/>
    <xf numFmtId="0" fontId="255" fillId="0" borderId="125" applyNumberFormat="0" applyFill="0" applyAlignment="0" applyProtection="0"/>
    <xf numFmtId="0" fontId="253" fillId="0" borderId="125" applyNumberFormat="0" applyFill="0" applyAlignment="0" applyProtection="0"/>
    <xf numFmtId="0" fontId="134" fillId="0" borderId="103" applyNumberFormat="0" applyFill="0" applyAlignment="0" applyProtection="0"/>
    <xf numFmtId="0" fontId="255" fillId="0" borderId="125" applyNumberFormat="0" applyFill="0" applyAlignment="0" applyProtection="0"/>
    <xf numFmtId="0" fontId="134" fillId="0" borderId="103" applyNumberFormat="0" applyFill="0" applyAlignment="0" applyProtection="0"/>
    <xf numFmtId="0" fontId="253" fillId="0" borderId="125" applyNumberFormat="0" applyFill="0" applyAlignment="0" applyProtection="0"/>
    <xf numFmtId="0" fontId="253" fillId="0" borderId="125" applyNumberFormat="0" applyFill="0" applyAlignment="0" applyProtection="0"/>
    <xf numFmtId="0" fontId="134" fillId="0" borderId="103" applyNumberFormat="0" applyFill="0" applyAlignment="0" applyProtection="0"/>
    <xf numFmtId="0" fontId="255" fillId="0" borderId="125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4" fillId="0" borderId="103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62" fillId="0" borderId="111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256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5" fillId="0" borderId="104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7" fillId="0" borderId="126" applyNumberFormat="0" applyFill="0" applyAlignment="0" applyProtection="0"/>
    <xf numFmtId="0" fontId="136" fillId="0" borderId="105" applyNumberFormat="0" applyFill="0" applyAlignment="0" applyProtection="0"/>
    <xf numFmtId="0" fontId="258" fillId="0" borderId="105" applyNumberFormat="0" applyFill="0" applyAlignment="0" applyProtection="0"/>
    <xf numFmtId="0" fontId="258" fillId="0" borderId="105" applyNumberFormat="0" applyFill="0" applyAlignment="0" applyProtection="0"/>
    <xf numFmtId="0" fontId="136" fillId="0" borderId="105" applyNumberFormat="0" applyFill="0" applyAlignment="0" applyProtection="0"/>
    <xf numFmtId="0" fontId="108" fillId="0" borderId="0" applyNumberFormat="0" applyFill="0" applyAlignment="0" applyProtection="0"/>
    <xf numFmtId="0" fontId="257" fillId="0" borderId="126" applyNumberFormat="0" applyFill="0" applyAlignment="0" applyProtection="0"/>
    <xf numFmtId="0" fontId="258" fillId="0" borderId="105" applyNumberFormat="0" applyFill="0" applyAlignment="0" applyProtection="0"/>
    <xf numFmtId="0" fontId="108" fillId="0" borderId="0" applyNumberFormat="0" applyFill="0" applyAlignment="0" applyProtection="0"/>
    <xf numFmtId="0" fontId="257" fillId="0" borderId="126" applyNumberFormat="0" applyFill="0" applyAlignment="0" applyProtection="0"/>
    <xf numFmtId="0" fontId="78" fillId="0" borderId="0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7" fillId="0" borderId="126" applyNumberFormat="0" applyFill="0" applyAlignment="0" applyProtection="0"/>
    <xf numFmtId="0" fontId="259" fillId="0" borderId="126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9" fillId="0" borderId="126" applyNumberFormat="0" applyFill="0" applyAlignment="0" applyProtection="0"/>
    <xf numFmtId="0" fontId="136" fillId="0" borderId="105" applyNumberFormat="0" applyFill="0" applyAlignment="0" applyProtection="0"/>
    <xf numFmtId="0" fontId="259" fillId="0" borderId="126" applyNumberFormat="0" applyFill="0" applyAlignment="0" applyProtection="0"/>
    <xf numFmtId="0" fontId="259" fillId="0" borderId="126" applyNumberFormat="0" applyFill="0" applyAlignment="0" applyProtection="0"/>
    <xf numFmtId="0" fontId="260" fillId="0" borderId="126" applyNumberFormat="0" applyFill="0" applyAlignment="0" applyProtection="0"/>
    <xf numFmtId="0" fontId="259" fillId="0" borderId="126" applyNumberFormat="0" applyFill="0" applyAlignment="0" applyProtection="0"/>
    <xf numFmtId="0" fontId="136" fillId="0" borderId="105" applyNumberFormat="0" applyFill="0" applyAlignment="0" applyProtection="0"/>
    <xf numFmtId="0" fontId="260" fillId="0" borderId="126" applyNumberFormat="0" applyFill="0" applyAlignment="0" applyProtection="0"/>
    <xf numFmtId="0" fontId="136" fillId="0" borderId="105" applyNumberFormat="0" applyFill="0" applyAlignment="0" applyProtection="0"/>
    <xf numFmtId="0" fontId="259" fillId="0" borderId="126" applyNumberFormat="0" applyFill="0" applyAlignment="0" applyProtection="0"/>
    <xf numFmtId="0" fontId="259" fillId="0" borderId="126" applyNumberFormat="0" applyFill="0" applyAlignment="0" applyProtection="0"/>
    <xf numFmtId="0" fontId="136" fillId="0" borderId="105" applyNumberFormat="0" applyFill="0" applyAlignment="0" applyProtection="0"/>
    <xf numFmtId="0" fontId="260" fillId="0" borderId="126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109" fillId="0" borderId="23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0" fontId="261" fillId="125" borderId="127" applyBorder="0">
      <alignment horizontal="center" vertical="center"/>
    </xf>
    <xf numFmtId="176" fontId="248" fillId="0" borderId="0" applyFont="0" applyFill="0" applyBorder="0" applyAlignment="0" applyProtection="0"/>
    <xf numFmtId="175" fontId="248" fillId="0" borderId="0" applyFont="0" applyFill="0" applyBorder="0" applyAlignment="0" applyProtection="0"/>
    <xf numFmtId="280" fontId="10" fillId="0" borderId="0" applyFont="0" applyFill="0" applyBorder="0" applyAlignment="0" applyProtection="0"/>
    <xf numFmtId="281" fontId="10" fillId="0" borderId="0" applyFont="0" applyFill="0" applyBorder="0" applyAlignment="0" applyProtection="0"/>
    <xf numFmtId="282" fontId="251" fillId="126" borderId="124" applyBorder="0">
      <alignment horizontal="right" indent="1"/>
    </xf>
    <xf numFmtId="282" fontId="251" fillId="126" borderId="124" applyBorder="0">
      <alignment horizontal="right" indent="1"/>
    </xf>
    <xf numFmtId="282" fontId="262" fillId="49" borderId="124" applyBorder="0">
      <alignment horizontal="right" indent="1"/>
    </xf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21" applyNumberFormat="0" applyFill="0" applyAlignment="0" applyProtection="0"/>
    <xf numFmtId="0" fontId="34" fillId="0" borderId="121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263" fillId="0" borderId="108" applyNumberFormat="0" applyFill="0" applyAlignment="0" applyProtection="0"/>
    <xf numFmtId="0" fontId="263" fillId="0" borderId="108" applyNumberFormat="0" applyFill="0" applyAlignment="0" applyProtection="0"/>
    <xf numFmtId="0" fontId="263" fillId="0" borderId="108" applyNumberFormat="0" applyFill="0" applyAlignment="0" applyProtection="0"/>
    <xf numFmtId="0" fontId="263" fillId="0" borderId="108" applyNumberFormat="0" applyFill="0" applyAlignment="0" applyProtection="0"/>
    <xf numFmtId="0" fontId="263" fillId="0" borderId="108" applyNumberFormat="0" applyFill="0" applyAlignment="0" applyProtection="0"/>
    <xf numFmtId="0" fontId="263" fillId="0" borderId="108" applyNumberFormat="0" applyFill="0" applyAlignment="0" applyProtection="0"/>
    <xf numFmtId="0" fontId="263" fillId="0" borderId="108" applyNumberFormat="0" applyFill="0" applyAlignment="0" applyProtection="0"/>
    <xf numFmtId="0" fontId="263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28" applyNumberFormat="0" applyFill="0" applyAlignment="0" applyProtection="0"/>
    <xf numFmtId="0" fontId="34" fillId="0" borderId="128" applyNumberFormat="0" applyFill="0" applyAlignment="0" applyProtection="0"/>
    <xf numFmtId="0" fontId="34" fillId="0" borderId="128" applyNumberFormat="0" applyFill="0" applyAlignment="0" applyProtection="0"/>
    <xf numFmtId="0" fontId="34" fillId="0" borderId="12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0" fontId="34" fillId="0" borderId="108" applyNumberFormat="0" applyFill="0" applyAlignment="0" applyProtection="0"/>
    <xf numFmtId="3" fontId="124" fillId="83" borderId="129" applyFill="0">
      <alignment vertical="center"/>
    </xf>
    <xf numFmtId="0" fontId="5" fillId="0" borderId="0">
      <alignment horizontal="right" vertical="top" wrapText="1"/>
    </xf>
    <xf numFmtId="0" fontId="5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248" fillId="0" borderId="0"/>
    <xf numFmtId="0" fontId="10" fillId="0" borderId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72" borderId="98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106" fillId="87" borderId="97" applyNumberFormat="0" applyAlignment="0" applyProtection="0"/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4" fillId="0" borderId="0">
      <alignment vertical="top"/>
    </xf>
    <xf numFmtId="0" fontId="4" fillId="0" borderId="0"/>
    <xf numFmtId="283" fontId="262" fillId="0" borderId="124" applyBorder="0">
      <alignment horizontal="right" indent="1"/>
    </xf>
    <xf numFmtId="283" fontId="264" fillId="0" borderId="124" applyBorder="0">
      <alignment horizontal="right" indent="1"/>
    </xf>
    <xf numFmtId="283" fontId="264" fillId="0" borderId="124" applyBorder="0">
      <alignment horizontal="right" indent="1"/>
    </xf>
    <xf numFmtId="284" fontId="78" fillId="0" borderId="124" applyBorder="0">
      <alignment horizontal="right" indent="1"/>
    </xf>
    <xf numFmtId="283" fontId="78" fillId="0" borderId="124">
      <alignment horizontal="right" indent="1"/>
    </xf>
    <xf numFmtId="284" fontId="78" fillId="0" borderId="124" applyBorder="0">
      <alignment horizontal="right" indent="1"/>
    </xf>
    <xf numFmtId="3" fontId="265" fillId="0" borderId="74">
      <alignment horizontal="right" vertical="center" shrinkToFit="1"/>
      <protection locked="0"/>
    </xf>
    <xf numFmtId="285" fontId="78" fillId="0" borderId="124" applyFont="0" applyFill="0" applyBorder="0" applyAlignment="0">
      <alignment horizontal="right" indent="1"/>
    </xf>
    <xf numFmtId="285" fontId="78" fillId="0" borderId="124" applyBorder="0">
      <alignment horizontal="right" indent="1"/>
    </xf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2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96" fillId="58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139" fillId="6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10" fillId="0" borderId="0"/>
    <xf numFmtId="233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10" fillId="0" borderId="0"/>
    <xf numFmtId="0" fontId="4" fillId="0" borderId="0"/>
    <xf numFmtId="0" fontId="4" fillId="0" borderId="0"/>
    <xf numFmtId="233" fontId="10" fillId="0" borderId="0"/>
    <xf numFmtId="233" fontId="10" fillId="0" borderId="0"/>
    <xf numFmtId="233" fontId="10" fillId="0" borderId="0"/>
    <xf numFmtId="0" fontId="4" fillId="0" borderId="0"/>
    <xf numFmtId="0" fontId="4" fillId="0" borderId="0"/>
    <xf numFmtId="286" fontId="4" fillId="0" borderId="0"/>
    <xf numFmtId="0" fontId="4" fillId="0" borderId="0"/>
    <xf numFmtId="0" fontId="108" fillId="0" borderId="0"/>
    <xf numFmtId="0" fontId="4" fillId="0" borderId="0"/>
    <xf numFmtId="0" fontId="4" fillId="0" borderId="0"/>
    <xf numFmtId="233" fontId="64" fillId="0" borderId="0"/>
    <xf numFmtId="233" fontId="108" fillId="0" borderId="0"/>
    <xf numFmtId="233" fontId="4" fillId="0" borderId="0"/>
    <xf numFmtId="233" fontId="4" fillId="0" borderId="0"/>
    <xf numFmtId="0" fontId="78" fillId="0" borderId="0"/>
    <xf numFmtId="0" fontId="4" fillId="0" borderId="0"/>
    <xf numFmtId="0" fontId="4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" fillId="0" borderId="0"/>
    <xf numFmtId="233" fontId="10" fillId="0" borderId="0"/>
    <xf numFmtId="233" fontId="10" fillId="0" borderId="0"/>
    <xf numFmtId="233" fontId="10" fillId="0" borderId="0"/>
    <xf numFmtId="233" fontId="10" fillId="0" borderId="0"/>
    <xf numFmtId="233" fontId="10" fillId="0" borderId="0"/>
    <xf numFmtId="0" fontId="4" fillId="0" borderId="0"/>
    <xf numFmtId="0" fontId="1" fillId="0" borderId="0"/>
    <xf numFmtId="0" fontId="1" fillId="0" borderId="0"/>
    <xf numFmtId="0" fontId="1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" fillId="0" borderId="0"/>
    <xf numFmtId="0" fontId="1" fillId="0" borderId="0"/>
    <xf numFmtId="0" fontId="4" fillId="0" borderId="0"/>
    <xf numFmtId="233" fontId="4" fillId="0" borderId="0"/>
    <xf numFmtId="0" fontId="4" fillId="0" borderId="0"/>
    <xf numFmtId="233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233" fontId="10" fillId="0" borderId="0"/>
    <xf numFmtId="233" fontId="10" fillId="0" borderId="0"/>
    <xf numFmtId="233" fontId="10" fillId="0" borderId="0"/>
    <xf numFmtId="233" fontId="10" fillId="0" borderId="0"/>
    <xf numFmtId="233" fontId="10" fillId="0" borderId="0"/>
    <xf numFmtId="233" fontId="10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08" fillId="0" borderId="0">
      <alignment horizontal="left"/>
    </xf>
    <xf numFmtId="0" fontId="108" fillId="0" borderId="0">
      <alignment horizontal="left"/>
    </xf>
    <xf numFmtId="0" fontId="4" fillId="0" borderId="0"/>
    <xf numFmtId="0" fontId="4" fillId="0" borderId="0"/>
    <xf numFmtId="0" fontId="108" fillId="0" borderId="0"/>
    <xf numFmtId="0" fontId="108" fillId="0" borderId="0">
      <alignment horizontal="left"/>
    </xf>
    <xf numFmtId="0" fontId="1" fillId="0" borderId="0"/>
    <xf numFmtId="0" fontId="1" fillId="0" borderId="0"/>
    <xf numFmtId="0" fontId="49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233" fontId="6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3" fontId="6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08" fillId="0" borderId="0"/>
    <xf numFmtId="0" fontId="10" fillId="0" borderId="0"/>
    <xf numFmtId="0" fontId="49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0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08" fillId="0" borderId="0">
      <alignment horizontal="left"/>
    </xf>
    <xf numFmtId="0" fontId="4" fillId="0" borderId="0"/>
    <xf numFmtId="0" fontId="4" fillId="0" borderId="0"/>
    <xf numFmtId="0" fontId="5" fillId="0" borderId="0"/>
    <xf numFmtId="0" fontId="10" fillId="0" borderId="0"/>
    <xf numFmtId="0" fontId="108" fillId="0" borderId="0">
      <alignment horizontal="left"/>
    </xf>
    <xf numFmtId="0" fontId="5" fillId="0" borderId="0"/>
    <xf numFmtId="0" fontId="30" fillId="0" borderId="0"/>
    <xf numFmtId="0" fontId="1" fillId="0" borderId="0"/>
    <xf numFmtId="0" fontId="1" fillId="0" borderId="0"/>
    <xf numFmtId="0" fontId="4" fillId="0" borderId="0"/>
    <xf numFmtId="0" fontId="10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7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78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3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3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233" fontId="64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4" fillId="0" borderId="0"/>
    <xf numFmtId="0" fontId="49" fillId="0" borderId="0"/>
    <xf numFmtId="0" fontId="54" fillId="0" borderId="0"/>
    <xf numFmtId="0" fontId="49" fillId="0" borderId="0"/>
    <xf numFmtId="0" fontId="49" fillId="0" borderId="0"/>
    <xf numFmtId="0" fontId="49" fillId="0" borderId="0"/>
    <xf numFmtId="0" fontId="54" fillId="0" borderId="0"/>
    <xf numFmtId="0" fontId="49" fillId="0" borderId="0"/>
    <xf numFmtId="0" fontId="54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233" fontId="4" fillId="0" borderId="0"/>
    <xf numFmtId="233" fontId="4" fillId="0" borderId="0"/>
    <xf numFmtId="233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86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78" fillId="0" borderId="0"/>
    <xf numFmtId="0" fontId="78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08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78" fillId="0" borderId="0"/>
    <xf numFmtId="0" fontId="267" fillId="0" borderId="0"/>
    <xf numFmtId="0" fontId="108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49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233" fontId="4" fillId="0" borderId="0"/>
    <xf numFmtId="23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08" fillId="0" borderId="0"/>
    <xf numFmtId="0" fontId="108" fillId="0" borderId="0">
      <alignment horizontal="left"/>
    </xf>
    <xf numFmtId="0" fontId="10" fillId="0" borderId="0"/>
    <xf numFmtId="0" fontId="108" fillId="0" borderId="0">
      <alignment horizontal="left"/>
    </xf>
    <xf numFmtId="0" fontId="4" fillId="0" borderId="0"/>
    <xf numFmtId="0" fontId="108" fillId="0" borderId="0">
      <alignment horizontal="left"/>
    </xf>
    <xf numFmtId="0" fontId="10" fillId="0" borderId="0"/>
    <xf numFmtId="0" fontId="269" fillId="0" borderId="0"/>
    <xf numFmtId="0" fontId="10" fillId="0" borderId="0"/>
    <xf numFmtId="0" fontId="4" fillId="0" borderId="0"/>
    <xf numFmtId="0" fontId="1" fillId="0" borderId="0"/>
    <xf numFmtId="0" fontId="1" fillId="0" borderId="0"/>
    <xf numFmtId="0" fontId="269" fillId="0" borderId="0"/>
    <xf numFmtId="0" fontId="4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4" fillId="0" borderId="0"/>
    <xf numFmtId="0" fontId="4" fillId="0" borderId="0"/>
    <xf numFmtId="0" fontId="108" fillId="0" borderId="0"/>
    <xf numFmtId="0" fontId="108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4" fillId="0" borderId="0"/>
    <xf numFmtId="0" fontId="49" fillId="0" borderId="0"/>
    <xf numFmtId="0" fontId="10" fillId="0" borderId="0"/>
    <xf numFmtId="0" fontId="10" fillId="0" borderId="0"/>
    <xf numFmtId="0" fontId="78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10" fillId="0" borderId="0"/>
    <xf numFmtId="0" fontId="108" fillId="0" borderId="0"/>
    <xf numFmtId="0" fontId="108" fillId="0" borderId="0"/>
    <xf numFmtId="0" fontId="4" fillId="0" borderId="0"/>
    <xf numFmtId="0" fontId="108" fillId="0" borderId="0"/>
    <xf numFmtId="0" fontId="78" fillId="0" borderId="0">
      <alignment horizontal="left"/>
    </xf>
    <xf numFmtId="0" fontId="7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0" fillId="0" borderId="0"/>
    <xf numFmtId="0" fontId="108" fillId="0" borderId="0"/>
    <xf numFmtId="0" fontId="270" fillId="0" borderId="0"/>
    <xf numFmtId="0" fontId="108" fillId="0" borderId="0"/>
    <xf numFmtId="0" fontId="270" fillId="0" borderId="0"/>
    <xf numFmtId="0" fontId="108" fillId="0" borderId="0"/>
    <xf numFmtId="0" fontId="270" fillId="0" borderId="0"/>
    <xf numFmtId="0" fontId="108" fillId="0" borderId="0"/>
    <xf numFmtId="0" fontId="270" fillId="0" borderId="0"/>
    <xf numFmtId="0" fontId="1" fillId="0" borderId="0"/>
    <xf numFmtId="0" fontId="1" fillId="0" borderId="0"/>
    <xf numFmtId="0" fontId="270" fillId="0" borderId="0"/>
    <xf numFmtId="0" fontId="1" fillId="0" borderId="0"/>
    <xf numFmtId="0" fontId="1" fillId="0" borderId="0"/>
    <xf numFmtId="0" fontId="27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08" fillId="0" borderId="0"/>
    <xf numFmtId="0" fontId="108" fillId="0" borderId="0"/>
    <xf numFmtId="0" fontId="4" fillId="0" borderId="0"/>
    <xf numFmtId="0" fontId="4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5" fillId="0" borderId="0"/>
    <xf numFmtId="0" fontId="5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08" fillId="0" borderId="0">
      <alignment horizontal="left"/>
    </xf>
    <xf numFmtId="0" fontId="108" fillId="0" borderId="0"/>
    <xf numFmtId="0" fontId="5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271" fillId="0" borderId="0"/>
    <xf numFmtId="0" fontId="271" fillId="0" borderId="0"/>
    <xf numFmtId="0" fontId="272" fillId="0" borderId="0"/>
    <xf numFmtId="0" fontId="272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26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108" fillId="0" borderId="0"/>
    <xf numFmtId="0" fontId="10" fillId="0" borderId="0"/>
    <xf numFmtId="0" fontId="10" fillId="0" borderId="0"/>
    <xf numFmtId="0" fontId="78" fillId="0" borderId="0"/>
    <xf numFmtId="0" fontId="108" fillId="0" borderId="0"/>
    <xf numFmtId="0" fontId="78" fillId="0" borderId="0"/>
    <xf numFmtId="0" fontId="5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5" fillId="0" borderId="0"/>
    <xf numFmtId="0" fontId="49" fillId="0" borderId="0"/>
    <xf numFmtId="0" fontId="5" fillId="0" borderId="0"/>
    <xf numFmtId="0" fontId="78" fillId="0" borderId="0"/>
    <xf numFmtId="0" fontId="78" fillId="0" borderId="0"/>
    <xf numFmtId="0" fontId="5" fillId="0" borderId="0"/>
    <xf numFmtId="0" fontId="10" fillId="0" borderId="0"/>
    <xf numFmtId="0" fontId="30" fillId="0" borderId="0"/>
    <xf numFmtId="0" fontId="30" fillId="0" borderId="0"/>
    <xf numFmtId="0" fontId="30" fillId="0" borderId="0"/>
    <xf numFmtId="0" fontId="10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08" fillId="0" borderId="0"/>
    <xf numFmtId="0" fontId="49" fillId="0" borderId="0"/>
    <xf numFmtId="0" fontId="30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5" fillId="0" borderId="0"/>
    <xf numFmtId="0" fontId="78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08" fillId="0" borderId="0">
      <alignment horizontal="left"/>
    </xf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78" fillId="0" borderId="0"/>
    <xf numFmtId="0" fontId="1" fillId="0" borderId="0"/>
    <xf numFmtId="0" fontId="1" fillId="0" borderId="0"/>
    <xf numFmtId="0" fontId="78" fillId="0" borderId="0"/>
    <xf numFmtId="174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4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4" fontId="108" fillId="0" borderId="0"/>
    <xf numFmtId="174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78" fillId="0" borderId="0"/>
    <xf numFmtId="0" fontId="10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4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08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10" fillId="0" borderId="0"/>
    <xf numFmtId="233" fontId="10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0" fontId="10" fillId="0" borderId="0"/>
    <xf numFmtId="0" fontId="4" fillId="0" borderId="0"/>
    <xf numFmtId="0" fontId="4" fillId="0" borderId="0"/>
    <xf numFmtId="0" fontId="10" fillId="0" borderId="0"/>
    <xf numFmtId="233" fontId="10" fillId="0" borderId="0"/>
    <xf numFmtId="233" fontId="10" fillId="0" borderId="0"/>
    <xf numFmtId="233" fontId="10" fillId="0" borderId="0"/>
    <xf numFmtId="233" fontId="10" fillId="0" borderId="0"/>
    <xf numFmtId="233" fontId="49" fillId="0" borderId="0"/>
    <xf numFmtId="0" fontId="4" fillId="0" borderId="0"/>
    <xf numFmtId="0" fontId="4" fillId="0" borderId="0"/>
    <xf numFmtId="233" fontId="49" fillId="0" borderId="0"/>
    <xf numFmtId="233" fontId="4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233" fontId="30" fillId="0" borderId="0"/>
    <xf numFmtId="0" fontId="54" fillId="0" borderId="0"/>
    <xf numFmtId="0" fontId="30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08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0" fontId="4" fillId="0" borderId="0"/>
    <xf numFmtId="0" fontId="49" fillId="0" borderId="0"/>
    <xf numFmtId="233" fontId="49" fillId="0" borderId="0"/>
    <xf numFmtId="233" fontId="49" fillId="0" borderId="0"/>
    <xf numFmtId="0" fontId="30" fillId="0" borderId="0"/>
    <xf numFmtId="0" fontId="108" fillId="0" borderId="0">
      <alignment horizontal="left"/>
    </xf>
    <xf numFmtId="0" fontId="108" fillId="0" borderId="0">
      <alignment horizontal="left"/>
    </xf>
    <xf numFmtId="233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67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3" fontId="49" fillId="0" borderId="0"/>
    <xf numFmtId="0" fontId="1" fillId="0" borderId="0"/>
    <xf numFmtId="233" fontId="49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3" fontId="49" fillId="0" borderId="0"/>
    <xf numFmtId="0" fontId="108" fillId="0" borderId="0"/>
    <xf numFmtId="0" fontId="10" fillId="0" borderId="0"/>
    <xf numFmtId="0" fontId="4" fillId="0" borderId="0"/>
    <xf numFmtId="0" fontId="5" fillId="0" borderId="0"/>
    <xf numFmtId="0" fontId="5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8" fillId="0" borderId="0"/>
    <xf numFmtId="0" fontId="244" fillId="0" borderId="0"/>
    <xf numFmtId="233" fontId="49" fillId="0" borderId="0"/>
    <xf numFmtId="0" fontId="4" fillId="0" borderId="0"/>
    <xf numFmtId="0" fontId="108" fillId="0" borderId="0"/>
    <xf numFmtId="0" fontId="10" fillId="0" borderId="0"/>
    <xf numFmtId="0" fontId="10" fillId="0" borderId="0"/>
    <xf numFmtId="0" fontId="244" fillId="0" borderId="0"/>
    <xf numFmtId="0" fontId="244" fillId="0" borderId="0"/>
    <xf numFmtId="233" fontId="49" fillId="0" borderId="0"/>
    <xf numFmtId="0" fontId="4" fillId="0" borderId="0"/>
    <xf numFmtId="0" fontId="108" fillId="0" borderId="0"/>
    <xf numFmtId="0" fontId="10" fillId="0" borderId="0"/>
    <xf numFmtId="0" fontId="10" fillId="0" borderId="0"/>
    <xf numFmtId="0" fontId="244" fillId="0" borderId="0"/>
    <xf numFmtId="233" fontId="49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267" fillId="0" borderId="0"/>
    <xf numFmtId="0" fontId="2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86" fontId="2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30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7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78" fillId="0" borderId="0"/>
    <xf numFmtId="0" fontId="78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78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78" fillId="0" borderId="0"/>
    <xf numFmtId="0" fontId="4" fillId="0" borderId="0"/>
    <xf numFmtId="0" fontId="10" fillId="0" borderId="0"/>
    <xf numFmtId="0" fontId="1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30" fillId="0" borderId="0"/>
    <xf numFmtId="0" fontId="10" fillId="0" borderId="0"/>
    <xf numFmtId="0" fontId="4" fillId="0" borderId="0"/>
    <xf numFmtId="0" fontId="4" fillId="0" borderId="0"/>
    <xf numFmtId="0" fontId="80" fillId="0" borderId="0"/>
    <xf numFmtId="0" fontId="108" fillId="0" borderId="0"/>
    <xf numFmtId="0" fontId="30" fillId="0" borderId="0"/>
    <xf numFmtId="0" fontId="10" fillId="0" borderId="0"/>
    <xf numFmtId="0" fontId="49" fillId="0" borderId="0"/>
    <xf numFmtId="0" fontId="49" fillId="0" borderId="0"/>
    <xf numFmtId="0" fontId="54" fillId="0" borderId="0"/>
    <xf numFmtId="0" fontId="49" fillId="0" borderId="0"/>
    <xf numFmtId="0" fontId="49" fillId="0" borderId="0"/>
    <xf numFmtId="0" fontId="4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49" fillId="0" borderId="0"/>
    <xf numFmtId="0" fontId="5" fillId="0" borderId="0"/>
    <xf numFmtId="0" fontId="1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" fillId="0" borderId="0"/>
    <xf numFmtId="0" fontId="10" fillId="0" borderId="0"/>
    <xf numFmtId="0" fontId="5" fillId="0" borderId="0"/>
    <xf numFmtId="0" fontId="108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108" fillId="0" borderId="0"/>
    <xf numFmtId="0" fontId="108" fillId="0" borderId="0"/>
    <xf numFmtId="0" fontId="10" fillId="0" borderId="0"/>
    <xf numFmtId="0" fontId="10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30" fillId="0" borderId="0"/>
    <xf numFmtId="0" fontId="30" fillId="0" borderId="0"/>
    <xf numFmtId="0" fontId="5" fillId="0" borderId="0"/>
    <xf numFmtId="0" fontId="108" fillId="0" borderId="0"/>
    <xf numFmtId="0" fontId="108" fillId="0" borderId="0"/>
    <xf numFmtId="0" fontId="108" fillId="0" borderId="0"/>
    <xf numFmtId="0" fontId="49" fillId="0" borderId="0"/>
    <xf numFmtId="0" fontId="4" fillId="0" borderId="0"/>
    <xf numFmtId="0" fontId="4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0" fillId="0" borderId="0"/>
    <xf numFmtId="0" fontId="4" fillId="0" borderId="0"/>
    <xf numFmtId="0" fontId="10" fillId="0" borderId="0"/>
    <xf numFmtId="0" fontId="1" fillId="0" borderId="0"/>
    <xf numFmtId="0" fontId="1" fillId="0" borderId="0"/>
    <xf numFmtId="0" fontId="80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08" fillId="0" borderId="0"/>
    <xf numFmtId="0" fontId="273" fillId="0" borderId="0"/>
    <xf numFmtId="0" fontId="2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3" fillId="0" borderId="0"/>
    <xf numFmtId="0" fontId="49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78" fillId="0" borderId="0"/>
    <xf numFmtId="0" fontId="108" fillId="0" borderId="0"/>
    <xf numFmtId="0" fontId="4" fillId="0" borderId="0"/>
    <xf numFmtId="0" fontId="4" fillId="0" borderId="0"/>
    <xf numFmtId="0" fontId="7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8" fillId="0" borderId="0">
      <alignment horizontal="left"/>
    </xf>
    <xf numFmtId="0" fontId="108" fillId="0" borderId="0">
      <alignment horizontal="left"/>
    </xf>
    <xf numFmtId="0" fontId="10" fillId="0" borderId="0"/>
    <xf numFmtId="0" fontId="10" fillId="0" borderId="0"/>
    <xf numFmtId="0" fontId="108" fillId="0" borderId="0">
      <alignment horizontal="left"/>
    </xf>
    <xf numFmtId="0" fontId="108" fillId="0" borderId="0">
      <alignment horizontal="left"/>
    </xf>
    <xf numFmtId="0" fontId="10" fillId="0" borderId="0"/>
    <xf numFmtId="0" fontId="10" fillId="0" borderId="0"/>
    <xf numFmtId="0" fontId="108" fillId="0" borderId="0">
      <alignment horizontal="left"/>
    </xf>
    <xf numFmtId="0" fontId="108" fillId="0" borderId="0">
      <alignment horizontal="left"/>
    </xf>
    <xf numFmtId="0" fontId="10" fillId="0" borderId="0"/>
    <xf numFmtId="0" fontId="1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233" fontId="4" fillId="0" borderId="0"/>
    <xf numFmtId="233" fontId="4" fillId="0" borderId="0"/>
    <xf numFmtId="0" fontId="4" fillId="0" borderId="0"/>
    <xf numFmtId="0" fontId="10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0" fillId="0" borderId="0"/>
    <xf numFmtId="0" fontId="4" fillId="0" borderId="0"/>
    <xf numFmtId="0" fontId="78" fillId="0" borderId="0"/>
    <xf numFmtId="0" fontId="78" fillId="0" borderId="0"/>
    <xf numFmtId="0" fontId="108" fillId="0" borderId="0"/>
    <xf numFmtId="0" fontId="10" fillId="0" borderId="0"/>
    <xf numFmtId="0" fontId="78" fillId="0" borderId="0"/>
    <xf numFmtId="0" fontId="4" fillId="0" borderId="0"/>
    <xf numFmtId="0" fontId="7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8" fillId="0" borderId="0">
      <alignment horizontal="left"/>
    </xf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08" fillId="0" borderId="0">
      <alignment horizontal="left"/>
    </xf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268" fillId="0" borderId="0"/>
    <xf numFmtId="0" fontId="274" fillId="0" borderId="0"/>
    <xf numFmtId="0" fontId="268" fillId="0" borderId="0"/>
    <xf numFmtId="0" fontId="4" fillId="0" borderId="0"/>
    <xf numFmtId="0" fontId="274" fillId="0" borderId="0"/>
    <xf numFmtId="0" fontId="274" fillId="0" borderId="0"/>
    <xf numFmtId="0" fontId="78" fillId="0" borderId="0"/>
    <xf numFmtId="0" fontId="78" fillId="0" borderId="0"/>
    <xf numFmtId="0" fontId="64" fillId="0" borderId="0"/>
    <xf numFmtId="0" fontId="30" fillId="0" borderId="0"/>
    <xf numFmtId="0" fontId="78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5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08" fillId="0" borderId="0">
      <alignment horizontal="left"/>
    </xf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233" fontId="4" fillId="0" borderId="0"/>
    <xf numFmtId="233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233" fontId="62" fillId="0" borderId="0">
      <alignment vertical="center"/>
    </xf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78" fillId="0" borderId="0"/>
    <xf numFmtId="0" fontId="2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0" fontId="4" fillId="0" borderId="0"/>
    <xf numFmtId="233" fontId="4" fillId="0" borderId="0"/>
    <xf numFmtId="23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8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96" applyNumberFormat="0">
      <alignment vertical="center" wrapText="1"/>
    </xf>
    <xf numFmtId="0" fontId="119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287" fontId="108" fillId="0" borderId="0">
      <alignment vertical="center"/>
    </xf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8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153" fillId="83" borderId="130" applyFill="0">
      <alignment horizontal="center" vertical="center" wrapText="1"/>
    </xf>
    <xf numFmtId="3" fontId="153" fillId="83" borderId="131" applyFill="0">
      <alignment wrapText="1"/>
    </xf>
    <xf numFmtId="3" fontId="153" fillId="83" borderId="131" applyFill="0">
      <alignment wrapText="1"/>
    </xf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78" fillId="58" borderId="94" applyNumberFormat="0" applyFont="0" applyAlignment="0" applyProtection="0"/>
    <xf numFmtId="0" fontId="78" fillId="58" borderId="94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10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9" fillId="58" borderId="95" applyNumberFormat="0" applyFont="0" applyAlignment="0" applyProtection="0"/>
    <xf numFmtId="0" fontId="49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108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0" fontId="4" fillId="58" borderId="95" applyNumberFormat="0" applyFont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75" fillId="0" borderId="0" applyFont="0" applyFill="0" applyBorder="0" applyAlignment="0" applyProtection="0"/>
    <xf numFmtId="9" fontId="27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108" fillId="0" borderId="0"/>
    <xf numFmtId="9" fontId="49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7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108" fillId="0" borderId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8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8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8" fillId="0" borderId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8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08" fillId="0" borderId="0"/>
    <xf numFmtId="9" fontId="4" fillId="0" borderId="0" applyFont="0" applyFill="0" applyBorder="0" applyAlignment="0" applyProtection="0"/>
    <xf numFmtId="0" fontId="108" fillId="0" borderId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0" fontId="5" fillId="0" borderId="23">
      <alignment horizontal="center"/>
    </xf>
    <xf numFmtId="3" fontId="276" fillId="0" borderId="74">
      <alignment vertical="center" shrinkToFit="1"/>
      <protection locked="0"/>
    </xf>
    <xf numFmtId="288" fontId="264" fillId="0" borderId="132" applyBorder="0"/>
    <xf numFmtId="288" fontId="264" fillId="0" borderId="132" applyBorder="0"/>
    <xf numFmtId="288" fontId="78" fillId="0" borderId="132" applyBorder="0"/>
    <xf numFmtId="288" fontId="78" fillId="0" borderId="132" applyBorder="0">
      <alignment vertical="center"/>
    </xf>
    <xf numFmtId="3" fontId="276" fillId="0" borderId="74" applyFill="0" applyBorder="0" applyProtection="0">
      <alignment horizontal="right" vertical="center" indent="1" shrinkToFit="1"/>
      <protection locked="0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5" fillId="0" borderId="23">
      <alignment horizontal="center" wrapText="1"/>
    </xf>
    <xf numFmtId="0" fontId="4" fillId="0" borderId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42" fillId="0" borderId="114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53" fillId="83" borderId="129" applyNumberFormat="0" applyFill="0">
      <alignment horizontal="center" vertical="center" wrapText="1"/>
    </xf>
    <xf numFmtId="167" fontId="78" fillId="127" borderId="124" applyBorder="0">
      <alignment horizontal="right" indent="1"/>
    </xf>
    <xf numFmtId="167" fontId="78" fillId="127" borderId="124" applyBorder="0">
      <alignment horizontal="right" indent="1"/>
    </xf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66" fillId="0" borderId="0"/>
    <xf numFmtId="0" fontId="65" fillId="0" borderId="0"/>
    <xf numFmtId="0" fontId="66" fillId="0" borderId="0"/>
    <xf numFmtId="0" fontId="4" fillId="0" borderId="0">
      <alignment vertical="justify"/>
    </xf>
    <xf numFmtId="0" fontId="277" fillId="0" borderId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49" fontId="67" fillId="0" borderId="0"/>
    <xf numFmtId="0" fontId="5" fillId="0" borderId="0">
      <alignment horizontal="center"/>
    </xf>
    <xf numFmtId="0" fontId="244" fillId="0" borderId="0"/>
    <xf numFmtId="0" fontId="244" fillId="0" borderId="0"/>
    <xf numFmtId="0" fontId="244" fillId="0" borderId="0"/>
    <xf numFmtId="0" fontId="244" fillId="0" borderId="0"/>
    <xf numFmtId="0" fontId="244" fillId="0" borderId="0"/>
    <xf numFmtId="0" fontId="244" fillId="0" borderId="0"/>
    <xf numFmtId="0" fontId="244" fillId="0" borderId="0"/>
    <xf numFmtId="0" fontId="244" fillId="0" borderId="0"/>
    <xf numFmtId="0" fontId="244" fillId="0" borderId="0"/>
    <xf numFmtId="177" fontId="4" fillId="0" borderId="0" applyFont="0" applyFill="0" applyBorder="0" applyAlignment="0" applyProtection="0"/>
    <xf numFmtId="3" fontId="278" fillId="0" borderId="74" applyFont="0" applyBorder="0">
      <alignment horizontal="right"/>
      <protection locked="0"/>
    </xf>
    <xf numFmtId="289" fontId="21" fillId="128" borderId="0" applyFill="0" applyBorder="0">
      <alignment horizontal="right"/>
    </xf>
    <xf numFmtId="289" fontId="21" fillId="128" borderId="0" applyFill="0" applyBorder="0">
      <alignment horizontal="right"/>
    </xf>
    <xf numFmtId="168" fontId="4" fillId="0" borderId="0" applyFont="0" applyFill="0" applyBorder="0" applyAlignment="0" applyProtection="0"/>
    <xf numFmtId="290" fontId="279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291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3" fontId="10" fillId="0" borderId="0" applyFont="0" applyFill="0" applyBorder="0" applyAlignment="0" applyProtection="0"/>
    <xf numFmtId="293" fontId="10" fillId="0" borderId="0" applyFont="0" applyFill="0" applyBorder="0" applyAlignment="0" applyProtection="0"/>
    <xf numFmtId="293" fontId="10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08" fillId="0" borderId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293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0" fontId="108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8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0" fontId="108" fillId="0" borderId="0"/>
    <xf numFmtId="168" fontId="78" fillId="0" borderId="0" applyFont="0" applyFill="0" applyBorder="0" applyAlignment="0" applyProtection="0"/>
    <xf numFmtId="168" fontId="78" fillId="0" borderId="0" applyFont="0" applyFill="0" applyBorder="0" applyAlignment="0" applyProtection="0"/>
    <xf numFmtId="168" fontId="78" fillId="0" borderId="0" applyFont="0" applyFill="0" applyBorder="0" applyAlignment="0" applyProtection="0"/>
    <xf numFmtId="168" fontId="7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0" fontId="108" fillId="0" borderId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54" fillId="0" borderId="0" applyFont="0" applyFill="0" applyBorder="0" applyAlignment="0" applyProtection="0"/>
    <xf numFmtId="175" fontId="62" fillId="0" borderId="0" applyFont="0" applyFill="0" applyBorder="0" applyAlignment="0" applyProtection="0">
      <alignment vertical="center"/>
    </xf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62" fillId="0" borderId="0" applyFont="0" applyFill="0" applyBorder="0" applyAlignment="0" applyProtection="0">
      <alignment vertical="center"/>
    </xf>
    <xf numFmtId="168" fontId="62" fillId="0" borderId="0" applyFont="0" applyFill="0" applyBorder="0" applyAlignment="0" applyProtection="0">
      <alignment vertical="center"/>
    </xf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62" fillId="0" borderId="0" applyFont="0" applyFill="0" applyBorder="0" applyAlignment="0" applyProtection="0">
      <alignment vertical="center"/>
    </xf>
    <xf numFmtId="168" fontId="62" fillId="0" borderId="0" applyFont="0" applyFill="0" applyBorder="0" applyAlignment="0" applyProtection="0">
      <alignment vertical="center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75" fontId="62" fillId="0" borderId="0" applyFont="0" applyFill="0" applyBorder="0" applyAlignment="0" applyProtection="0">
      <alignment vertical="center"/>
    </xf>
    <xf numFmtId="168" fontId="62" fillId="0" borderId="0" applyFont="0" applyFill="0" applyBorder="0" applyAlignment="0" applyProtection="0">
      <alignment vertical="center"/>
    </xf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8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8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108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29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21" fillId="0" borderId="0" applyFont="0" applyFill="0" applyBorder="0" applyAlignment="0" applyProtection="0"/>
    <xf numFmtId="295" fontId="49" fillId="0" borderId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5" fillId="0" borderId="0">
      <alignment horizontal="left" vertical="top"/>
    </xf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51" fillId="57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37" fontId="4" fillId="0" borderId="0" applyFont="0" applyBorder="0" applyAlignment="0" applyProtection="0"/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3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296" fontId="72" fillId="0" borderId="0">
      <protection locked="0"/>
    </xf>
    <xf numFmtId="296" fontId="72" fillId="0" borderId="0">
      <protection locked="0"/>
    </xf>
    <xf numFmtId="0" fontId="4" fillId="0" borderId="0"/>
    <xf numFmtId="0" fontId="4" fillId="0" borderId="0"/>
    <xf numFmtId="0" fontId="64" fillId="0" borderId="0"/>
    <xf numFmtId="0" fontId="5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280" fillId="0" borderId="0"/>
    <xf numFmtId="277" fontId="67" fillId="0" borderId="0" applyFont="0" applyFill="0" applyBorder="0" applyAlignment="0" applyProtection="0"/>
    <xf numFmtId="213" fontId="67" fillId="0" borderId="0" applyFont="0" applyFill="0" applyBorder="0" applyAlignment="0" applyProtection="0"/>
    <xf numFmtId="0" fontId="5" fillId="0" borderId="0"/>
    <xf numFmtId="0" fontId="30" fillId="0" borderId="0"/>
    <xf numFmtId="43" fontId="3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90">
      <protection locked="0"/>
    </xf>
    <xf numFmtId="0" fontId="75" fillId="0" borderId="0">
      <protection locked="0"/>
    </xf>
    <xf numFmtId="0" fontId="75" fillId="0" borderId="0">
      <protection locked="0"/>
    </xf>
    <xf numFmtId="0" fontId="72" fillId="0" borderId="90">
      <protection locked="0"/>
    </xf>
    <xf numFmtId="0" fontId="71" fillId="0" borderId="90">
      <protection locked="0"/>
    </xf>
    <xf numFmtId="0" fontId="54" fillId="53" borderId="0" applyNumberFormat="0" applyBorder="0" applyAlignment="0" applyProtection="0"/>
    <xf numFmtId="0" fontId="54" fillId="55" borderId="0" applyNumberFormat="0" applyBorder="0" applyAlignment="0" applyProtection="0"/>
    <xf numFmtId="0" fontId="54" fillId="58" borderId="0" applyNumberFormat="0" applyBorder="0" applyAlignment="0" applyProtection="0"/>
    <xf numFmtId="0" fontId="54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60" borderId="0" applyNumberFormat="0" applyBorder="0" applyAlignment="0" applyProtection="0"/>
    <xf numFmtId="0" fontId="49" fillId="51" borderId="0" applyNumberFormat="0" applyBorder="0" applyAlignment="0" applyProtection="0"/>
    <xf numFmtId="0" fontId="49" fillId="52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60" borderId="0" applyNumberFormat="0" applyBorder="0" applyAlignment="0" applyProtection="0"/>
    <xf numFmtId="0" fontId="49" fillId="51" borderId="0" applyNumberFormat="0" applyBorder="0" applyAlignment="0" applyProtection="0"/>
    <xf numFmtId="0" fontId="49" fillId="60" borderId="0" applyNumberFormat="0" applyBorder="0" applyAlignment="0" applyProtection="0"/>
    <xf numFmtId="0" fontId="49" fillId="54" borderId="0" applyNumberFormat="0" applyBorder="0" applyAlignment="0" applyProtection="0"/>
    <xf numFmtId="0" fontId="49" fillId="61" borderId="0" applyNumberFormat="0" applyBorder="0" applyAlignment="0" applyProtection="0"/>
    <xf numFmtId="0" fontId="49" fillId="54" borderId="0" applyNumberFormat="0" applyBorder="0" applyAlignment="0" applyProtection="0"/>
    <xf numFmtId="0" fontId="49" fillId="55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61" borderId="0" applyNumberFormat="0" applyBorder="0" applyAlignment="0" applyProtection="0"/>
    <xf numFmtId="0" fontId="49" fillId="54" borderId="0" applyNumberFormat="0" applyBorder="0" applyAlignment="0" applyProtection="0"/>
    <xf numFmtId="0" fontId="49" fillId="61" borderId="0" applyNumberFormat="0" applyBorder="0" applyAlignment="0" applyProtection="0"/>
    <xf numFmtId="0" fontId="49" fillId="56" borderId="0" applyNumberFormat="0" applyBorder="0" applyAlignment="0" applyProtection="0"/>
    <xf numFmtId="0" fontId="49" fillId="58" borderId="0" applyNumberFormat="0" applyBorder="0" applyAlignment="0" applyProtection="0"/>
    <xf numFmtId="0" fontId="49" fillId="56" borderId="0" applyNumberFormat="0" applyBorder="0" applyAlignment="0" applyProtection="0"/>
    <xf numFmtId="0" fontId="49" fillId="57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8" borderId="0" applyNumberFormat="0" applyBorder="0" applyAlignment="0" applyProtection="0"/>
    <xf numFmtId="0" fontId="49" fillId="56" borderId="0" applyNumberFormat="0" applyBorder="0" applyAlignment="0" applyProtection="0"/>
    <xf numFmtId="0" fontId="49" fillId="58" borderId="0" applyNumberFormat="0" applyBorder="0" applyAlignment="0" applyProtection="0"/>
    <xf numFmtId="0" fontId="49" fillId="59" borderId="0" applyNumberFormat="0" applyBorder="0" applyAlignment="0" applyProtection="0"/>
    <xf numFmtId="0" fontId="49" fillId="60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0" borderId="0" applyNumberFormat="0" applyBorder="0" applyAlignment="0" applyProtection="0"/>
    <xf numFmtId="0" fontId="49" fillId="59" borderId="0" applyNumberFormat="0" applyBorder="0" applyAlignment="0" applyProtection="0"/>
    <xf numFmtId="0" fontId="49" fillId="60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1" borderId="0" applyNumberFormat="0" applyBorder="0" applyAlignment="0" applyProtection="0"/>
    <xf numFmtId="0" fontId="49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55" borderId="0" applyNumberFormat="0" applyBorder="0" applyAlignment="0" applyProtection="0"/>
    <xf numFmtId="0" fontId="54" fillId="66" borderId="0" applyNumberFormat="0" applyBorder="0" applyAlignment="0" applyProtection="0"/>
    <xf numFmtId="0" fontId="54" fillId="54" borderId="0" applyNumberFormat="0" applyBorder="0" applyAlignment="0" applyProtection="0"/>
    <xf numFmtId="0" fontId="54" fillId="62" borderId="0" applyNumberFormat="0" applyBorder="0" applyAlignment="0" applyProtection="0"/>
    <xf numFmtId="0" fontId="54" fillId="58" borderId="0" applyNumberFormat="0" applyBorder="0" applyAlignment="0" applyProtection="0"/>
    <xf numFmtId="0" fontId="49" fillId="53" borderId="0" applyNumberFormat="0" applyBorder="0" applyAlignment="0" applyProtection="0"/>
    <xf numFmtId="0" fontId="49" fillId="68" borderId="0" applyNumberFormat="0" applyBorder="0" applyAlignment="0" applyProtection="0"/>
    <xf numFmtId="0" fontId="49" fillId="53" borderId="0" applyNumberFormat="0" applyBorder="0" applyAlignment="0" applyProtection="0"/>
    <xf numFmtId="0" fontId="49" fillId="62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68" borderId="0" applyNumberFormat="0" applyBorder="0" applyAlignment="0" applyProtection="0"/>
    <xf numFmtId="0" fontId="49" fillId="53" borderId="0" applyNumberFormat="0" applyBorder="0" applyAlignment="0" applyProtection="0"/>
    <xf numFmtId="0" fontId="49" fillId="68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5" borderId="0" applyNumberFormat="0" applyBorder="0" applyAlignment="0" applyProtection="0"/>
    <xf numFmtId="0" fontId="49" fillId="57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65" borderId="0" applyNumberFormat="0" applyBorder="0" applyAlignment="0" applyProtection="0"/>
    <xf numFmtId="0" fontId="49" fillId="66" borderId="0" applyNumberFormat="0" applyBorder="0" applyAlignment="0" applyProtection="0"/>
    <xf numFmtId="0" fontId="49" fillId="59" borderId="0" applyNumberFormat="0" applyBorder="0" applyAlignment="0" applyProtection="0"/>
    <xf numFmtId="0" fontId="49" fillId="68" borderId="0" applyNumberFormat="0" applyBorder="0" applyAlignment="0" applyProtection="0"/>
    <xf numFmtId="0" fontId="49" fillId="59" borderId="0" applyNumberFormat="0" applyBorder="0" applyAlignment="0" applyProtection="0"/>
    <xf numFmtId="0" fontId="49" fillId="67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8" borderId="0" applyNumberFormat="0" applyBorder="0" applyAlignment="0" applyProtection="0"/>
    <xf numFmtId="0" fontId="49" fillId="59" borderId="0" applyNumberFormat="0" applyBorder="0" applyAlignment="0" applyProtection="0"/>
    <xf numFmtId="0" fontId="49" fillId="68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7" borderId="0" applyNumberFormat="0" applyBorder="0" applyAlignment="0" applyProtection="0"/>
    <xf numFmtId="0" fontId="49" fillId="61" borderId="0" applyNumberFormat="0" applyBorder="0" applyAlignment="0" applyProtection="0"/>
    <xf numFmtId="0" fontId="49" fillId="57" borderId="0" applyNumberFormat="0" applyBorder="0" applyAlignment="0" applyProtection="0"/>
    <xf numFmtId="0" fontId="49" fillId="5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61" borderId="0" applyNumberFormat="0" applyBorder="0" applyAlignment="0" applyProtection="0"/>
    <xf numFmtId="0" fontId="49" fillId="57" borderId="0" applyNumberFormat="0" applyBorder="0" applyAlignment="0" applyProtection="0"/>
    <xf numFmtId="0" fontId="49" fillId="61" borderId="0" applyNumberFormat="0" applyBorder="0" applyAlignment="0" applyProtection="0"/>
    <xf numFmtId="0" fontId="82" fillId="69" borderId="0" applyNumberFormat="0" applyBorder="0" applyAlignment="0" applyProtection="0"/>
    <xf numFmtId="0" fontId="82" fillId="55" borderId="0" applyNumberFormat="0" applyBorder="0" applyAlignment="0" applyProtection="0"/>
    <xf numFmtId="0" fontId="82" fillId="65" borderId="0" applyNumberFormat="0" applyBorder="0" applyAlignment="0" applyProtection="0"/>
    <xf numFmtId="0" fontId="82" fillId="71" borderId="0" applyNumberFormat="0" applyBorder="0" applyAlignment="0" applyProtection="0"/>
    <xf numFmtId="0" fontId="82" fillId="73" borderId="0" applyNumberFormat="0" applyBorder="0" applyAlignment="0" applyProtection="0"/>
    <xf numFmtId="0" fontId="82" fillId="52" borderId="0" applyNumberFormat="0" applyBorder="0" applyAlignment="0" applyProtection="0"/>
    <xf numFmtId="0" fontId="81" fillId="69" borderId="0" applyNumberFormat="0" applyBorder="0" applyAlignment="0" applyProtection="0"/>
    <xf numFmtId="0" fontId="81" fillId="62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55" borderId="0" applyNumberFormat="0" applyBorder="0" applyAlignment="0" applyProtection="0"/>
    <xf numFmtId="0" fontId="81" fillId="65" borderId="0" applyNumberFormat="0" applyBorder="0" applyAlignment="0" applyProtection="0"/>
    <xf numFmtId="0" fontId="81" fillId="57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65" borderId="0" applyNumberFormat="0" applyBorder="0" applyAlignment="0" applyProtection="0"/>
    <xf numFmtId="0" fontId="81" fillId="71" borderId="0" applyNumberFormat="0" applyBorder="0" applyAlignment="0" applyProtection="0"/>
    <xf numFmtId="0" fontId="81" fillId="72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3" borderId="0" applyNumberFormat="0" applyBorder="0" applyAlignment="0" applyProtection="0"/>
    <xf numFmtId="0" fontId="81" fillId="52" borderId="0" applyNumberFormat="0" applyBorder="0" applyAlignment="0" applyProtection="0"/>
    <xf numFmtId="0" fontId="81" fillId="55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1" fillId="52" borderId="0" applyNumberFormat="0" applyBorder="0" applyAlignment="0" applyProtection="0"/>
    <xf numFmtId="0" fontId="82" fillId="75" borderId="0" applyNumberFormat="0" applyBorder="0" applyAlignment="0" applyProtection="0"/>
    <xf numFmtId="0" fontId="82" fillId="78" borderId="0" applyNumberFormat="0" applyBorder="0" applyAlignment="0" applyProtection="0"/>
    <xf numFmtId="0" fontId="82" fillId="79" borderId="0" applyNumberFormat="0" applyBorder="0" applyAlignment="0" applyProtection="0"/>
    <xf numFmtId="0" fontId="82" fillId="71" borderId="0" applyNumberFormat="0" applyBorder="0" applyAlignment="0" applyProtection="0"/>
    <xf numFmtId="0" fontId="82" fillId="73" borderId="0" applyNumberFormat="0" applyBorder="0" applyAlignment="0" applyProtection="0"/>
    <xf numFmtId="0" fontId="82" fillId="70" borderId="0" applyNumberFormat="0" applyBorder="0" applyAlignment="0" applyProtection="0"/>
    <xf numFmtId="0" fontId="92" fillId="54" borderId="0" applyNumberFormat="0" applyBorder="0" applyAlignment="0" applyProtection="0"/>
    <xf numFmtId="0" fontId="283" fillId="68" borderId="144" applyNumberFormat="0" applyAlignment="0" applyProtection="0"/>
    <xf numFmtId="0" fontId="107" fillId="87" borderId="97" applyNumberFormat="0" applyAlignment="0" applyProtection="0"/>
    <xf numFmtId="165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10" fillId="0" borderId="0" applyFont="0" applyFill="0" applyBorder="0" applyAlignment="0" applyProtection="0"/>
    <xf numFmtId="211" fontId="62" fillId="0" borderId="0" applyFont="0" applyFill="0" applyBorder="0" applyAlignment="0" applyProtection="0"/>
    <xf numFmtId="21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37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90" fillId="0" borderId="0" applyFont="0" applyFill="0" applyBorder="0" applyAlignment="0" applyProtection="0"/>
    <xf numFmtId="168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222" fontId="10" fillId="0" borderId="0" applyFont="0" applyFill="0" applyBorder="0" applyAlignment="0" applyProtection="0"/>
    <xf numFmtId="223" fontId="10" fillId="0" borderId="0" applyFont="0" applyFill="0" applyBorder="0" applyAlignment="0" applyProtection="0"/>
    <xf numFmtId="223" fontId="10" fillId="0" borderId="0" applyFont="0" applyFill="0" applyBorder="0" applyAlignment="0" applyProtection="0"/>
    <xf numFmtId="223" fontId="10" fillId="0" borderId="0" applyFont="0" applyFill="0" applyBorder="0" applyAlignment="0" applyProtection="0"/>
    <xf numFmtId="222" fontId="62" fillId="0" borderId="0" applyFont="0" applyFill="0" applyBorder="0" applyAlignment="0" applyProtection="0"/>
    <xf numFmtId="0" fontId="123" fillId="0" borderId="0" applyFont="0" applyFill="0" applyBorder="0" applyAlignment="0" applyProtection="0"/>
    <xf numFmtId="14" fontId="10" fillId="0" borderId="0" applyFont="0" applyFill="0" applyBorder="0" applyAlignment="0" applyProtection="0"/>
    <xf numFmtId="224" fontId="62" fillId="0" borderId="0" applyFont="0" applyFill="0" applyBorder="0" applyAlignment="0" applyProtection="0"/>
    <xf numFmtId="14" fontId="10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5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232" fontId="64" fillId="0" borderId="0" applyFont="0" applyFill="0" applyBorder="0" applyAlignment="0" applyProtection="0"/>
    <xf numFmtId="297" fontId="10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1" fillId="0" borderId="0">
      <protection locked="0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1" fillId="0" borderId="0">
      <protection locked="0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1" fillId="0" borderId="0">
      <protection locked="0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1" fillId="0" borderId="0">
      <protection locked="0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1" fillId="0" borderId="0">
      <protection locked="0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1" fillId="0" borderId="0">
      <protection locked="0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1" fillId="0" borderId="0">
      <protection locked="0"/>
    </xf>
    <xf numFmtId="237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237" fontId="62" fillId="0" borderId="0" applyFont="0" applyFill="0" applyBorder="0" applyAlignment="0" applyProtection="0"/>
    <xf numFmtId="0" fontId="152" fillId="56" borderId="0" applyNumberFormat="0" applyBorder="0" applyAlignment="0" applyProtection="0"/>
    <xf numFmtId="0" fontId="134" fillId="0" borderId="103" applyNumberFormat="0" applyFill="0" applyAlignment="0" applyProtection="0"/>
    <xf numFmtId="0" fontId="284" fillId="0" borderId="103" applyNumberFormat="0" applyFill="0" applyAlignment="0" applyProtection="0"/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0" fontId="135" fillId="0" borderId="104" applyNumberFormat="0" applyFill="0" applyAlignment="0" applyProtection="0"/>
    <xf numFmtId="0" fontId="285" fillId="0" borderId="104" applyNumberFormat="0" applyFill="0" applyAlignment="0" applyProtection="0"/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0" fontId="136" fillId="0" borderId="105" applyNumberFormat="0" applyFill="0" applyAlignment="0" applyProtection="0"/>
    <xf numFmtId="0" fontId="165" fillId="0" borderId="112" applyNumberFormat="0" applyFill="0" applyAlignment="0" applyProtection="0"/>
    <xf numFmtId="0" fontId="286" fillId="0" borderId="105" applyNumberFormat="0" applyFill="0" applyAlignment="0" applyProtection="0"/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0" fontId="286" fillId="0" borderId="0" applyNumberFormat="0" applyFill="0" applyBorder="0" applyAlignment="0" applyProtection="0"/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14" fontId="157" fillId="113" borderId="13">
      <alignment horizontal="center" vertical="center" wrapText="1"/>
    </xf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69" fillId="0" borderId="13">
      <alignment horizontal="center"/>
    </xf>
    <xf numFmtId="0" fontId="169" fillId="0" borderId="13">
      <alignment horizontal="center"/>
    </xf>
    <xf numFmtId="0" fontId="169" fillId="0" borderId="13">
      <alignment horizontal="center"/>
    </xf>
    <xf numFmtId="0" fontId="169" fillId="0" borderId="13">
      <alignment horizontal="center"/>
    </xf>
    <xf numFmtId="0" fontId="27" fillId="114" borderId="0"/>
    <xf numFmtId="0" fontId="28" fillId="115" borderId="0"/>
    <xf numFmtId="0" fontId="172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80" fillId="61" borderId="144" applyNumberFormat="0" applyAlignment="0" applyProtection="0"/>
    <xf numFmtId="0" fontId="287" fillId="0" borderId="106" applyNumberFormat="0" applyFill="0" applyAlignment="0" applyProtection="0"/>
    <xf numFmtId="0" fontId="288" fillId="66" borderId="0" applyNumberFormat="0" applyBorder="0" applyAlignment="0" applyProtection="0"/>
    <xf numFmtId="0" fontId="110" fillId="0" borderId="0"/>
    <xf numFmtId="255" fontId="199" fillId="119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9" fillId="0" borderId="0"/>
    <xf numFmtId="0" fontId="49" fillId="0" borderId="0"/>
    <xf numFmtId="0" fontId="10" fillId="0" borderId="0" applyNumberFormat="0" applyFill="0" applyBorder="0" applyAlignment="0" applyProtection="0"/>
    <xf numFmtId="0" fontId="49" fillId="0" borderId="0"/>
    <xf numFmtId="0" fontId="49" fillId="0" borderId="0"/>
    <xf numFmtId="0" fontId="5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5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3" fontId="200" fillId="0" borderId="0"/>
    <xf numFmtId="3" fontId="200" fillId="0" borderId="0"/>
    <xf numFmtId="0" fontId="10" fillId="58" borderId="145" applyNumberFormat="0" applyFont="0" applyAlignment="0" applyProtection="0"/>
    <xf numFmtId="0" fontId="208" fillId="68" borderId="146" applyNumberFormat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224" fillId="133" borderId="0">
      <alignment horizontal="left" vertical="top"/>
    </xf>
    <xf numFmtId="0" fontId="78" fillId="0" borderId="0"/>
    <xf numFmtId="0" fontId="78" fillId="0" borderId="0"/>
    <xf numFmtId="0" fontId="84" fillId="0" borderId="0" applyNumberFormat="0" applyFill="0" applyBorder="0" applyAlignment="0" applyProtection="0">
      <alignment horizontal="center"/>
    </xf>
    <xf numFmtId="0" fontId="289" fillId="0" borderId="0" applyNumberFormat="0" applyFill="0" applyBorder="0" applyAlignment="0" applyProtection="0"/>
    <xf numFmtId="0" fontId="240" fillId="0" borderId="147" applyNumberFormat="0" applyFill="0" applyAlignment="0" applyProtection="0"/>
    <xf numFmtId="0" fontId="68" fillId="0" borderId="0"/>
    <xf numFmtId="0" fontId="28" fillId="0" borderId="0"/>
    <xf numFmtId="0" fontId="193" fillId="0" borderId="0" applyNumberFormat="0" applyFill="0" applyBorder="0" applyAlignment="0" applyProtection="0"/>
    <xf numFmtId="0" fontId="81" fillId="76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75" borderId="0" applyNumberFormat="0" applyBorder="0" applyAlignment="0" applyProtection="0"/>
    <xf numFmtId="0" fontId="81" fillId="66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81" fillId="71" borderId="0" applyNumberFormat="0" applyBorder="0" applyAlignment="0" applyProtection="0"/>
    <xf numFmtId="0" fontId="290" fillId="0" borderId="0" applyNumberFormat="0" applyFill="0" applyBorder="0" applyAlignment="0" applyProtection="0">
      <alignment vertical="top"/>
      <protection locked="0"/>
    </xf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79" fontId="10" fillId="0" borderId="0" applyFont="0" applyFill="0" applyBorder="0" applyAlignment="0" applyProtection="0"/>
    <xf numFmtId="279" fontId="10" fillId="0" borderId="0" applyFont="0" applyFill="0" applyBorder="0" applyAlignment="0" applyProtection="0"/>
    <xf numFmtId="279" fontId="10" fillId="0" borderId="0" applyFont="0" applyFill="0" applyBorder="0" applyAlignment="0" applyProtection="0"/>
    <xf numFmtId="213" fontId="54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79" fontId="10" fillId="0" borderId="0" applyFont="0" applyFill="0" applyBorder="0" applyAlignment="0" applyProtection="0"/>
    <xf numFmtId="279" fontId="10" fillId="0" borderId="0" applyFont="0" applyFill="0" applyBorder="0" applyAlignment="0" applyProtection="0"/>
    <xf numFmtId="279" fontId="10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9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0" fontId="159" fillId="0" borderId="109" applyNumberFormat="0" applyFill="0" applyAlignment="0" applyProtection="0"/>
    <xf numFmtId="0" fontId="255" fillId="0" borderId="125" applyNumberFormat="0" applyFill="0" applyAlignment="0" applyProtection="0"/>
    <xf numFmtId="0" fontId="255" fillId="0" borderId="125" applyNumberFormat="0" applyFill="0" applyAlignment="0" applyProtection="0"/>
    <xf numFmtId="0" fontId="253" fillId="0" borderId="125" applyNumberFormat="0" applyFill="0" applyAlignment="0" applyProtection="0"/>
    <xf numFmtId="0" fontId="134" fillId="0" borderId="103" applyNumberFormat="0" applyFill="0" applyAlignment="0" applyProtection="0"/>
    <xf numFmtId="0" fontId="255" fillId="0" borderId="125" applyNumberFormat="0" applyFill="0" applyAlignment="0" applyProtection="0"/>
    <xf numFmtId="0" fontId="162" fillId="0" borderId="111" applyNumberFormat="0" applyFill="0" applyAlignment="0" applyProtection="0"/>
    <xf numFmtId="0" fontId="135" fillId="0" borderId="104" applyNumberFormat="0" applyFill="0" applyAlignment="0" applyProtection="0"/>
    <xf numFmtId="0" fontId="256" fillId="0" borderId="104" applyNumberFormat="0" applyFill="0" applyAlignment="0" applyProtection="0"/>
    <xf numFmtId="0" fontId="135" fillId="0" borderId="104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8" fillId="0" borderId="105" applyNumberFormat="0" applyFill="0" applyAlignment="0" applyProtection="0"/>
    <xf numFmtId="0" fontId="258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8" fillId="0" borderId="105" applyNumberFormat="0" applyFill="0" applyAlignment="0" applyProtection="0"/>
    <xf numFmtId="0" fontId="258" fillId="0" borderId="105" applyNumberFormat="0" applyFill="0" applyAlignment="0" applyProtection="0"/>
    <xf numFmtId="0" fontId="108" fillId="0" borderId="0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7" fillId="0" borderId="126" applyNumberFormat="0" applyFill="0" applyAlignment="0" applyProtection="0"/>
    <xf numFmtId="0" fontId="258" fillId="0" borderId="105" applyNumberFormat="0" applyFill="0" applyAlignment="0" applyProtection="0"/>
    <xf numFmtId="0" fontId="258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7" fillId="0" borderId="126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59" fillId="0" borderId="126" applyNumberFormat="0" applyFill="0" applyAlignment="0" applyProtection="0"/>
    <xf numFmtId="0" fontId="136" fillId="0" borderId="105" applyNumberFormat="0" applyFill="0" applyAlignment="0" applyProtection="0"/>
    <xf numFmtId="0" fontId="259" fillId="0" borderId="126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60" fillId="0" borderId="126" applyNumberFormat="0" applyFill="0" applyAlignment="0" applyProtection="0"/>
    <xf numFmtId="0" fontId="260" fillId="0" borderId="126" applyNumberFormat="0" applyFill="0" applyAlignment="0" applyProtection="0"/>
    <xf numFmtId="0" fontId="259" fillId="0" borderId="126" applyNumberFormat="0" applyFill="0" applyAlignment="0" applyProtection="0"/>
    <xf numFmtId="0" fontId="260" fillId="0" borderId="126" applyNumberFormat="0" applyFill="0" applyAlignment="0" applyProtection="0"/>
    <xf numFmtId="0" fontId="136" fillId="0" borderId="105" applyNumberFormat="0" applyFill="0" applyAlignment="0" applyProtection="0"/>
    <xf numFmtId="0" fontId="259" fillId="0" borderId="126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260" fillId="0" borderId="126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36" fillId="0" borderId="105" applyNumberFormat="0" applyFill="0" applyAlignment="0" applyProtection="0"/>
    <xf numFmtId="0" fontId="165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298" fontId="265" fillId="0" borderId="74">
      <alignment horizontal="right" vertical="center"/>
      <protection locked="0"/>
    </xf>
    <xf numFmtId="282" fontId="251" fillId="49" borderId="124" applyBorder="0">
      <alignment horizontal="right" indent="1"/>
    </xf>
    <xf numFmtId="283" fontId="262" fillId="0" borderId="124" applyBorder="0">
      <alignment horizontal="right" indent="1"/>
    </xf>
    <xf numFmtId="283" fontId="264" fillId="0" borderId="124" applyBorder="0">
      <alignment horizontal="right" indent="1"/>
    </xf>
    <xf numFmtId="283" fontId="262" fillId="0" borderId="124" applyBorder="0">
      <alignment horizontal="right" indent="1"/>
    </xf>
    <xf numFmtId="283" fontId="78" fillId="0" borderId="124">
      <alignment horizontal="right" indent="1"/>
    </xf>
    <xf numFmtId="284" fontId="78" fillId="0" borderId="124" applyBorder="0">
      <alignment horizontal="right" indent="1"/>
    </xf>
    <xf numFmtId="283" fontId="78" fillId="0" borderId="124">
      <alignment horizontal="right" indent="1"/>
    </xf>
    <xf numFmtId="0" fontId="2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291" fillId="0" borderId="0"/>
    <xf numFmtId="0" fontId="4" fillId="0" borderId="0"/>
    <xf numFmtId="0" fontId="291" fillId="0" borderId="0"/>
    <xf numFmtId="0" fontId="30" fillId="0" borderId="0"/>
    <xf numFmtId="0" fontId="244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54" fillId="0" borderId="0"/>
    <xf numFmtId="0" fontId="108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292" fillId="0" borderId="0"/>
    <xf numFmtId="233" fontId="64" fillId="0" borderId="0"/>
    <xf numFmtId="0" fontId="29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291" fillId="0" borderId="0"/>
    <xf numFmtId="233" fontId="10" fillId="0" borderId="0"/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08" fillId="0" borderId="0">
      <alignment horizontal="left"/>
    </xf>
    <xf numFmtId="0" fontId="1" fillId="0" borderId="0"/>
    <xf numFmtId="0" fontId="30" fillId="0" borderId="0"/>
    <xf numFmtId="0" fontId="108" fillId="0" borderId="0">
      <alignment horizontal="left"/>
    </xf>
    <xf numFmtId="0" fontId="1" fillId="0" borderId="0"/>
    <xf numFmtId="0" fontId="1" fillId="0" borderId="0"/>
    <xf numFmtId="0" fontId="1" fillId="0" borderId="0"/>
    <xf numFmtId="233" fontId="62" fillId="0" borderId="0">
      <alignment vertical="center"/>
    </xf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0" fillId="0" borderId="0"/>
    <xf numFmtId="0" fontId="78" fillId="0" borderId="0"/>
    <xf numFmtId="0" fontId="78" fillId="0" borderId="0"/>
    <xf numFmtId="0" fontId="5" fillId="0" borderId="0"/>
    <xf numFmtId="0" fontId="108" fillId="0" borderId="0"/>
    <xf numFmtId="0" fontId="78" fillId="0" borderId="0"/>
    <xf numFmtId="0" fontId="10" fillId="0" borderId="0"/>
    <xf numFmtId="0" fontId="4" fillId="0" borderId="0"/>
    <xf numFmtId="0" fontId="10" fillId="0" borderId="0"/>
    <xf numFmtId="0" fontId="78" fillId="0" borderId="0"/>
    <xf numFmtId="0" fontId="108" fillId="0" borderId="0">
      <alignment horizontal="left"/>
    </xf>
    <xf numFmtId="0" fontId="4" fillId="0" borderId="0"/>
    <xf numFmtId="0" fontId="4" fillId="0" borderId="0"/>
    <xf numFmtId="0" fontId="108" fillId="0" borderId="0">
      <alignment horizontal="left"/>
    </xf>
    <xf numFmtId="0" fontId="10" fillId="0" borderId="0"/>
    <xf numFmtId="0" fontId="108" fillId="0" borderId="0">
      <alignment horizontal="left"/>
    </xf>
    <xf numFmtId="0" fontId="1" fillId="0" borderId="0"/>
    <xf numFmtId="0" fontId="10" fillId="0" borderId="0"/>
    <xf numFmtId="0" fontId="4" fillId="0" borderId="0"/>
    <xf numFmtId="0" fontId="10" fillId="0" borderId="0"/>
    <xf numFmtId="0" fontId="1" fillId="0" borderId="0"/>
    <xf numFmtId="0" fontId="108" fillId="0" borderId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78" fillId="0" borderId="0"/>
    <xf numFmtId="0" fontId="10" fillId="0" borderId="0"/>
    <xf numFmtId="0" fontId="1" fillId="0" borderId="0"/>
    <xf numFmtId="0" fontId="4" fillId="0" borderId="0"/>
    <xf numFmtId="0" fontId="4" fillId="0" borderId="0"/>
    <xf numFmtId="0" fontId="108" fillId="0" borderId="0"/>
    <xf numFmtId="0" fontId="108" fillId="0" borderId="0">
      <alignment horizontal="left"/>
    </xf>
    <xf numFmtId="0" fontId="78" fillId="0" borderId="0"/>
    <xf numFmtId="0" fontId="108" fillId="0" borderId="0">
      <alignment horizontal="left"/>
    </xf>
    <xf numFmtId="0" fontId="5" fillId="0" borderId="0"/>
    <xf numFmtId="0" fontId="10" fillId="0" borderId="0"/>
    <xf numFmtId="0" fontId="108" fillId="0" borderId="0">
      <alignment horizontal="left"/>
    </xf>
    <xf numFmtId="0" fontId="4" fillId="0" borderId="0"/>
    <xf numFmtId="0" fontId="108" fillId="0" borderId="0">
      <alignment horizontal="left"/>
    </xf>
    <xf numFmtId="0" fontId="5" fillId="0" borderId="0"/>
    <xf numFmtId="0" fontId="1" fillId="0" borderId="0"/>
    <xf numFmtId="0" fontId="108" fillId="0" borderId="0">
      <alignment horizontal="left"/>
    </xf>
    <xf numFmtId="0" fontId="1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1" fillId="0" borderId="0"/>
    <xf numFmtId="0" fontId="4" fillId="0" borderId="0"/>
    <xf numFmtId="0" fontId="10" fillId="0" borderId="0"/>
    <xf numFmtId="0" fontId="1" fillId="0" borderId="0"/>
    <xf numFmtId="0" fontId="4" fillId="0" borderId="0"/>
    <xf numFmtId="0" fontId="10" fillId="0" borderId="0"/>
    <xf numFmtId="0" fontId="7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0" fillId="0" borderId="0"/>
    <xf numFmtId="0" fontId="1" fillId="0" borderId="0"/>
    <xf numFmtId="0" fontId="49" fillId="0" borderId="0"/>
    <xf numFmtId="0" fontId="5" fillId="0" borderId="0"/>
    <xf numFmtId="0" fontId="4" fillId="0" borderId="0"/>
    <xf numFmtId="0" fontId="4" fillId="0" borderId="0"/>
    <xf numFmtId="0" fontId="108" fillId="0" borderId="0"/>
    <xf numFmtId="0" fontId="108" fillId="0" borderId="0"/>
    <xf numFmtId="0" fontId="108" fillId="0" borderId="0"/>
    <xf numFmtId="0" fontId="4" fillId="0" borderId="0"/>
    <xf numFmtId="0" fontId="10" fillId="0" borderId="0"/>
    <xf numFmtId="0" fontId="10" fillId="0" borderId="0"/>
    <xf numFmtId="0" fontId="1" fillId="0" borderId="0"/>
    <xf numFmtId="0" fontId="4" fillId="0" borderId="0"/>
    <xf numFmtId="0" fontId="10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5" fillId="0" borderId="0"/>
    <xf numFmtId="0" fontId="1" fillId="0" borderId="0"/>
    <xf numFmtId="0" fontId="291" fillId="0" borderId="0"/>
    <xf numFmtId="0" fontId="5" fillId="0" borderId="0"/>
    <xf numFmtId="0" fontId="4" fillId="0" borderId="0"/>
    <xf numFmtId="0" fontId="108" fillId="0" borderId="0">
      <alignment horizontal="left"/>
    </xf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9" fillId="0" borderId="0"/>
    <xf numFmtId="233" fontId="64" fillId="0" borderId="0"/>
    <xf numFmtId="0" fontId="5" fillId="0" borderId="0"/>
    <xf numFmtId="0" fontId="49" fillId="0" borderId="0"/>
    <xf numFmtId="0" fontId="54" fillId="0" borderId="0"/>
    <xf numFmtId="0" fontId="49" fillId="0" borderId="0"/>
    <xf numFmtId="0" fontId="54" fillId="0" borderId="0"/>
    <xf numFmtId="0" fontId="5" fillId="0" borderId="0"/>
    <xf numFmtId="0" fontId="49" fillId="0" borderId="0"/>
    <xf numFmtId="0" fontId="54" fillId="0" borderId="0"/>
    <xf numFmtId="0" fontId="49" fillId="0" borderId="0"/>
    <xf numFmtId="0" fontId="54" fillId="0" borderId="0"/>
    <xf numFmtId="0" fontId="5" fillId="0" borderId="0"/>
    <xf numFmtId="0" fontId="108" fillId="0" borderId="0">
      <alignment horizontal="left"/>
    </xf>
    <xf numFmtId="0" fontId="5" fillId="0" borderId="0"/>
    <xf numFmtId="0" fontId="49" fillId="0" borderId="0"/>
    <xf numFmtId="0" fontId="108" fillId="0" borderId="0"/>
    <xf numFmtId="0" fontId="108" fillId="0" borderId="0"/>
    <xf numFmtId="0" fontId="4" fillId="0" borderId="0"/>
    <xf numFmtId="0" fontId="108" fillId="0" borderId="0"/>
    <xf numFmtId="0" fontId="5" fillId="0" borderId="0"/>
    <xf numFmtId="0" fontId="108" fillId="0" borderId="0">
      <alignment horizontal="left"/>
    </xf>
    <xf numFmtId="0" fontId="108" fillId="0" borderId="0"/>
    <xf numFmtId="0" fontId="10" fillId="0" borderId="0"/>
    <xf numFmtId="0" fontId="1" fillId="0" borderId="0"/>
    <xf numFmtId="0" fontId="108" fillId="0" borderId="0">
      <alignment horizontal="left"/>
    </xf>
    <xf numFmtId="233" fontId="4" fillId="0" borderId="0"/>
    <xf numFmtId="233" fontId="64" fillId="0" borderId="0"/>
    <xf numFmtId="0" fontId="30" fillId="0" borderId="0"/>
    <xf numFmtId="0" fontId="293" fillId="0" borderId="0"/>
    <xf numFmtId="286" fontId="108" fillId="0" borderId="0"/>
    <xf numFmtId="0" fontId="10" fillId="0" borderId="0"/>
    <xf numFmtId="0" fontId="108" fillId="0" borderId="0"/>
    <xf numFmtId="0" fontId="4" fillId="0" borderId="0"/>
    <xf numFmtId="0" fontId="108" fillId="0" borderId="0"/>
    <xf numFmtId="0" fontId="108" fillId="0" borderId="0"/>
    <xf numFmtId="0" fontId="78" fillId="0" borderId="0"/>
    <xf numFmtId="0" fontId="1" fillId="0" borderId="0"/>
    <xf numFmtId="0" fontId="78" fillId="0" borderId="0"/>
    <xf numFmtId="0" fontId="267" fillId="0" borderId="0"/>
    <xf numFmtId="0" fontId="108" fillId="0" borderId="0"/>
    <xf numFmtId="0" fontId="5" fillId="0" borderId="0"/>
    <xf numFmtId="0" fontId="108" fillId="0" borderId="0"/>
    <xf numFmtId="0" fontId="78" fillId="0" borderId="0"/>
    <xf numFmtId="0" fontId="5" fillId="0" borderId="0"/>
    <xf numFmtId="0" fontId="268" fillId="0" borderId="0"/>
    <xf numFmtId="0" fontId="1" fillId="0" borderId="0"/>
    <xf numFmtId="0" fontId="268" fillId="0" borderId="0"/>
    <xf numFmtId="0" fontId="108" fillId="0" borderId="0"/>
    <xf numFmtId="0" fontId="5" fillId="0" borderId="0"/>
    <xf numFmtId="0" fontId="108" fillId="0" borderId="0"/>
    <xf numFmtId="0" fontId="4" fillId="0" borderId="0"/>
    <xf numFmtId="0" fontId="5" fillId="0" borderId="0"/>
    <xf numFmtId="0" fontId="4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233" fontId="4" fillId="0" borderId="0"/>
    <xf numFmtId="233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8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0" fillId="0" borderId="0"/>
    <xf numFmtId="0" fontId="108" fillId="0" borderId="0"/>
    <xf numFmtId="0" fontId="78" fillId="0" borderId="0"/>
    <xf numFmtId="0" fontId="108" fillId="0" borderId="0">
      <alignment horizontal="left"/>
    </xf>
    <xf numFmtId="0" fontId="108" fillId="0" borderId="0">
      <alignment horizontal="left"/>
    </xf>
    <xf numFmtId="0" fontId="4" fillId="0" borderId="0"/>
    <xf numFmtId="0" fontId="10" fillId="0" borderId="0"/>
    <xf numFmtId="0" fontId="108" fillId="0" borderId="0">
      <alignment horizontal="left"/>
    </xf>
    <xf numFmtId="0" fontId="10" fillId="0" borderId="0"/>
    <xf numFmtId="0" fontId="5" fillId="0" borderId="0"/>
    <xf numFmtId="0" fontId="5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4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" fillId="0" borderId="0"/>
    <xf numFmtId="0" fontId="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108" fillId="0" borderId="0"/>
    <xf numFmtId="0" fontId="4" fillId="0" borderId="0"/>
    <xf numFmtId="0" fontId="10" fillId="0" borderId="0"/>
    <xf numFmtId="0" fontId="4" fillId="0" borderId="0"/>
    <xf numFmtId="0" fontId="108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10" fillId="0" borderId="0"/>
    <xf numFmtId="0" fontId="108" fillId="0" borderId="0"/>
    <xf numFmtId="0" fontId="108" fillId="0" borderId="0"/>
    <xf numFmtId="0" fontId="10" fillId="0" borderId="0"/>
    <xf numFmtId="0" fontId="108" fillId="0" borderId="0"/>
    <xf numFmtId="0" fontId="108" fillId="0" borderId="0"/>
    <xf numFmtId="0" fontId="10" fillId="0" borderId="0"/>
    <xf numFmtId="0" fontId="78" fillId="0" borderId="0"/>
    <xf numFmtId="0" fontId="10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9" fillId="0" borderId="0"/>
    <xf numFmtId="0" fontId="49" fillId="0" borderId="0"/>
    <xf numFmtId="0" fontId="49" fillId="0" borderId="0"/>
    <xf numFmtId="0" fontId="5" fillId="0" borderId="0"/>
    <xf numFmtId="0" fontId="10" fillId="0" borderId="0"/>
    <xf numFmtId="0" fontId="4" fillId="0" borderId="0"/>
    <xf numFmtId="0" fontId="5" fillId="0" borderId="0"/>
    <xf numFmtId="0" fontId="6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08" fillId="0" borderId="0"/>
    <xf numFmtId="0" fontId="4" fillId="0" borderId="0"/>
    <xf numFmtId="0" fontId="108" fillId="0" borderId="0"/>
    <xf numFmtId="0" fontId="78" fillId="0" borderId="0">
      <alignment horizontal="left"/>
    </xf>
    <xf numFmtId="0" fontId="108" fillId="0" borderId="0"/>
    <xf numFmtId="0" fontId="10" fillId="0" borderId="0"/>
    <xf numFmtId="0" fontId="5" fillId="0" borderId="0"/>
    <xf numFmtId="0" fontId="49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27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8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5" fillId="0" borderId="0"/>
    <xf numFmtId="0" fontId="294" fillId="0" borderId="0"/>
    <xf numFmtId="0" fontId="108" fillId="0" borderId="0"/>
    <xf numFmtId="0" fontId="108" fillId="0" borderId="0"/>
    <xf numFmtId="0" fontId="4" fillId="0" borderId="0"/>
    <xf numFmtId="0" fontId="108" fillId="0" borderId="0"/>
    <xf numFmtId="0" fontId="10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>
      <alignment horizontal="left"/>
    </xf>
    <xf numFmtId="0" fontId="4" fillId="0" borderId="0"/>
    <xf numFmtId="0" fontId="108" fillId="0" borderId="0"/>
    <xf numFmtId="0" fontId="4" fillId="0" borderId="0"/>
    <xf numFmtId="0" fontId="4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5" fillId="0" borderId="0"/>
    <xf numFmtId="0" fontId="29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9" fillId="0" borderId="0"/>
    <xf numFmtId="0" fontId="5" fillId="0" borderId="0"/>
    <xf numFmtId="0" fontId="4" fillId="0" borderId="0"/>
    <xf numFmtId="0" fontId="4" fillId="0" borderId="0"/>
    <xf numFmtId="0" fontId="108" fillId="0" borderId="0"/>
    <xf numFmtId="0" fontId="5" fillId="0" borderId="0"/>
    <xf numFmtId="0" fontId="1" fillId="0" borderId="0"/>
    <xf numFmtId="0" fontId="4" fillId="0" borderId="0"/>
    <xf numFmtId="0" fontId="49" fillId="0" borderId="0"/>
    <xf numFmtId="0" fontId="5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9" fillId="0" borderId="0"/>
    <xf numFmtId="0" fontId="5" fillId="0" borderId="0"/>
    <xf numFmtId="0" fontId="4" fillId="0" borderId="0"/>
    <xf numFmtId="0" fontId="4" fillId="0" borderId="0"/>
    <xf numFmtId="0" fontId="268" fillId="0" borderId="0"/>
    <xf numFmtId="0" fontId="5" fillId="0" borderId="0"/>
    <xf numFmtId="0" fontId="4" fillId="0" borderId="0"/>
    <xf numFmtId="0" fontId="49" fillId="0" borderId="0"/>
    <xf numFmtId="0" fontId="5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8" fillId="0" borderId="0"/>
    <xf numFmtId="0" fontId="49" fillId="0" borderId="0"/>
    <xf numFmtId="0" fontId="5" fillId="0" borderId="0"/>
    <xf numFmtId="0" fontId="10" fillId="0" borderId="0"/>
    <xf numFmtId="0" fontId="78" fillId="0" borderId="0"/>
    <xf numFmtId="0" fontId="5" fillId="0" borderId="0"/>
    <xf numFmtId="0" fontId="10" fillId="0" borderId="0"/>
    <xf numFmtId="0" fontId="10" fillId="0" borderId="0"/>
    <xf numFmtId="0" fontId="49" fillId="0" borderId="0"/>
    <xf numFmtId="0" fontId="5" fillId="0" borderId="0"/>
    <xf numFmtId="0" fontId="108" fillId="0" borderId="0"/>
    <xf numFmtId="0" fontId="78" fillId="0" borderId="0"/>
    <xf numFmtId="0" fontId="108" fillId="0" borderId="0"/>
    <xf numFmtId="0" fontId="108" fillId="0" borderId="0"/>
    <xf numFmtId="0" fontId="5" fillId="0" borderId="0"/>
    <xf numFmtId="0" fontId="30" fillId="0" borderId="0"/>
    <xf numFmtId="0" fontId="30" fillId="0" borderId="0"/>
    <xf numFmtId="0" fontId="49" fillId="0" borderId="0"/>
    <xf numFmtId="0" fontId="5" fillId="0" borderId="0"/>
    <xf numFmtId="0" fontId="78" fillId="0" borderId="0"/>
    <xf numFmtId="0" fontId="4" fillId="0" borderId="0"/>
    <xf numFmtId="0" fontId="5" fillId="0" borderId="0"/>
    <xf numFmtId="0" fontId="78" fillId="0" borderId="0"/>
    <xf numFmtId="0" fontId="49" fillId="0" borderId="0"/>
    <xf numFmtId="0" fontId="5" fillId="0" borderId="0"/>
    <xf numFmtId="0" fontId="30" fillId="0" borderId="0"/>
    <xf numFmtId="0" fontId="30" fillId="0" borderId="0"/>
    <xf numFmtId="0" fontId="10" fillId="0" borderId="0"/>
    <xf numFmtId="0" fontId="30" fillId="0" borderId="0"/>
    <xf numFmtId="0" fontId="30" fillId="0" borderId="0"/>
    <xf numFmtId="0" fontId="10" fillId="0" borderId="0"/>
    <xf numFmtId="0" fontId="30" fillId="0" borderId="0"/>
    <xf numFmtId="0" fontId="30" fillId="0" borderId="0"/>
    <xf numFmtId="0" fontId="10" fillId="0" borderId="0"/>
    <xf numFmtId="0" fontId="78" fillId="0" borderId="0"/>
    <xf numFmtId="0" fontId="78" fillId="0" borderId="0"/>
    <xf numFmtId="0" fontId="78" fillId="0" borderId="0"/>
    <xf numFmtId="0" fontId="108" fillId="0" borderId="0"/>
    <xf numFmtId="0" fontId="5" fillId="0" borderId="0"/>
    <xf numFmtId="0" fontId="1" fillId="0" borderId="0"/>
    <xf numFmtId="0" fontId="108" fillId="0" borderId="0"/>
    <xf numFmtId="0" fontId="49" fillId="0" borderId="0"/>
    <xf numFmtId="0" fontId="5" fillId="0" borderId="0"/>
    <xf numFmtId="0" fontId="10" fillId="0" borderId="0"/>
    <xf numFmtId="0" fontId="295" fillId="0" borderId="0"/>
    <xf numFmtId="0" fontId="49" fillId="0" borderId="0"/>
    <xf numFmtId="0" fontId="5" fillId="0" borderId="0"/>
    <xf numFmtId="0" fontId="10" fillId="0" borderId="0"/>
    <xf numFmtId="0" fontId="30" fillId="0" borderId="0"/>
    <xf numFmtId="0" fontId="10" fillId="0" borderId="0"/>
    <xf numFmtId="0" fontId="10" fillId="0" borderId="0"/>
    <xf numFmtId="0" fontId="30" fillId="0" borderId="0"/>
    <xf numFmtId="0" fontId="30" fillId="0" borderId="0"/>
    <xf numFmtId="0" fontId="1" fillId="0" borderId="0"/>
    <xf numFmtId="0" fontId="108" fillId="0" borderId="0">
      <alignment horizontal="left"/>
    </xf>
    <xf numFmtId="0" fontId="30" fillId="0" borderId="0"/>
    <xf numFmtId="0" fontId="30" fillId="0" borderId="0"/>
    <xf numFmtId="0" fontId="1" fillId="0" borderId="0"/>
    <xf numFmtId="0" fontId="10" fillId="0" borderId="0"/>
    <xf numFmtId="0" fontId="49" fillId="0" borderId="0"/>
    <xf numFmtId="0" fontId="49" fillId="0" borderId="0"/>
    <xf numFmtId="0" fontId="5" fillId="0" borderId="0"/>
    <xf numFmtId="0" fontId="5" fillId="0" borderId="0"/>
    <xf numFmtId="0" fontId="10" fillId="0" borderId="0"/>
    <xf numFmtId="0" fontId="1" fillId="0" borderId="0"/>
    <xf numFmtId="0" fontId="49" fillId="0" borderId="0"/>
    <xf numFmtId="0" fontId="5" fillId="0" borderId="0"/>
    <xf numFmtId="174" fontId="108" fillId="0" borderId="0"/>
    <xf numFmtId="0" fontId="10" fillId="0" borderId="0"/>
    <xf numFmtId="0" fontId="5" fillId="0" borderId="0"/>
    <xf numFmtId="0" fontId="30" fillId="0" borderId="0"/>
    <xf numFmtId="0" fontId="30" fillId="0" borderId="0"/>
    <xf numFmtId="0" fontId="49" fillId="0" borderId="0"/>
    <xf numFmtId="0" fontId="5" fillId="0" borderId="0"/>
    <xf numFmtId="0" fontId="1" fillId="0" borderId="0"/>
    <xf numFmtId="0" fontId="5" fillId="0" borderId="0"/>
    <xf numFmtId="0" fontId="10" fillId="0" borderId="0"/>
    <xf numFmtId="0" fontId="78" fillId="0" borderId="0"/>
    <xf numFmtId="0" fontId="1" fillId="0" borderId="0"/>
    <xf numFmtId="0" fontId="1" fillId="0" borderId="0"/>
    <xf numFmtId="0" fontId="49" fillId="0" borderId="0"/>
    <xf numFmtId="0" fontId="5" fillId="0" borderId="0"/>
    <xf numFmtId="0" fontId="5" fillId="0" borderId="0"/>
    <xf numFmtId="0" fontId="10" fillId="0" borderId="0"/>
    <xf numFmtId="0" fontId="1" fillId="0" borderId="0"/>
    <xf numFmtId="0" fontId="10" fillId="0" borderId="0"/>
    <xf numFmtId="0" fontId="49" fillId="0" borderId="0"/>
    <xf numFmtId="0" fontId="5" fillId="0" borderId="0"/>
    <xf numFmtId="0" fontId="78" fillId="0" borderId="0"/>
    <xf numFmtId="174" fontId="108" fillId="0" borderId="0"/>
    <xf numFmtId="0" fontId="4" fillId="0" borderId="0"/>
    <xf numFmtId="0" fontId="4" fillId="0" borderId="0"/>
    <xf numFmtId="0" fontId="1" fillId="0" borderId="0"/>
    <xf numFmtId="0" fontId="78" fillId="0" borderId="0"/>
    <xf numFmtId="0" fontId="108" fillId="0" borderId="0"/>
    <xf numFmtId="0" fontId="78" fillId="0" borderId="0"/>
    <xf numFmtId="0" fontId="49" fillId="0" borderId="0"/>
    <xf numFmtId="0" fontId="49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49" fillId="0" borderId="0"/>
    <xf numFmtId="0" fontId="5" fillId="0" borderId="0"/>
    <xf numFmtId="0" fontId="78" fillId="0" borderId="0"/>
    <xf numFmtId="0" fontId="78" fillId="0" borderId="0"/>
    <xf numFmtId="0" fontId="108" fillId="0" borderId="0"/>
    <xf numFmtId="0" fontId="4" fillId="0" borderId="0"/>
    <xf numFmtId="0" fontId="1" fillId="0" borderId="0"/>
    <xf numFmtId="0" fontId="49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10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233" fontId="49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0" fillId="0" borderId="0"/>
    <xf numFmtId="233" fontId="49" fillId="0" borderId="0"/>
    <xf numFmtId="0" fontId="10" fillId="0" borderId="0"/>
    <xf numFmtId="0" fontId="5" fillId="0" borderId="0"/>
    <xf numFmtId="0" fontId="4" fillId="0" borderId="0"/>
    <xf numFmtId="0" fontId="49" fillId="0" borderId="0"/>
    <xf numFmtId="0" fontId="5" fillId="0" borderId="0"/>
    <xf numFmtId="233" fontId="49" fillId="0" borderId="0"/>
    <xf numFmtId="0" fontId="10" fillId="0" borderId="0"/>
    <xf numFmtId="233" fontId="49" fillId="0" borderId="0"/>
    <xf numFmtId="0" fontId="29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233" fontId="30" fillId="0" borderId="0"/>
    <xf numFmtId="233" fontId="30" fillId="0" borderId="0"/>
    <xf numFmtId="0" fontId="54" fillId="0" borderId="0"/>
    <xf numFmtId="0" fontId="30" fillId="0" borderId="0"/>
    <xf numFmtId="0" fontId="30" fillId="0" borderId="0"/>
    <xf numFmtId="0" fontId="4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8" fillId="0" borderId="0"/>
    <xf numFmtId="0" fontId="10" fillId="0" borderId="0"/>
    <xf numFmtId="233" fontId="49" fillId="0" borderId="0"/>
    <xf numFmtId="233" fontId="49" fillId="0" borderId="0"/>
    <xf numFmtId="0" fontId="4" fillId="0" borderId="0"/>
    <xf numFmtId="233" fontId="49" fillId="0" borderId="0"/>
    <xf numFmtId="233" fontId="49" fillId="0" borderId="0"/>
    <xf numFmtId="233" fontId="49" fillId="0" borderId="0"/>
    <xf numFmtId="0" fontId="108" fillId="0" borderId="0">
      <alignment horizontal="left"/>
    </xf>
    <xf numFmtId="0" fontId="108" fillId="0" borderId="0">
      <alignment horizontal="left"/>
    </xf>
    <xf numFmtId="233" fontId="54" fillId="0" borderId="0"/>
    <xf numFmtId="233" fontId="49" fillId="0" borderId="0"/>
    <xf numFmtId="0" fontId="29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1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233" fontId="49" fillId="0" borderId="0"/>
    <xf numFmtId="233" fontId="49" fillId="0" borderId="0"/>
    <xf numFmtId="0" fontId="10" fillId="0" borderId="0"/>
    <xf numFmtId="0" fontId="10" fillId="0" borderId="0"/>
    <xf numFmtId="0" fontId="108" fillId="0" borderId="0"/>
    <xf numFmtId="0" fontId="10" fillId="0" borderId="0"/>
    <xf numFmtId="0" fontId="5" fillId="0" borderId="0"/>
    <xf numFmtId="0" fontId="108" fillId="0" borderId="0"/>
    <xf numFmtId="233" fontId="4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4" fillId="0" borderId="0"/>
    <xf numFmtId="0" fontId="108" fillId="0" borderId="0"/>
    <xf numFmtId="0" fontId="10" fillId="0" borderId="0"/>
    <xf numFmtId="233" fontId="49" fillId="0" borderId="0"/>
    <xf numFmtId="0" fontId="4" fillId="0" borderId="0"/>
    <xf numFmtId="0" fontId="108" fillId="0" borderId="0"/>
    <xf numFmtId="0" fontId="10" fillId="0" borderId="0"/>
    <xf numFmtId="0" fontId="108" fillId="0" borderId="0"/>
    <xf numFmtId="233" fontId="49" fillId="0" borderId="0"/>
    <xf numFmtId="0" fontId="4" fillId="0" borderId="0"/>
    <xf numFmtId="0" fontId="108" fillId="0" borderId="0"/>
    <xf numFmtId="0" fontId="10" fillId="0" borderId="0"/>
    <xf numFmtId="0" fontId="108" fillId="0" borderId="0"/>
    <xf numFmtId="0" fontId="1" fillId="0" borderId="0"/>
    <xf numFmtId="0" fontId="5" fillId="0" borderId="0"/>
    <xf numFmtId="0" fontId="10" fillId="0" borderId="0"/>
    <xf numFmtId="0" fontId="78" fillId="0" borderId="0"/>
    <xf numFmtId="0" fontId="49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78" fillId="0" borderId="0"/>
    <xf numFmtId="0" fontId="267" fillId="0" borderId="0"/>
    <xf numFmtId="0" fontId="1" fillId="0" borderId="0"/>
    <xf numFmtId="0" fontId="10" fillId="0" borderId="0"/>
    <xf numFmtId="0" fontId="78" fillId="0" borderId="0"/>
    <xf numFmtId="0" fontId="108" fillId="0" borderId="0"/>
    <xf numFmtId="0" fontId="49" fillId="0" borderId="0"/>
    <xf numFmtId="0" fontId="30" fillId="0" borderId="0"/>
    <xf numFmtId="0" fontId="49" fillId="0" borderId="0"/>
    <xf numFmtId="0" fontId="5" fillId="0" borderId="0"/>
    <xf numFmtId="0" fontId="10" fillId="0" borderId="0"/>
    <xf numFmtId="0" fontId="5" fillId="0" borderId="0"/>
    <xf numFmtId="286" fontId="273" fillId="0" borderId="0"/>
    <xf numFmtId="286" fontId="273" fillId="0" borderId="0"/>
    <xf numFmtId="0" fontId="49" fillId="0" borderId="0"/>
    <xf numFmtId="0" fontId="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8" fillId="0" borderId="0">
      <alignment horizontal="left"/>
    </xf>
    <xf numFmtId="0" fontId="108" fillId="0" borderId="0">
      <alignment horizontal="left"/>
    </xf>
    <xf numFmtId="0" fontId="108" fillId="0" borderId="0"/>
    <xf numFmtId="0" fontId="49" fillId="0" borderId="0"/>
    <xf numFmtId="0" fontId="5" fillId="0" borderId="0"/>
    <xf numFmtId="0" fontId="4" fillId="0" borderId="0"/>
    <xf numFmtId="0" fontId="268" fillId="0" borderId="0"/>
    <xf numFmtId="0" fontId="49" fillId="0" borderId="0"/>
    <xf numFmtId="0" fontId="30" fillId="0" borderId="0"/>
    <xf numFmtId="0" fontId="10" fillId="0" borderId="0" applyNumberFormat="0" applyFont="0" applyFill="0" applyBorder="0" applyAlignment="0" applyProtection="0">
      <alignment vertical="top"/>
    </xf>
    <xf numFmtId="0" fontId="10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9" fillId="0" borderId="0"/>
    <xf numFmtId="0" fontId="5" fillId="0" borderId="0"/>
    <xf numFmtId="0" fontId="49" fillId="0" borderId="0"/>
    <xf numFmtId="0" fontId="1" fillId="0" borderId="0"/>
    <xf numFmtId="0" fontId="78" fillId="0" borderId="0"/>
    <xf numFmtId="233" fontId="62" fillId="0" borderId="0">
      <alignment vertical="center"/>
    </xf>
    <xf numFmtId="0" fontId="5" fillId="0" borderId="0"/>
    <xf numFmtId="0" fontId="21" fillId="0" borderId="0"/>
    <xf numFmtId="0" fontId="49" fillId="0" borderId="0"/>
    <xf numFmtId="0" fontId="5" fillId="0" borderId="0"/>
    <xf numFmtId="0" fontId="5" fillId="0" borderId="0"/>
    <xf numFmtId="0" fontId="10" fillId="0" borderId="0"/>
    <xf numFmtId="0" fontId="49" fillId="0" borderId="0"/>
    <xf numFmtId="0" fontId="5" fillId="0" borderId="0"/>
    <xf numFmtId="0" fontId="4" fillId="0" borderId="0"/>
    <xf numFmtId="0" fontId="49" fillId="0" borderId="0"/>
    <xf numFmtId="0" fontId="5" fillId="0" borderId="0"/>
    <xf numFmtId="0" fontId="78" fillId="0" borderId="0"/>
    <xf numFmtId="0" fontId="49" fillId="0" borderId="0"/>
    <xf numFmtId="0" fontId="5" fillId="0" borderId="0"/>
    <xf numFmtId="0" fontId="10" fillId="0" borderId="0"/>
    <xf numFmtId="0" fontId="4" fillId="0" borderId="0"/>
    <xf numFmtId="0" fontId="49" fillId="0" borderId="0"/>
    <xf numFmtId="0" fontId="5" fillId="0" borderId="0"/>
    <xf numFmtId="0" fontId="4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9" fillId="0" borderId="0"/>
    <xf numFmtId="0" fontId="5" fillId="0" borderId="0"/>
    <xf numFmtId="0" fontId="78" fillId="0" borderId="0"/>
    <xf numFmtId="0" fontId="10" fillId="0" borderId="0"/>
    <xf numFmtId="0" fontId="4" fillId="0" borderId="0"/>
    <xf numFmtId="0" fontId="78" fillId="0" borderId="0"/>
    <xf numFmtId="0" fontId="49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0" borderId="0"/>
    <xf numFmtId="0" fontId="5" fillId="0" borderId="0"/>
    <xf numFmtId="0" fontId="78" fillId="0" borderId="0"/>
    <xf numFmtId="0" fontId="49" fillId="0" borderId="0"/>
    <xf numFmtId="0" fontId="5" fillId="0" borderId="0"/>
    <xf numFmtId="0" fontId="4" fillId="0" borderId="0"/>
    <xf numFmtId="0" fontId="10" fillId="0" borderId="0"/>
    <xf numFmtId="0" fontId="78" fillId="0" borderId="0"/>
    <xf numFmtId="0" fontId="49" fillId="0" borderId="0"/>
    <xf numFmtId="0" fontId="5" fillId="0" borderId="0"/>
    <xf numFmtId="0" fontId="49" fillId="0" borderId="0"/>
    <xf numFmtId="0" fontId="5" fillId="0" borderId="0"/>
    <xf numFmtId="0" fontId="30" fillId="0" borderId="0"/>
    <xf numFmtId="0" fontId="30" fillId="0" borderId="0"/>
    <xf numFmtId="0" fontId="49" fillId="0" borderId="0"/>
    <xf numFmtId="0" fontId="5" fillId="0" borderId="0"/>
    <xf numFmtId="0" fontId="10" fillId="0" borderId="0"/>
    <xf numFmtId="0" fontId="4" fillId="0" borderId="0"/>
    <xf numFmtId="0" fontId="49" fillId="0" borderId="0"/>
    <xf numFmtId="0" fontId="5" fillId="0" borderId="0"/>
    <xf numFmtId="0" fontId="49" fillId="0" borderId="0"/>
    <xf numFmtId="0" fontId="10" fillId="0" borderId="0"/>
    <xf numFmtId="0" fontId="49" fillId="0" borderId="0"/>
    <xf numFmtId="0" fontId="5" fillId="0" borderId="0"/>
    <xf numFmtId="0" fontId="10" fillId="0" borderId="0"/>
    <xf numFmtId="0" fontId="30" fillId="0" borderId="0"/>
    <xf numFmtId="0" fontId="30" fillId="0" borderId="0"/>
    <xf numFmtId="0" fontId="49" fillId="0" borderId="0"/>
    <xf numFmtId="0" fontId="4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49" fillId="0" borderId="0"/>
    <xf numFmtId="0" fontId="54" fillId="0" borderId="0"/>
    <xf numFmtId="0" fontId="49" fillId="0" borderId="0"/>
    <xf numFmtId="0" fontId="10" fillId="0" borderId="0"/>
    <xf numFmtId="0" fontId="5" fillId="0" borderId="0"/>
    <xf numFmtId="0" fontId="49" fillId="0" borderId="0"/>
    <xf numFmtId="0" fontId="49" fillId="0" borderId="0"/>
    <xf numFmtId="0" fontId="4" fillId="0" borderId="0"/>
    <xf numFmtId="0" fontId="10" fillId="0" borderId="0"/>
    <xf numFmtId="0" fontId="10" fillId="0" borderId="0"/>
    <xf numFmtId="0" fontId="1" fillId="0" borderId="0"/>
    <xf numFmtId="0" fontId="10" fillId="0" borderId="0"/>
    <xf numFmtId="0" fontId="49" fillId="0" borderId="0"/>
    <xf numFmtId="0" fontId="5" fillId="0" borderId="0"/>
    <xf numFmtId="0" fontId="49" fillId="0" borderId="0"/>
    <xf numFmtId="0" fontId="10" fillId="0" borderId="0"/>
    <xf numFmtId="0" fontId="49" fillId="0" borderId="0"/>
    <xf numFmtId="0" fontId="4" fillId="0" borderId="0"/>
    <xf numFmtId="0" fontId="5" fillId="0" borderId="0"/>
    <xf numFmtId="0" fontId="4" fillId="0" borderId="0"/>
    <xf numFmtId="0" fontId="49" fillId="0" borderId="0"/>
    <xf numFmtId="0" fontId="5" fillId="0" borderId="0"/>
    <xf numFmtId="0" fontId="5" fillId="0" borderId="0"/>
    <xf numFmtId="0" fontId="4" fillId="0" borderId="0"/>
    <xf numFmtId="0" fontId="49" fillId="0" borderId="0"/>
    <xf numFmtId="0" fontId="5" fillId="0" borderId="0"/>
    <xf numFmtId="0" fontId="10" fillId="0" borderId="0"/>
    <xf numFmtId="0" fontId="30" fillId="0" borderId="0"/>
    <xf numFmtId="0" fontId="30" fillId="0" borderId="0"/>
    <xf numFmtId="0" fontId="10" fillId="0" borderId="0"/>
    <xf numFmtId="0" fontId="4" fillId="0" borderId="0"/>
    <xf numFmtId="0" fontId="5" fillId="0" borderId="0"/>
    <xf numFmtId="0" fontId="4" fillId="0" borderId="0"/>
    <xf numFmtId="0" fontId="49" fillId="0" borderId="0"/>
    <xf numFmtId="0" fontId="10" fillId="0" borderId="0"/>
    <xf numFmtId="0" fontId="1" fillId="0" borderId="0"/>
    <xf numFmtId="0" fontId="5" fillId="0" borderId="0"/>
    <xf numFmtId="0" fontId="10" fillId="0" borderId="0"/>
    <xf numFmtId="0" fontId="49" fillId="0" borderId="0"/>
    <xf numFmtId="0" fontId="10" fillId="0" borderId="0"/>
    <xf numFmtId="0" fontId="5" fillId="0" borderId="0"/>
    <xf numFmtId="0" fontId="10" fillId="0" borderId="0"/>
    <xf numFmtId="0" fontId="49" fillId="0" borderId="0"/>
    <xf numFmtId="0" fontId="10" fillId="0" borderId="0"/>
    <xf numFmtId="0" fontId="5" fillId="0" borderId="0"/>
    <xf numFmtId="0" fontId="10" fillId="0" borderId="0"/>
    <xf numFmtId="0" fontId="49" fillId="0" borderId="0"/>
    <xf numFmtId="0" fontId="10" fillId="0" borderId="0"/>
    <xf numFmtId="0" fontId="5" fillId="0" borderId="0"/>
    <xf numFmtId="0" fontId="10" fillId="0" borderId="0"/>
    <xf numFmtId="0" fontId="49" fillId="0" borderId="0"/>
    <xf numFmtId="0" fontId="4" fillId="0" borderId="0"/>
    <xf numFmtId="0" fontId="1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9" fillId="0" borderId="0"/>
    <xf numFmtId="0" fontId="4" fillId="0" borderId="0"/>
    <xf numFmtId="0" fontId="1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9" fillId="0" borderId="0"/>
    <xf numFmtId="0" fontId="4" fillId="0" borderId="0"/>
    <xf numFmtId="0" fontId="1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9" fillId="0" borderId="0"/>
    <xf numFmtId="0" fontId="4" fillId="0" borderId="0"/>
    <xf numFmtId="0" fontId="1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9" fillId="0" borderId="0"/>
    <xf numFmtId="0" fontId="10" fillId="0" borderId="0"/>
    <xf numFmtId="0" fontId="5" fillId="0" borderId="0"/>
    <xf numFmtId="0" fontId="10" fillId="0" borderId="0"/>
    <xf numFmtId="0" fontId="4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4" fillId="0" borderId="0"/>
    <xf numFmtId="0" fontId="5" fillId="0" borderId="0"/>
    <xf numFmtId="0" fontId="4" fillId="0" borderId="0"/>
    <xf numFmtId="0" fontId="10" fillId="0" borderId="0"/>
    <xf numFmtId="0" fontId="80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0" fontId="108" fillId="0" borderId="0"/>
    <xf numFmtId="0" fontId="273" fillId="0" borderId="0"/>
    <xf numFmtId="0" fontId="273" fillId="0" borderId="0"/>
    <xf numFmtId="0" fontId="10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5" fillId="0" borderId="0"/>
    <xf numFmtId="0" fontId="10" fillId="0" borderId="0"/>
    <xf numFmtId="0" fontId="49" fillId="0" borderId="0"/>
    <xf numFmtId="0" fontId="4" fillId="0" borderId="0"/>
    <xf numFmtId="0" fontId="10" fillId="0" borderId="0"/>
    <xf numFmtId="0" fontId="5" fillId="0" borderId="0"/>
    <xf numFmtId="0" fontId="4" fillId="0" borderId="0"/>
    <xf numFmtId="0" fontId="49" fillId="0" borderId="0"/>
    <xf numFmtId="0" fontId="10" fillId="0" borderId="0"/>
    <xf numFmtId="0" fontId="5" fillId="0" borderId="0"/>
    <xf numFmtId="0" fontId="10" fillId="0" borderId="0"/>
    <xf numFmtId="0" fontId="49" fillId="0" borderId="0"/>
    <xf numFmtId="0" fontId="4" fillId="0" borderId="0"/>
    <xf numFmtId="0" fontId="1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9" fillId="0" borderId="0"/>
    <xf numFmtId="0" fontId="4" fillId="0" borderId="0"/>
    <xf numFmtId="0" fontId="1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9" fillId="0" borderId="0"/>
    <xf numFmtId="0" fontId="10" fillId="0" borderId="0"/>
    <xf numFmtId="0" fontId="5" fillId="0" borderId="0"/>
    <xf numFmtId="0" fontId="10" fillId="0" borderId="0"/>
    <xf numFmtId="0" fontId="49" fillId="0" borderId="0"/>
    <xf numFmtId="0" fontId="5" fillId="0" borderId="0"/>
    <xf numFmtId="0" fontId="49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49" fillId="0" borderId="0"/>
    <xf numFmtId="0" fontId="5" fillId="0" borderId="0"/>
    <xf numFmtId="0" fontId="49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49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291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4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233" fontId="4" fillId="0" borderId="0"/>
    <xf numFmtId="233" fontId="4" fillId="0" borderId="0"/>
    <xf numFmtId="0" fontId="4" fillId="0" borderId="0"/>
    <xf numFmtId="0" fontId="10" fillId="0" borderId="0"/>
    <xf numFmtId="233" fontId="4" fillId="0" borderId="0"/>
    <xf numFmtId="0" fontId="5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23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8" fillId="0" borderId="0"/>
    <xf numFmtId="0" fontId="10" fillId="0" borderId="0"/>
    <xf numFmtId="0" fontId="4" fillId="0" borderId="0"/>
    <xf numFmtId="0" fontId="78" fillId="0" borderId="0"/>
    <xf numFmtId="0" fontId="108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9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49" fillId="0" borderId="0"/>
    <xf numFmtId="0" fontId="5" fillId="0" borderId="0"/>
    <xf numFmtId="0" fontId="49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49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5" fillId="0" borderId="0"/>
    <xf numFmtId="0" fontId="108" fillId="0" borderId="0">
      <alignment horizontal="left"/>
    </xf>
    <xf numFmtId="0" fontId="49" fillId="0" borderId="0"/>
    <xf numFmtId="0" fontId="5" fillId="0" borderId="0"/>
    <xf numFmtId="0" fontId="49" fillId="0" borderId="0"/>
    <xf numFmtId="0" fontId="5" fillId="0" borderId="0"/>
    <xf numFmtId="0" fontId="1" fillId="0" borderId="0"/>
    <xf numFmtId="0" fontId="49" fillId="0" borderId="0"/>
    <xf numFmtId="0" fontId="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" fillId="0" borderId="0"/>
    <xf numFmtId="0" fontId="49" fillId="0" borderId="0"/>
    <xf numFmtId="0" fontId="5" fillId="0" borderId="0"/>
    <xf numFmtId="0" fontId="10" fillId="0" borderId="0"/>
    <xf numFmtId="0" fontId="30" fillId="0" borderId="0"/>
    <xf numFmtId="0" fontId="30" fillId="0" borderId="0"/>
    <xf numFmtId="0" fontId="49" fillId="0" borderId="0"/>
    <xf numFmtId="0" fontId="5" fillId="0" borderId="0"/>
    <xf numFmtId="0" fontId="5" fillId="0" borderId="0"/>
    <xf numFmtId="0" fontId="30" fillId="0" borderId="0"/>
    <xf numFmtId="0" fontId="30" fillId="0" borderId="0"/>
    <xf numFmtId="0" fontId="49" fillId="0" borderId="0"/>
    <xf numFmtId="0" fontId="5" fillId="0" borderId="0"/>
    <xf numFmtId="0" fontId="49" fillId="0" borderId="0"/>
    <xf numFmtId="0" fontId="5" fillId="0" borderId="0"/>
    <xf numFmtId="0" fontId="1" fillId="0" borderId="0"/>
    <xf numFmtId="0" fontId="78" fillId="0" borderId="0"/>
    <xf numFmtId="0" fontId="49" fillId="0" borderId="0"/>
    <xf numFmtId="0" fontId="49" fillId="0" borderId="0"/>
    <xf numFmtId="0" fontId="5" fillId="0" borderId="0"/>
    <xf numFmtId="0" fontId="1" fillId="0" borderId="0"/>
    <xf numFmtId="0" fontId="49" fillId="0" borderId="0"/>
    <xf numFmtId="0" fontId="291" fillId="0" borderId="0"/>
    <xf numFmtId="0" fontId="5" fillId="0" borderId="0"/>
    <xf numFmtId="0" fontId="1" fillId="0" borderId="0"/>
    <xf numFmtId="0" fontId="49" fillId="0" borderId="0"/>
    <xf numFmtId="0" fontId="49" fillId="0" borderId="0"/>
    <xf numFmtId="0" fontId="5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8" fillId="0" borderId="0"/>
    <xf numFmtId="0" fontId="274" fillId="0" borderId="0"/>
    <xf numFmtId="0" fontId="268" fillId="0" borderId="0"/>
    <xf numFmtId="0" fontId="268" fillId="0" borderId="0"/>
    <xf numFmtId="0" fontId="5" fillId="0" borderId="0"/>
    <xf numFmtId="0" fontId="4" fillId="0" borderId="0"/>
    <xf numFmtId="0" fontId="64" fillId="0" borderId="0"/>
    <xf numFmtId="0" fontId="78" fillId="0" borderId="0"/>
    <xf numFmtId="0" fontId="5" fillId="0" borderId="0"/>
    <xf numFmtId="0" fontId="78" fillId="0" borderId="0"/>
    <xf numFmtId="0" fontId="30" fillId="0" borderId="0"/>
    <xf numFmtId="0" fontId="30" fillId="0" borderId="0"/>
    <xf numFmtId="0" fontId="5" fillId="0" borderId="0"/>
    <xf numFmtId="0" fontId="30" fillId="0" borderId="0"/>
    <xf numFmtId="0" fontId="108" fillId="0" borderId="0"/>
    <xf numFmtId="0" fontId="10" fillId="0" borderId="0"/>
    <xf numFmtId="0" fontId="30" fillId="0" borderId="0"/>
    <xf numFmtId="0" fontId="30" fillId="0" borderId="0"/>
    <xf numFmtId="0" fontId="5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30" fillId="0" borderId="0"/>
    <xf numFmtId="0" fontId="30" fillId="0" borderId="0"/>
    <xf numFmtId="0" fontId="30" fillId="0" borderId="0"/>
    <xf numFmtId="0" fontId="5" fillId="0" borderId="0"/>
    <xf numFmtId="0" fontId="108" fillId="0" borderId="0">
      <alignment horizontal="left"/>
    </xf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233" fontId="4" fillId="0" borderId="0"/>
    <xf numFmtId="233" fontId="4" fillId="0" borderId="0"/>
    <xf numFmtId="0" fontId="4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3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33" fontId="4" fillId="0" borderId="0"/>
    <xf numFmtId="233" fontId="4" fillId="0" borderId="0"/>
    <xf numFmtId="0" fontId="4" fillId="0" borderId="0"/>
    <xf numFmtId="0" fontId="5" fillId="0" borderId="0"/>
    <xf numFmtId="0" fontId="4" fillId="0" borderId="0"/>
    <xf numFmtId="0" fontId="64" fillId="0" borderId="0"/>
    <xf numFmtId="0" fontId="5" fillId="0" borderId="0"/>
    <xf numFmtId="0" fontId="10" fillId="0" borderId="0"/>
    <xf numFmtId="0" fontId="4" fillId="0" borderId="0"/>
    <xf numFmtId="0" fontId="108" fillId="0" borderId="0"/>
    <xf numFmtId="0" fontId="10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67" fillId="0" borderId="96" applyNumberFormat="0">
      <alignment vertical="center" wrapText="1"/>
    </xf>
    <xf numFmtId="0" fontId="5" fillId="0" borderId="0"/>
    <xf numFmtId="0" fontId="10" fillId="0" borderId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84" borderId="0" applyNumberFormat="0" applyBorder="0" applyAlignment="0" applyProtection="0"/>
    <xf numFmtId="0" fontId="5" fillId="0" borderId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5" fillId="0" borderId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91" fillId="54" borderId="0" applyNumberFormat="0" applyBorder="0" applyAlignment="0" applyProtection="0"/>
    <xf numFmtId="0" fontId="153" fillId="83" borderId="130" applyFill="0">
      <alignment horizontal="center" vertical="center" wrapText="1"/>
    </xf>
    <xf numFmtId="0" fontId="5" fillId="0" borderId="0"/>
    <xf numFmtId="0" fontId="5" fillId="0" borderId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5" fillId="0" borderId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" fillId="0" borderId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49" fillId="58" borderId="145" applyNumberFormat="0" applyFont="0" applyAlignment="0" applyProtection="0"/>
    <xf numFmtId="0" fontId="49" fillId="58" borderId="145" applyNumberFormat="0" applyFont="0" applyAlignment="0" applyProtection="0"/>
    <xf numFmtId="9" fontId="4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9" fontId="1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75" fillId="0" borderId="0" applyFont="0" applyFill="0" applyBorder="0" applyAlignment="0" applyProtection="0"/>
    <xf numFmtId="9" fontId="274" fillId="0" borderId="0" applyFont="0" applyFill="0" applyBorder="0" applyAlignment="0" applyProtection="0"/>
    <xf numFmtId="0" fontId="1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9" fontId="7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108" fillId="0" borderId="0"/>
    <xf numFmtId="9" fontId="49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" fillId="0" borderId="0"/>
    <xf numFmtId="9" fontId="27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8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9" fontId="3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108" fillId="0" borderId="0"/>
    <xf numFmtId="0" fontId="108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9" fontId="78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10" fillId="0" borderId="0"/>
    <xf numFmtId="9" fontId="4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0" fontId="10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10" fillId="0" borderId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" fillId="0" borderId="0"/>
    <xf numFmtId="0" fontId="5" fillId="0" borderId="0"/>
    <xf numFmtId="0" fontId="10" fillId="0" borderId="0"/>
    <xf numFmtId="9" fontId="1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5" fillId="0" borderId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10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" fillId="0" borderId="0"/>
    <xf numFmtId="0" fontId="5" fillId="0" borderId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" fillId="0" borderId="0"/>
    <xf numFmtId="9" fontId="49" fillId="0" borderId="0" applyFont="0" applyFill="0" applyBorder="0" applyAlignment="0" applyProtection="0"/>
    <xf numFmtId="0" fontId="5" fillId="0" borderId="0"/>
    <xf numFmtId="0" fontId="5" fillId="0" borderId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5" fillId="0" borderId="0"/>
    <xf numFmtId="0" fontId="5" fillId="0" borderId="0"/>
    <xf numFmtId="9" fontId="10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5" fillId="0" borderId="0"/>
    <xf numFmtId="9" fontId="291" fillId="0" borderId="0" applyFont="0" applyFill="0" applyBorder="0" applyAlignment="0" applyProtection="0"/>
    <xf numFmtId="0" fontId="5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" fillId="0" borderId="0"/>
    <xf numFmtId="9" fontId="10" fillId="0" borderId="0" applyFont="0" applyFill="0" applyBorder="0" applyAlignment="0" applyProtection="0"/>
    <xf numFmtId="0" fontId="5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8" fillId="0" borderId="0"/>
    <xf numFmtId="9" fontId="4" fillId="0" borderId="0" applyFont="0" applyFill="0" applyBorder="0" applyAlignment="0" applyProtection="0"/>
    <xf numFmtId="0" fontId="108" fillId="0" borderId="0"/>
    <xf numFmtId="0" fontId="108" fillId="0" borderId="0"/>
    <xf numFmtId="0" fontId="5" fillId="0" borderId="0"/>
    <xf numFmtId="9" fontId="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9" fontId="49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5" fillId="0" borderId="0"/>
    <xf numFmtId="9" fontId="108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0" borderId="0"/>
    <xf numFmtId="3" fontId="276" fillId="0" borderId="74">
      <alignment vertical="center" shrinkToFit="1"/>
      <protection locked="0"/>
    </xf>
    <xf numFmtId="0" fontId="5" fillId="0" borderId="0"/>
    <xf numFmtId="288" fontId="264" fillId="0" borderId="132" applyBorder="0"/>
    <xf numFmtId="288" fontId="264" fillId="0" borderId="132" applyBorder="0"/>
    <xf numFmtId="288" fontId="262" fillId="0" borderId="132" applyBorder="0"/>
    <xf numFmtId="288" fontId="262" fillId="0" borderId="132" applyBorder="0"/>
    <xf numFmtId="288" fontId="78" fillId="0" borderId="132" applyBorder="0">
      <alignment vertical="center"/>
    </xf>
    <xf numFmtId="288" fontId="78" fillId="0" borderId="132" applyBorder="0">
      <alignment vertical="center"/>
    </xf>
    <xf numFmtId="288" fontId="78" fillId="0" borderId="132" applyBorder="0"/>
    <xf numFmtId="0" fontId="5" fillId="0" borderId="0"/>
    <xf numFmtId="288" fontId="78" fillId="0" borderId="132" applyBorder="0">
      <alignment vertical="center"/>
    </xf>
    <xf numFmtId="3" fontId="276" fillId="0" borderId="74" applyFill="0" applyBorder="0" applyProtection="0">
      <alignment horizontal="right" vertical="center" indent="1" shrinkToFit="1"/>
      <protection locked="0"/>
    </xf>
    <xf numFmtId="0" fontId="5" fillId="0" borderId="0"/>
    <xf numFmtId="0" fontId="4" fillId="0" borderId="0"/>
    <xf numFmtId="0" fontId="10" fillId="0" borderId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42" fillId="0" borderId="114" applyNumberFormat="0" applyFill="0" applyAlignment="0" applyProtection="0"/>
    <xf numFmtId="0" fontId="5" fillId="0" borderId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5" fillId="0" borderId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38" fillId="0" borderId="106" applyNumberFormat="0" applyFill="0" applyAlignment="0" applyProtection="0"/>
    <xf numFmtId="0" fontId="153" fillId="83" borderId="129" applyNumberFormat="0" applyFill="0">
      <alignment horizontal="center" vertical="center" wrapText="1"/>
    </xf>
    <xf numFmtId="0" fontId="5" fillId="0" borderId="0"/>
    <xf numFmtId="0" fontId="5" fillId="0" borderId="0"/>
    <xf numFmtId="167" fontId="78" fillId="127" borderId="124" applyBorder="0">
      <alignment horizontal="right" indent="1"/>
    </xf>
    <xf numFmtId="167" fontId="78" fillId="132" borderId="124" applyBorder="0">
      <alignment horizontal="right" vertical="center" indent="1"/>
    </xf>
    <xf numFmtId="0" fontId="5" fillId="0" borderId="0"/>
    <xf numFmtId="0" fontId="5" fillId="0" borderId="0"/>
    <xf numFmtId="167" fontId="78" fillId="132" borderId="124" applyBorder="0">
      <alignment horizontal="right" indent="1"/>
    </xf>
    <xf numFmtId="4" fontId="265" fillId="0" borderId="74">
      <alignment horizontal="right" vertical="center" shrinkToFit="1"/>
      <protection locked="0"/>
    </xf>
    <xf numFmtId="0" fontId="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0" fillId="0" borderId="0"/>
    <xf numFmtId="0" fontId="66" fillId="0" borderId="0"/>
    <xf numFmtId="0" fontId="65" fillId="0" borderId="0"/>
    <xf numFmtId="0" fontId="66" fillId="0" borderId="0"/>
    <xf numFmtId="0" fontId="65" fillId="0" borderId="0"/>
    <xf numFmtId="0" fontId="5" fillId="0" borderId="0"/>
    <xf numFmtId="0" fontId="5" fillId="0" borderId="0"/>
    <xf numFmtId="0" fontId="66" fillId="0" borderId="0"/>
    <xf numFmtId="0" fontId="277" fillId="0" borderId="0"/>
    <xf numFmtId="0" fontId="277" fillId="0" borderId="0"/>
    <xf numFmtId="0" fontId="277" fillId="0" borderId="0"/>
    <xf numFmtId="0" fontId="5" fillId="0" borderId="0"/>
    <xf numFmtId="0" fontId="277" fillId="0" borderId="0"/>
    <xf numFmtId="0" fontId="5" fillId="0" borderId="0"/>
    <xf numFmtId="0" fontId="277" fillId="0" borderId="0"/>
    <xf numFmtId="0" fontId="277" fillId="0" borderId="0"/>
    <xf numFmtId="0" fontId="5" fillId="0" borderId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5" fillId="0" borderId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5" fillId="0" borderId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5" fillId="0" borderId="0">
      <alignment horizontal="center"/>
    </xf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" fontId="278" fillId="0" borderId="74" applyFont="0" applyBorder="0">
      <alignment horizontal="right"/>
      <protection locked="0"/>
    </xf>
    <xf numFmtId="0" fontId="5" fillId="0" borderId="0"/>
    <xf numFmtId="291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2" fontId="10" fillId="0" borderId="0" applyFont="0" applyFill="0" applyBorder="0" applyAlignment="0" applyProtection="0"/>
    <xf numFmtId="293" fontId="10" fillId="0" borderId="0" applyFont="0" applyFill="0" applyBorder="0" applyAlignment="0" applyProtection="0"/>
    <xf numFmtId="293" fontId="10" fillId="0" borderId="0" applyFont="0" applyFill="0" applyBorder="0" applyAlignment="0" applyProtection="0"/>
    <xf numFmtId="293" fontId="10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5" fillId="0" borderId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21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108" fillId="0" borderId="0"/>
    <xf numFmtId="0" fontId="10" fillId="0" borderId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165" fontId="10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5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5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8" fillId="0" borderId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8" fillId="0" borderId="0"/>
    <xf numFmtId="168" fontId="78" fillId="0" borderId="0" applyFont="0" applyFill="0" applyBorder="0" applyAlignment="0" applyProtection="0"/>
    <xf numFmtId="168" fontId="78" fillId="0" borderId="0" applyFont="0" applyFill="0" applyBorder="0" applyAlignment="0" applyProtection="0"/>
    <xf numFmtId="168" fontId="7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0" fontId="108" fillId="0" borderId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78" fillId="0" borderId="0" applyFont="0" applyFill="0" applyBorder="0" applyAlignment="0" applyProtection="0"/>
    <xf numFmtId="168" fontId="78" fillId="0" borderId="0" applyFont="0" applyFill="0" applyBorder="0" applyAlignment="0" applyProtection="0"/>
    <xf numFmtId="168" fontId="7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10" fillId="0" borderId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62" fillId="0" borderId="0" applyFont="0" applyFill="0" applyBorder="0" applyAlignment="0" applyProtection="0">
      <alignment vertical="center"/>
    </xf>
    <xf numFmtId="43" fontId="62" fillId="0" borderId="0" applyFont="0" applyFill="0" applyBorder="0" applyAlignment="0" applyProtection="0">
      <alignment vertical="center"/>
    </xf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5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5" fillId="0" borderId="0"/>
    <xf numFmtId="4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0" fillId="0" borderId="0"/>
    <xf numFmtId="0" fontId="108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5" fillId="0" borderId="0"/>
    <xf numFmtId="0" fontId="108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4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0" fontId="108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5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0" fontId="5" fillId="0" borderId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291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5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8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294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5" fillId="0" borderId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6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5" fillId="0" borderId="0">
      <alignment horizontal="left" vertical="top"/>
    </xf>
    <xf numFmtId="0" fontId="10" fillId="0" borderId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51" fillId="57" borderId="0" applyNumberFormat="0" applyBorder="0" applyAlignment="0" applyProtection="0"/>
    <xf numFmtId="0" fontId="5" fillId="0" borderId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5" fillId="0" borderId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133" fillId="56" borderId="0" applyNumberFormat="0" applyBorder="0" applyAlignment="0" applyProtection="0"/>
    <xf numFmtId="0" fontId="72" fillId="0" borderId="0">
      <protection locked="0"/>
    </xf>
    <xf numFmtId="0" fontId="72" fillId="0" borderId="0">
      <protection locked="0"/>
    </xf>
    <xf numFmtId="0" fontId="5" fillId="0" borderId="0"/>
    <xf numFmtId="0" fontId="71" fillId="0" borderId="0">
      <protection locked="0"/>
    </xf>
    <xf numFmtId="0" fontId="73" fillId="0" borderId="0">
      <protection locked="0"/>
    </xf>
    <xf numFmtId="0" fontId="5" fillId="0" borderId="0"/>
    <xf numFmtId="0" fontId="71" fillId="0" borderId="0">
      <protection locked="0"/>
    </xf>
    <xf numFmtId="0" fontId="5" fillId="0" borderId="0"/>
    <xf numFmtId="0" fontId="71" fillId="0" borderId="0">
      <protection locked="0"/>
    </xf>
    <xf numFmtId="0" fontId="5" fillId="0" borderId="0"/>
    <xf numFmtId="0" fontId="71" fillId="0" borderId="0">
      <protection locked="0"/>
    </xf>
    <xf numFmtId="0" fontId="5" fillId="0" borderId="0"/>
    <xf numFmtId="0" fontId="71" fillId="0" borderId="0">
      <protection locked="0"/>
    </xf>
    <xf numFmtId="0" fontId="5" fillId="0" borderId="0"/>
    <xf numFmtId="0" fontId="71" fillId="0" borderId="0">
      <protection locked="0"/>
    </xf>
    <xf numFmtId="0" fontId="5" fillId="0" borderId="0"/>
    <xf numFmtId="0" fontId="71" fillId="0" borderId="0">
      <protection locked="0"/>
    </xf>
    <xf numFmtId="0" fontId="5" fillId="0" borderId="0"/>
    <xf numFmtId="0" fontId="72" fillId="0" borderId="0">
      <protection locked="0"/>
    </xf>
    <xf numFmtId="296" fontId="72" fillId="0" borderId="0">
      <protection locked="0"/>
    </xf>
    <xf numFmtId="296" fontId="72" fillId="0" borderId="0">
      <protection locked="0"/>
    </xf>
    <xf numFmtId="0" fontId="72" fillId="0" borderId="0">
      <protection locked="0"/>
    </xf>
    <xf numFmtId="0" fontId="71" fillId="0" borderId="0">
      <protection locked="0"/>
    </xf>
    <xf numFmtId="0" fontId="64" fillId="0" borderId="0"/>
    <xf numFmtId="0" fontId="10" fillId="0" borderId="0"/>
    <xf numFmtId="0" fontId="319" fillId="0" borderId="81" applyNumberFormat="0" applyFill="0" applyAlignment="0" applyProtection="0"/>
    <xf numFmtId="0" fontId="320" fillId="0" borderId="82" applyNumberFormat="0" applyFill="0" applyAlignment="0" applyProtection="0"/>
    <xf numFmtId="0" fontId="321" fillId="0" borderId="83" applyNumberFormat="0" applyFill="0" applyAlignment="0" applyProtection="0"/>
    <xf numFmtId="0" fontId="321" fillId="0" borderId="0" applyNumberFormat="0" applyFill="0" applyBorder="0" applyAlignment="0" applyProtection="0"/>
    <xf numFmtId="0" fontId="322" fillId="15" borderId="0" applyNumberFormat="0" applyBorder="0" applyAlignment="0" applyProtection="0"/>
    <xf numFmtId="0" fontId="323" fillId="16" borderId="0" applyNumberFormat="0" applyBorder="0" applyAlignment="0" applyProtection="0"/>
    <xf numFmtId="0" fontId="324" fillId="18" borderId="84" applyNumberFormat="0" applyAlignment="0" applyProtection="0"/>
    <xf numFmtId="0" fontId="325" fillId="19" borderId="85" applyNumberFormat="0" applyAlignment="0" applyProtection="0"/>
    <xf numFmtId="0" fontId="326" fillId="19" borderId="84" applyNumberFormat="0" applyAlignment="0" applyProtection="0"/>
    <xf numFmtId="0" fontId="327" fillId="0" borderId="86" applyNumberFormat="0" applyFill="0" applyAlignment="0" applyProtection="0"/>
    <xf numFmtId="0" fontId="328" fillId="20" borderId="87" applyNumberFormat="0" applyAlignment="0" applyProtection="0"/>
    <xf numFmtId="0" fontId="313" fillId="0" borderId="0" applyNumberFormat="0" applyFill="0" applyBorder="0" applyAlignment="0" applyProtection="0"/>
    <xf numFmtId="0" fontId="329" fillId="0" borderId="0" applyNumberFormat="0" applyFill="0" applyBorder="0" applyAlignment="0" applyProtection="0"/>
    <xf numFmtId="0" fontId="308" fillId="0" borderId="89" applyNumberFormat="0" applyFill="0" applyAlignment="0" applyProtection="0"/>
    <xf numFmtId="0" fontId="29" fillId="22" borderId="0" applyNumberFormat="0" applyBorder="0" applyAlignment="0" applyProtection="0"/>
    <xf numFmtId="0" fontId="29" fillId="26" borderId="0" applyNumberFormat="0" applyBorder="0" applyAlignment="0" applyProtection="0"/>
    <xf numFmtId="0" fontId="29" fillId="30" borderId="0" applyNumberFormat="0" applyBorder="0" applyAlignment="0" applyProtection="0"/>
    <xf numFmtId="0" fontId="29" fillId="34" borderId="0" applyNumberFormat="0" applyBorder="0" applyAlignment="0" applyProtection="0"/>
    <xf numFmtId="0" fontId="29" fillId="38" borderId="0" applyNumberFormat="0" applyBorder="0" applyAlignment="0" applyProtection="0"/>
    <xf numFmtId="0" fontId="29" fillId="42" borderId="0" applyNumberFormat="0" applyBorder="0" applyAlignment="0" applyProtection="0"/>
    <xf numFmtId="0" fontId="30" fillId="0" borderId="0"/>
    <xf numFmtId="0" fontId="1" fillId="0" borderId="0"/>
    <xf numFmtId="0" fontId="330" fillId="17" borderId="0" applyNumberFormat="0" applyBorder="0" applyAlignment="0" applyProtection="0"/>
    <xf numFmtId="0" fontId="1" fillId="0" borderId="0"/>
    <xf numFmtId="0" fontId="30" fillId="0" borderId="0"/>
    <xf numFmtId="43" fontId="30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21" borderId="88" applyNumberFormat="0" applyFont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</cellStyleXfs>
  <cellXfs count="1881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wrapText="1"/>
    </xf>
    <xf numFmtId="0" fontId="3" fillId="0" borderId="0" xfId="0" applyFont="1"/>
    <xf numFmtId="0" fontId="3" fillId="0" borderId="3" xfId="2" applyFont="1" applyFill="1" applyBorder="1" applyAlignment="1" applyProtection="1">
      <alignment horizontal="center" vertical="center"/>
      <protection hidden="1"/>
    </xf>
    <xf numFmtId="0" fontId="3" fillId="0" borderId="2" xfId="2" applyFont="1" applyBorder="1" applyAlignment="1" applyProtection="1">
      <alignment horizontal="center"/>
      <protection hidden="1"/>
    </xf>
    <xf numFmtId="0" fontId="3" fillId="0" borderId="4" xfId="3" applyFont="1" applyFill="1" applyBorder="1" applyAlignment="1" applyProtection="1">
      <alignment horizontal="center"/>
      <protection hidden="1"/>
    </xf>
    <xf numFmtId="0" fontId="3" fillId="0" borderId="6" xfId="2" applyFont="1" applyFill="1" applyBorder="1" applyAlignment="1" applyProtection="1">
      <alignment horizontal="center" vertical="center" wrapText="1"/>
      <protection hidden="1"/>
    </xf>
    <xf numFmtId="0" fontId="3" fillId="0" borderId="9" xfId="2" applyFont="1" applyFill="1" applyBorder="1" applyAlignment="1" applyProtection="1">
      <alignment horizontal="center" vertical="center"/>
      <protection hidden="1"/>
    </xf>
    <xf numFmtId="0" fontId="3" fillId="0" borderId="8" xfId="2" applyFont="1" applyBorder="1" applyAlignment="1" applyProtection="1">
      <alignment horizontal="center"/>
      <protection hidden="1"/>
    </xf>
    <xf numFmtId="0" fontId="3" fillId="0" borderId="10" xfId="3" applyFont="1" applyFill="1" applyBorder="1" applyAlignment="1" applyProtection="1">
      <alignment horizontal="center"/>
      <protection hidden="1"/>
    </xf>
    <xf numFmtId="0" fontId="3" fillId="0" borderId="7" xfId="2" applyFont="1" applyBorder="1" applyAlignment="1" applyProtection="1">
      <alignment vertical="center" wrapText="1"/>
      <protection hidden="1"/>
    </xf>
    <xf numFmtId="0" fontId="3" fillId="0" borderId="11" xfId="2" applyFont="1" applyFill="1" applyBorder="1" applyAlignment="1" applyProtection="1">
      <alignment horizontal="center" vertical="center" wrapText="1"/>
      <protection hidden="1"/>
    </xf>
    <xf numFmtId="0" fontId="3" fillId="0" borderId="16" xfId="2" applyFont="1" applyFill="1" applyBorder="1" applyAlignment="1" applyProtection="1">
      <alignment horizontal="center" vertical="center"/>
      <protection hidden="1"/>
    </xf>
    <xf numFmtId="0" fontId="3" fillId="0" borderId="16" xfId="2" applyFont="1" applyBorder="1" applyAlignment="1" applyProtection="1">
      <alignment horizontal="center"/>
      <protection hidden="1"/>
    </xf>
    <xf numFmtId="0" fontId="3" fillId="0" borderId="17" xfId="3" applyFont="1" applyFill="1" applyBorder="1" applyAlignment="1" applyProtection="1">
      <alignment horizontal="center"/>
      <protection hidden="1"/>
    </xf>
    <xf numFmtId="0" fontId="9" fillId="0" borderId="15" xfId="2" applyFont="1" applyBorder="1" applyAlignment="1" applyProtection="1">
      <alignment vertical="center" wrapText="1"/>
      <protection hidden="1"/>
    </xf>
    <xf numFmtId="0" fontId="3" fillId="0" borderId="12" xfId="2" applyFont="1" applyBorder="1" applyAlignment="1" applyProtection="1">
      <alignment horizontal="center" vertical="center"/>
      <protection hidden="1"/>
    </xf>
    <xf numFmtId="3" fontId="6" fillId="0" borderId="16" xfId="4" applyNumberFormat="1" applyFont="1" applyFill="1" applyBorder="1" applyAlignment="1" applyProtection="1">
      <alignment horizontal="center"/>
      <protection hidden="1"/>
    </xf>
    <xf numFmtId="0" fontId="3" fillId="0" borderId="21" xfId="2" applyFont="1" applyFill="1" applyBorder="1" applyAlignment="1" applyProtection="1">
      <alignment horizontal="center" vertical="center"/>
      <protection hidden="1"/>
    </xf>
    <xf numFmtId="0" fontId="3" fillId="0" borderId="19" xfId="0" applyFont="1" applyBorder="1" applyAlignment="1" applyProtection="1">
      <alignment horizontal="left" vertical="center" wrapText="1"/>
      <protection hidden="1"/>
    </xf>
    <xf numFmtId="0" fontId="3" fillId="0" borderId="20" xfId="2" applyFont="1" applyFill="1" applyBorder="1" applyAlignment="1" applyProtection="1">
      <alignment horizontal="center"/>
      <protection hidden="1"/>
    </xf>
    <xf numFmtId="0" fontId="5" fillId="0" borderId="12" xfId="2" applyFont="1" applyBorder="1" applyAlignment="1" applyProtection="1">
      <alignment horizontal="center" vertical="center"/>
      <protection hidden="1"/>
    </xf>
    <xf numFmtId="0" fontId="2" fillId="0" borderId="14" xfId="2" applyFont="1" applyFill="1" applyBorder="1" applyAlignment="1" applyProtection="1">
      <alignment horizontal="center" vertical="center"/>
      <protection hidden="1"/>
    </xf>
    <xf numFmtId="0" fontId="3" fillId="0" borderId="19" xfId="2" applyFont="1" applyBorder="1" applyAlignment="1" applyProtection="1">
      <alignment horizontal="left" vertical="center" wrapText="1"/>
      <protection hidden="1"/>
    </xf>
    <xf numFmtId="0" fontId="3" fillId="0" borderId="24" xfId="2" applyFont="1" applyFill="1" applyBorder="1" applyAlignment="1" applyProtection="1">
      <alignment horizontal="center"/>
      <protection hidden="1"/>
    </xf>
    <xf numFmtId="0" fontId="3" fillId="0" borderId="25" xfId="2" applyFont="1" applyBorder="1" applyAlignment="1" applyProtection="1">
      <alignment horizontal="center" vertical="center"/>
      <protection hidden="1"/>
    </xf>
    <xf numFmtId="0" fontId="3" fillId="0" borderId="26" xfId="3" applyFont="1" applyFill="1" applyBorder="1" applyAlignment="1" applyProtection="1">
      <alignment horizontal="center"/>
      <protection hidden="1"/>
    </xf>
    <xf numFmtId="0" fontId="3" fillId="0" borderId="22" xfId="2" applyFont="1" applyBorder="1" applyAlignment="1" applyProtection="1">
      <alignment vertical="center" wrapText="1"/>
      <protection hidden="1"/>
    </xf>
    <xf numFmtId="0" fontId="3" fillId="0" borderId="27" xfId="0" applyFont="1" applyBorder="1" applyAlignment="1" applyProtection="1">
      <alignment horizontal="left" vertical="center" wrapText="1"/>
      <protection hidden="1"/>
    </xf>
    <xf numFmtId="1" fontId="5" fillId="0" borderId="23" xfId="2" applyNumberFormat="1" applyFont="1" applyFill="1" applyBorder="1" applyAlignment="1" applyProtection="1">
      <alignment horizontal="center" vertical="center"/>
      <protection locked="0"/>
    </xf>
    <xf numFmtId="0" fontId="3" fillId="0" borderId="28" xfId="2" applyFont="1" applyFill="1" applyBorder="1" applyAlignment="1" applyProtection="1">
      <alignment horizontal="center"/>
      <protection hidden="1"/>
    </xf>
    <xf numFmtId="0" fontId="3" fillId="0" borderId="23" xfId="2" applyFont="1" applyBorder="1" applyAlignment="1" applyProtection="1">
      <alignment horizontal="center" vertical="center"/>
      <protection hidden="1"/>
    </xf>
    <xf numFmtId="0" fontId="3" fillId="0" borderId="6" xfId="3" applyFont="1" applyFill="1" applyBorder="1" applyAlignment="1" applyProtection="1">
      <alignment horizontal="center"/>
      <protection hidden="1"/>
    </xf>
    <xf numFmtId="0" fontId="3" fillId="0" borderId="27" xfId="2" applyFont="1" applyBorder="1" applyAlignment="1" applyProtection="1">
      <alignment vertical="center" wrapText="1"/>
      <protection hidden="1"/>
    </xf>
    <xf numFmtId="1" fontId="5" fillId="0" borderId="23" xfId="2" applyNumberFormat="1" applyFont="1" applyFill="1" applyBorder="1" applyAlignment="1" applyProtection="1">
      <alignment horizontal="center" vertical="center"/>
      <protection hidden="1"/>
    </xf>
    <xf numFmtId="0" fontId="3" fillId="0" borderId="15" xfId="0" applyFont="1" applyBorder="1" applyAlignment="1" applyProtection="1">
      <alignment horizontal="left" vertical="center" wrapText="1"/>
      <protection hidden="1"/>
    </xf>
    <xf numFmtId="0" fontId="3" fillId="0" borderId="21" xfId="2" applyFont="1" applyBorder="1" applyAlignment="1" applyProtection="1">
      <alignment horizontal="center" vertical="center"/>
      <protection hidden="1"/>
    </xf>
    <xf numFmtId="0" fontId="3" fillId="0" borderId="18" xfId="2" applyFont="1" applyBorder="1" applyAlignment="1" applyProtection="1">
      <alignment horizontal="center"/>
      <protection hidden="1"/>
    </xf>
    <xf numFmtId="0" fontId="3" fillId="0" borderId="20" xfId="2" applyFont="1" applyBorder="1" applyAlignment="1" applyProtection="1">
      <alignment horizontal="center"/>
      <protection hidden="1"/>
    </xf>
    <xf numFmtId="0" fontId="3" fillId="0" borderId="28" xfId="2" applyFont="1" applyBorder="1" applyAlignment="1" applyProtection="1">
      <alignment horizontal="center"/>
      <protection hidden="1"/>
    </xf>
    <xf numFmtId="167" fontId="5" fillId="0" borderId="23" xfId="2" applyNumberFormat="1" applyFont="1" applyFill="1" applyBorder="1" applyAlignment="1" applyProtection="1">
      <alignment horizontal="center" vertical="center"/>
      <protection hidden="1"/>
    </xf>
    <xf numFmtId="0" fontId="3" fillId="0" borderId="30" xfId="0" applyFont="1" applyBorder="1" applyAlignment="1" applyProtection="1">
      <alignment horizontal="left" wrapText="1"/>
      <protection hidden="1"/>
    </xf>
    <xf numFmtId="0" fontId="3" fillId="0" borderId="16" xfId="2" applyFont="1" applyBorder="1" applyAlignment="1" applyProtection="1">
      <alignment horizontal="center" vertical="center"/>
      <protection hidden="1"/>
    </xf>
    <xf numFmtId="0" fontId="3" fillId="0" borderId="18" xfId="2" applyFont="1" applyBorder="1" applyAlignment="1" applyProtection="1">
      <alignment horizontal="center" vertical="center"/>
      <protection hidden="1"/>
    </xf>
    <xf numFmtId="0" fontId="9" fillId="0" borderId="31" xfId="2" applyFont="1" applyBorder="1" applyAlignment="1" applyProtection="1">
      <alignment vertical="center" wrapText="1"/>
      <protection hidden="1"/>
    </xf>
    <xf numFmtId="0" fontId="3" fillId="0" borderId="6" xfId="2" applyFont="1" applyBorder="1" applyAlignment="1" applyProtection="1">
      <alignment horizontal="center" vertical="center"/>
      <protection hidden="1"/>
    </xf>
    <xf numFmtId="0" fontId="3" fillId="0" borderId="33" xfId="2" applyFont="1" applyBorder="1" applyAlignment="1" applyProtection="1">
      <alignment vertical="center" wrapText="1"/>
      <protection hidden="1"/>
    </xf>
    <xf numFmtId="0" fontId="3" fillId="0" borderId="31" xfId="2" applyFont="1" applyBorder="1" applyAlignment="1" applyProtection="1">
      <alignment horizontal="left" vertical="center" wrapText="1"/>
      <protection hidden="1"/>
    </xf>
    <xf numFmtId="0" fontId="3" fillId="0" borderId="38" xfId="3" applyFont="1" applyFill="1" applyBorder="1" applyAlignment="1" applyProtection="1">
      <alignment horizontal="center"/>
      <protection hidden="1"/>
    </xf>
    <xf numFmtId="0" fontId="3" fillId="0" borderId="13" xfId="2" applyFont="1" applyBorder="1" applyAlignment="1" applyProtection="1">
      <alignment vertical="center" wrapText="1"/>
      <protection hidden="1"/>
    </xf>
    <xf numFmtId="0" fontId="3" fillId="0" borderId="18" xfId="3" applyFont="1" applyFill="1" applyBorder="1" applyAlignment="1" applyProtection="1">
      <alignment horizontal="center"/>
      <protection hidden="1"/>
    </xf>
    <xf numFmtId="0" fontId="2" fillId="0" borderId="5" xfId="2" applyFont="1" applyFill="1" applyBorder="1" applyAlignment="1" applyProtection="1">
      <alignment horizontal="center" vertical="center"/>
      <protection hidden="1"/>
    </xf>
    <xf numFmtId="0" fontId="3" fillId="0" borderId="39" xfId="2" applyFont="1" applyBorder="1" applyAlignment="1" applyProtection="1">
      <alignment horizontal="left" vertical="center" wrapText="1"/>
      <protection hidden="1"/>
    </xf>
    <xf numFmtId="1" fontId="2" fillId="0" borderId="0" xfId="0" applyNumberFormat="1" applyFont="1"/>
    <xf numFmtId="0" fontId="3" fillId="0" borderId="40" xfId="2" applyFont="1" applyBorder="1" applyAlignment="1" applyProtection="1">
      <alignment vertical="center" wrapText="1"/>
      <protection hidden="1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/>
    <xf numFmtId="167" fontId="2" fillId="0" borderId="0" xfId="0" applyNumberFormat="1" applyFont="1"/>
    <xf numFmtId="167" fontId="3" fillId="0" borderId="12" xfId="2" applyNumberFormat="1" applyFont="1" applyFill="1" applyBorder="1" applyAlignment="1" applyProtection="1">
      <alignment horizontal="center" vertical="center"/>
      <protection hidden="1"/>
    </xf>
    <xf numFmtId="0" fontId="3" fillId="0" borderId="16" xfId="2" applyFont="1" applyFill="1" applyBorder="1" applyAlignment="1" applyProtection="1">
      <alignment horizontal="center" vertical="center" wrapText="1"/>
      <protection hidden="1"/>
    </xf>
    <xf numFmtId="0" fontId="3" fillId="0" borderId="17" xfId="2" applyFont="1" applyFill="1" applyBorder="1" applyAlignment="1" applyProtection="1">
      <alignment horizontal="left" vertical="center" wrapText="1"/>
      <protection hidden="1"/>
    </xf>
    <xf numFmtId="0" fontId="3" fillId="0" borderId="16" xfId="3" applyFont="1" applyFill="1" applyBorder="1" applyAlignment="1" applyProtection="1">
      <alignment horizontal="center"/>
      <protection hidden="1"/>
    </xf>
    <xf numFmtId="0" fontId="9" fillId="0" borderId="18" xfId="2" applyFont="1" applyBorder="1" applyAlignment="1" applyProtection="1">
      <alignment vertical="center" wrapText="1"/>
      <protection hidden="1"/>
    </xf>
    <xf numFmtId="0" fontId="3" fillId="0" borderId="23" xfId="2" applyFont="1" applyFill="1" applyBorder="1" applyAlignment="1" applyProtection="1">
      <alignment horizontal="center" vertical="center" wrapText="1"/>
      <protection hidden="1"/>
    </xf>
    <xf numFmtId="0" fontId="3" fillId="0" borderId="47" xfId="2" applyFont="1" applyBorder="1" applyAlignment="1" applyProtection="1">
      <alignment vertical="center" wrapText="1"/>
      <protection hidden="1"/>
    </xf>
    <xf numFmtId="0" fontId="9" fillId="0" borderId="48" xfId="2" applyFont="1" applyBorder="1" applyAlignment="1" applyProtection="1">
      <alignment vertical="center" wrapText="1"/>
      <protection hidden="1"/>
    </xf>
    <xf numFmtId="0" fontId="3" fillId="0" borderId="23" xfId="2" applyFont="1" applyBorder="1" applyAlignment="1" applyProtection="1">
      <alignment horizontal="center"/>
      <protection hidden="1"/>
    </xf>
    <xf numFmtId="0" fontId="3" fillId="0" borderId="29" xfId="3" applyFont="1" applyFill="1" applyBorder="1" applyAlignment="1" applyProtection="1">
      <alignment horizontal="center"/>
      <protection hidden="1"/>
    </xf>
    <xf numFmtId="0" fontId="3" fillId="0" borderId="49" xfId="2" applyFont="1" applyBorder="1" applyAlignment="1" applyProtection="1">
      <alignment vertical="center" wrapText="1"/>
      <protection hidden="1"/>
    </xf>
    <xf numFmtId="0" fontId="3" fillId="0" borderId="47" xfId="2" applyFont="1" applyBorder="1" applyAlignment="1" applyProtection="1">
      <alignment horizontal="left" vertical="center" wrapText="1"/>
      <protection hidden="1"/>
    </xf>
    <xf numFmtId="0" fontId="3" fillId="0" borderId="17" xfId="2" applyFont="1" applyBorder="1" applyAlignment="1" applyProtection="1">
      <alignment horizontal="center" vertical="center"/>
      <protection hidden="1"/>
    </xf>
    <xf numFmtId="0" fontId="3" fillId="0" borderId="20" xfId="2" applyFont="1" applyBorder="1" applyAlignment="1" applyProtection="1">
      <alignment horizontal="center" vertical="center"/>
      <protection hidden="1"/>
    </xf>
    <xf numFmtId="0" fontId="3" fillId="0" borderId="14" xfId="2" applyFont="1" applyBorder="1" applyAlignment="1" applyProtection="1">
      <alignment horizontal="center" vertical="center"/>
      <protection hidden="1"/>
    </xf>
    <xf numFmtId="167" fontId="3" fillId="0" borderId="23" xfId="2" applyNumberFormat="1" applyFont="1" applyFill="1" applyBorder="1" applyAlignment="1" applyProtection="1">
      <alignment horizontal="center" vertical="center"/>
      <protection hidden="1"/>
    </xf>
    <xf numFmtId="0" fontId="3" fillId="0" borderId="28" xfId="2" applyFont="1" applyBorder="1" applyAlignment="1" applyProtection="1">
      <alignment horizontal="center" vertical="center"/>
      <protection hidden="1"/>
    </xf>
    <xf numFmtId="1" fontId="9" fillId="0" borderId="16" xfId="2" applyNumberFormat="1" applyFont="1" applyFill="1" applyBorder="1" applyAlignment="1" applyProtection="1">
      <alignment horizontal="center" vertical="center"/>
      <protection hidden="1"/>
    </xf>
    <xf numFmtId="2" fontId="3" fillId="0" borderId="12" xfId="2" applyNumberFormat="1" applyFont="1" applyFill="1" applyBorder="1" applyAlignment="1" applyProtection="1">
      <alignment horizontal="center" vertical="center"/>
      <protection hidden="1"/>
    </xf>
    <xf numFmtId="0" fontId="3" fillId="0" borderId="29" xfId="2" applyFont="1" applyBorder="1" applyAlignment="1" applyProtection="1">
      <alignment horizontal="center" vertical="center"/>
      <protection hidden="1"/>
    </xf>
    <xf numFmtId="2" fontId="3" fillId="0" borderId="23" xfId="2" applyNumberFormat="1" applyFont="1" applyFill="1" applyBorder="1" applyAlignment="1" applyProtection="1">
      <alignment horizontal="center" vertical="center"/>
      <protection locked="0"/>
    </xf>
    <xf numFmtId="0" fontId="9" fillId="0" borderId="16" xfId="2" applyFont="1" applyFill="1" applyBorder="1" applyAlignment="1" applyProtection="1">
      <alignment horizontal="center" vertical="center"/>
      <protection hidden="1"/>
    </xf>
    <xf numFmtId="0" fontId="3" fillId="0" borderId="53" xfId="2" applyFont="1" applyBorder="1" applyAlignment="1" applyProtection="1">
      <alignment horizontal="center" vertical="center"/>
      <protection hidden="1"/>
    </xf>
    <xf numFmtId="0" fontId="3" fillId="0" borderId="52" xfId="2" applyFont="1" applyBorder="1" applyAlignment="1" applyProtection="1">
      <alignment horizontal="center" vertical="center"/>
      <protection hidden="1"/>
    </xf>
    <xf numFmtId="0" fontId="3" fillId="0" borderId="54" xfId="2" applyFont="1" applyBorder="1" applyAlignment="1" applyProtection="1">
      <alignment horizontal="center" vertical="center"/>
      <protection hidden="1"/>
    </xf>
    <xf numFmtId="0" fontId="3" fillId="0" borderId="51" xfId="2" applyFont="1" applyBorder="1" applyAlignment="1" applyProtection="1">
      <alignment horizontal="left" vertical="center" wrapText="1"/>
      <protection hidden="1"/>
    </xf>
    <xf numFmtId="0" fontId="3" fillId="0" borderId="8" xfId="2" applyFont="1" applyBorder="1" applyAlignment="1" applyProtection="1">
      <alignment horizontal="center" vertical="center"/>
      <protection hidden="1"/>
    </xf>
    <xf numFmtId="0" fontId="3" fillId="0" borderId="48" xfId="2" applyFont="1" applyFill="1" applyBorder="1" applyAlignment="1" applyProtection="1">
      <alignment horizontal="left" vertical="center" wrapText="1"/>
      <protection hidden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wrapText="1"/>
    </xf>
    <xf numFmtId="0" fontId="5" fillId="0" borderId="0" xfId="0" applyFont="1" applyAlignment="1">
      <alignment horizontal="center" vertical="center"/>
    </xf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23" xfId="2" applyFont="1" applyFill="1" applyBorder="1" applyAlignment="1" applyProtection="1">
      <alignment horizontal="center" vertical="center"/>
      <protection hidden="1"/>
    </xf>
    <xf numFmtId="0" fontId="5" fillId="0" borderId="23" xfId="3" applyFont="1" applyFill="1" applyBorder="1" applyAlignment="1" applyProtection="1">
      <alignment horizontal="center"/>
      <protection hidden="1"/>
    </xf>
    <xf numFmtId="0" fontId="5" fillId="0" borderId="23" xfId="3" applyFont="1" applyFill="1" applyBorder="1" applyAlignment="1" applyProtection="1">
      <alignment horizontal="left" vertical="center" wrapText="1"/>
      <protection hidden="1"/>
    </xf>
    <xf numFmtId="167" fontId="5" fillId="0" borderId="23" xfId="3" applyNumberFormat="1" applyFont="1" applyFill="1" applyBorder="1" applyAlignment="1" applyProtection="1">
      <alignment horizontal="center"/>
      <protection hidden="1"/>
    </xf>
    <xf numFmtId="167" fontId="6" fillId="0" borderId="23" xfId="3" applyNumberFormat="1" applyFont="1" applyFill="1" applyBorder="1" applyAlignment="1" applyProtection="1">
      <alignment horizontal="center" vertical="center"/>
      <protection hidden="1"/>
    </xf>
    <xf numFmtId="0" fontId="5" fillId="3" borderId="23" xfId="2" applyFont="1" applyFill="1" applyBorder="1" applyAlignment="1" applyProtection="1">
      <alignment horizontal="center" vertical="center"/>
      <protection hidden="1"/>
    </xf>
    <xf numFmtId="0" fontId="5" fillId="3" borderId="23" xfId="2" applyFont="1" applyFill="1" applyBorder="1" applyAlignment="1" applyProtection="1">
      <alignment horizontal="center"/>
      <protection hidden="1"/>
    </xf>
    <xf numFmtId="0" fontId="5" fillId="3" borderId="23" xfId="3" applyFont="1" applyFill="1" applyBorder="1" applyAlignment="1" applyProtection="1">
      <alignment horizontal="center"/>
      <protection hidden="1"/>
    </xf>
    <xf numFmtId="0" fontId="5" fillId="3" borderId="23" xfId="2" applyFont="1" applyFill="1" applyBorder="1" applyAlignment="1" applyProtection="1">
      <alignment vertical="center" wrapText="1"/>
      <protection hidden="1"/>
    </xf>
    <xf numFmtId="0" fontId="5" fillId="3" borderId="23" xfId="3" applyFont="1" applyFill="1" applyBorder="1" applyAlignment="1" applyProtection="1">
      <alignment horizontal="centerContinuous" shrinkToFit="1"/>
      <protection hidden="1"/>
    </xf>
    <xf numFmtId="0" fontId="5" fillId="3" borderId="23" xfId="3" applyFont="1" applyFill="1" applyBorder="1" applyAlignment="1" applyProtection="1">
      <alignment horizontal="left" vertical="center" wrapText="1"/>
      <protection hidden="1"/>
    </xf>
    <xf numFmtId="0" fontId="6" fillId="3" borderId="23" xfId="2" applyFont="1" applyFill="1" applyBorder="1" applyAlignment="1" applyProtection="1">
      <alignment vertical="center" wrapText="1"/>
      <protection hidden="1"/>
    </xf>
    <xf numFmtId="2" fontId="6" fillId="3" borderId="23" xfId="3" applyNumberFormat="1" applyFont="1" applyFill="1" applyBorder="1" applyAlignment="1" applyProtection="1">
      <alignment horizontal="center" vertical="center"/>
      <protection hidden="1"/>
    </xf>
    <xf numFmtId="167" fontId="5" fillId="3" borderId="23" xfId="3" applyNumberFormat="1" applyFont="1" applyFill="1" applyBorder="1" applyAlignment="1" applyProtection="1">
      <alignment horizontal="center"/>
      <protection hidden="1"/>
    </xf>
    <xf numFmtId="0" fontId="5" fillId="3" borderId="23" xfId="0" applyFont="1" applyFill="1" applyBorder="1" applyAlignment="1" applyProtection="1">
      <alignment horizontal="center" vertical="center"/>
      <protection hidden="1"/>
    </xf>
    <xf numFmtId="49" fontId="5" fillId="3" borderId="23" xfId="3" applyNumberFormat="1" applyFont="1" applyFill="1" applyBorder="1" applyAlignment="1" applyProtection="1">
      <alignment horizontal="center"/>
      <protection hidden="1"/>
    </xf>
    <xf numFmtId="2" fontId="5" fillId="3" borderId="23" xfId="0" applyNumberFormat="1" applyFont="1" applyFill="1" applyBorder="1" applyAlignment="1" applyProtection="1">
      <alignment horizontal="center" vertical="center"/>
      <protection hidden="1"/>
    </xf>
    <xf numFmtId="0" fontId="5" fillId="3" borderId="23" xfId="0" applyFont="1" applyFill="1" applyBorder="1" applyAlignment="1" applyProtection="1">
      <alignment horizontal="left" vertical="center"/>
      <protection hidden="1"/>
    </xf>
    <xf numFmtId="167" fontId="6" fillId="3" borderId="23" xfId="3" applyNumberFormat="1" applyFont="1" applyFill="1" applyBorder="1" applyAlignment="1" applyProtection="1">
      <alignment horizontal="center" vertical="center"/>
      <protection hidden="1"/>
    </xf>
    <xf numFmtId="0" fontId="5" fillId="3" borderId="23" xfId="3" applyFont="1" applyFill="1" applyBorder="1" applyAlignment="1" applyProtection="1">
      <alignment horizontal="center" vertical="center"/>
      <protection hidden="1"/>
    </xf>
    <xf numFmtId="167" fontId="5" fillId="3" borderId="23" xfId="2" applyNumberFormat="1" applyFont="1" applyFill="1" applyBorder="1" applyAlignment="1" applyProtection="1">
      <alignment horizontal="center" vertical="center"/>
      <protection hidden="1"/>
    </xf>
    <xf numFmtId="2" fontId="5" fillId="3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3" borderId="23" xfId="4" applyFont="1" applyFill="1" applyBorder="1" applyAlignment="1" applyProtection="1">
      <alignment horizontal="center"/>
      <protection hidden="1"/>
    </xf>
    <xf numFmtId="0" fontId="5" fillId="4" borderId="23" xfId="2" applyFont="1" applyFill="1" applyBorder="1" applyAlignment="1" applyProtection="1">
      <alignment horizontal="center"/>
      <protection hidden="1"/>
    </xf>
    <xf numFmtId="0" fontId="5" fillId="4" borderId="23" xfId="3" applyFont="1" applyFill="1" applyBorder="1" applyAlignment="1" applyProtection="1">
      <alignment horizontal="center"/>
      <protection hidden="1"/>
    </xf>
    <xf numFmtId="0" fontId="5" fillId="4" borderId="23" xfId="3" applyFont="1" applyFill="1" applyBorder="1" applyAlignment="1" applyProtection="1">
      <alignment horizontal="left" vertical="center" wrapText="1"/>
      <protection hidden="1"/>
    </xf>
    <xf numFmtId="0" fontId="5" fillId="4" borderId="23" xfId="2" applyFont="1" applyFill="1" applyBorder="1" applyAlignment="1" applyProtection="1">
      <alignment horizontal="center" vertical="center"/>
      <protection hidden="1"/>
    </xf>
    <xf numFmtId="0" fontId="5" fillId="4" borderId="23" xfId="3" applyFont="1" applyFill="1" applyBorder="1" applyAlignment="1" applyProtection="1">
      <alignment horizontal="centerContinuous" shrinkToFit="1"/>
      <protection hidden="1"/>
    </xf>
    <xf numFmtId="0" fontId="6" fillId="4" borderId="23" xfId="2" applyFont="1" applyFill="1" applyBorder="1" applyAlignment="1" applyProtection="1">
      <alignment vertical="center" wrapText="1"/>
      <protection hidden="1"/>
    </xf>
    <xf numFmtId="2" fontId="6" fillId="4" borderId="23" xfId="3" applyNumberFormat="1" applyFont="1" applyFill="1" applyBorder="1" applyAlignment="1" applyProtection="1">
      <alignment horizontal="center" vertical="center"/>
      <protection hidden="1"/>
    </xf>
    <xf numFmtId="167" fontId="5" fillId="4" borderId="23" xfId="3" applyNumberFormat="1" applyFont="1" applyFill="1" applyBorder="1" applyAlignment="1" applyProtection="1">
      <alignment horizontal="center"/>
      <protection hidden="1"/>
    </xf>
    <xf numFmtId="0" fontId="5" fillId="4" borderId="23" xfId="0" applyFont="1" applyFill="1" applyBorder="1" applyAlignment="1" applyProtection="1">
      <alignment horizontal="center" vertical="center"/>
      <protection hidden="1"/>
    </xf>
    <xf numFmtId="49" fontId="5" fillId="4" borderId="23" xfId="3" applyNumberFormat="1" applyFont="1" applyFill="1" applyBorder="1" applyAlignment="1" applyProtection="1">
      <alignment horizontal="center"/>
      <protection hidden="1"/>
    </xf>
    <xf numFmtId="2" fontId="5" fillId="4" borderId="23" xfId="0" applyNumberFormat="1" applyFont="1" applyFill="1" applyBorder="1" applyAlignment="1" applyProtection="1">
      <alignment horizontal="center" vertical="center"/>
      <protection hidden="1"/>
    </xf>
    <xf numFmtId="0" fontId="5" fillId="4" borderId="23" xfId="0" applyFont="1" applyFill="1" applyBorder="1" applyAlignment="1" applyProtection="1">
      <alignment horizontal="left" vertical="center"/>
      <protection hidden="1"/>
    </xf>
    <xf numFmtId="167" fontId="6" fillId="4" borderId="23" xfId="3" applyNumberFormat="1" applyFont="1" applyFill="1" applyBorder="1" applyAlignment="1" applyProtection="1">
      <alignment horizontal="center" vertical="center"/>
      <protection hidden="1"/>
    </xf>
    <xf numFmtId="0" fontId="5" fillId="4" borderId="23" xfId="3" applyFont="1" applyFill="1" applyBorder="1" applyAlignment="1" applyProtection="1">
      <alignment horizontal="center" vertical="center"/>
      <protection hidden="1"/>
    </xf>
    <xf numFmtId="167" fontId="5" fillId="4" borderId="23" xfId="2" applyNumberFormat="1" applyFont="1" applyFill="1" applyBorder="1" applyAlignment="1" applyProtection="1">
      <alignment horizontal="center" vertical="center"/>
      <protection hidden="1"/>
    </xf>
    <xf numFmtId="2" fontId="5" fillId="4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4" borderId="23" xfId="4" applyFont="1" applyFill="1" applyBorder="1" applyAlignment="1" applyProtection="1">
      <alignment horizontal="center"/>
      <protection hidden="1"/>
    </xf>
    <xf numFmtId="0" fontId="5" fillId="4" borderId="23" xfId="2" applyFont="1" applyFill="1" applyBorder="1" applyAlignment="1" applyProtection="1">
      <alignment vertical="center" wrapText="1"/>
      <protection hidden="1"/>
    </xf>
    <xf numFmtId="0" fontId="5" fillId="5" borderId="23" xfId="2" applyFont="1" applyFill="1" applyBorder="1" applyAlignment="1" applyProtection="1">
      <alignment horizontal="center"/>
      <protection hidden="1"/>
    </xf>
    <xf numFmtId="0" fontId="5" fillId="5" borderId="23" xfId="3" applyFont="1" applyFill="1" applyBorder="1" applyAlignment="1" applyProtection="1">
      <alignment horizontal="center"/>
      <protection hidden="1"/>
    </xf>
    <xf numFmtId="0" fontId="5" fillId="5" borderId="23" xfId="2" applyFont="1" applyFill="1" applyBorder="1" applyAlignment="1" applyProtection="1">
      <alignment horizontal="center" vertical="center"/>
      <protection hidden="1"/>
    </xf>
    <xf numFmtId="0" fontId="5" fillId="5" borderId="23" xfId="3" applyFont="1" applyFill="1" applyBorder="1" applyAlignment="1" applyProtection="1">
      <alignment horizontal="centerContinuous" shrinkToFit="1"/>
      <protection hidden="1"/>
    </xf>
    <xf numFmtId="0" fontId="5" fillId="5" borderId="23" xfId="3" applyFont="1" applyFill="1" applyBorder="1" applyAlignment="1" applyProtection="1">
      <alignment horizontal="left" vertical="center" wrapText="1"/>
      <protection hidden="1"/>
    </xf>
    <xf numFmtId="0" fontId="6" fillId="5" borderId="23" xfId="2" applyFont="1" applyFill="1" applyBorder="1" applyAlignment="1" applyProtection="1">
      <alignment vertical="center" wrapText="1"/>
      <protection hidden="1"/>
    </xf>
    <xf numFmtId="2" fontId="6" fillId="5" borderId="23" xfId="3" applyNumberFormat="1" applyFont="1" applyFill="1" applyBorder="1" applyAlignment="1" applyProtection="1">
      <alignment horizontal="center" vertical="center"/>
      <protection hidden="1"/>
    </xf>
    <xf numFmtId="167" fontId="5" fillId="5" borderId="23" xfId="3" applyNumberFormat="1" applyFont="1" applyFill="1" applyBorder="1" applyAlignment="1" applyProtection="1">
      <alignment horizontal="center"/>
      <protection hidden="1"/>
    </xf>
    <xf numFmtId="0" fontId="5" fillId="5" borderId="23" xfId="0" applyFont="1" applyFill="1" applyBorder="1" applyAlignment="1" applyProtection="1">
      <alignment horizontal="center" vertical="center"/>
      <protection hidden="1"/>
    </xf>
    <xf numFmtId="49" fontId="5" fillId="5" borderId="23" xfId="3" applyNumberFormat="1" applyFont="1" applyFill="1" applyBorder="1" applyAlignment="1" applyProtection="1">
      <alignment horizontal="center"/>
      <protection hidden="1"/>
    </xf>
    <xf numFmtId="2" fontId="5" fillId="5" borderId="23" xfId="0" applyNumberFormat="1" applyFont="1" applyFill="1" applyBorder="1" applyAlignment="1" applyProtection="1">
      <alignment horizontal="center" vertical="center"/>
      <protection hidden="1"/>
    </xf>
    <xf numFmtId="0" fontId="5" fillId="5" borderId="23" xfId="0" applyFont="1" applyFill="1" applyBorder="1" applyAlignment="1" applyProtection="1">
      <alignment horizontal="left" vertical="center"/>
      <protection hidden="1"/>
    </xf>
    <xf numFmtId="167" fontId="6" fillId="5" borderId="23" xfId="3" applyNumberFormat="1" applyFont="1" applyFill="1" applyBorder="1" applyAlignment="1" applyProtection="1">
      <alignment horizontal="center" vertical="center"/>
      <protection hidden="1"/>
    </xf>
    <xf numFmtId="0" fontId="5" fillId="5" borderId="23" xfId="3" applyFont="1" applyFill="1" applyBorder="1" applyAlignment="1" applyProtection="1">
      <alignment horizontal="center" vertical="center"/>
      <protection hidden="1"/>
    </xf>
    <xf numFmtId="167" fontId="5" fillId="5" borderId="23" xfId="2" applyNumberFormat="1" applyFont="1" applyFill="1" applyBorder="1" applyAlignment="1" applyProtection="1">
      <alignment horizontal="center" vertical="center"/>
      <protection hidden="1"/>
    </xf>
    <xf numFmtId="2" fontId="5" fillId="5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5" borderId="23" xfId="4" applyFont="1" applyFill="1" applyBorder="1" applyAlignment="1" applyProtection="1">
      <alignment horizontal="center"/>
      <protection hidden="1"/>
    </xf>
    <xf numFmtId="0" fontId="5" fillId="5" borderId="23" xfId="2" applyFont="1" applyFill="1" applyBorder="1" applyAlignment="1" applyProtection="1">
      <alignment vertical="center" wrapText="1"/>
      <protection hidden="1"/>
    </xf>
    <xf numFmtId="0" fontId="5" fillId="6" borderId="23" xfId="2" applyFont="1" applyFill="1" applyBorder="1" applyAlignment="1" applyProtection="1">
      <alignment horizontal="center" vertical="center"/>
      <protection hidden="1"/>
    </xf>
    <xf numFmtId="0" fontId="5" fillId="6" borderId="23" xfId="2" applyFont="1" applyFill="1" applyBorder="1" applyAlignment="1" applyProtection="1">
      <alignment horizontal="center"/>
      <protection hidden="1"/>
    </xf>
    <xf numFmtId="0" fontId="5" fillId="6" borderId="23" xfId="3" applyFont="1" applyFill="1" applyBorder="1" applyAlignment="1" applyProtection="1">
      <alignment horizontal="center"/>
      <protection hidden="1"/>
    </xf>
    <xf numFmtId="0" fontId="5" fillId="6" borderId="23" xfId="2" applyFont="1" applyFill="1" applyBorder="1" applyAlignment="1" applyProtection="1">
      <alignment vertical="center" wrapText="1"/>
      <protection hidden="1"/>
    </xf>
    <xf numFmtId="0" fontId="5" fillId="6" borderId="23" xfId="3" applyFont="1" applyFill="1" applyBorder="1" applyAlignment="1" applyProtection="1">
      <alignment horizontal="left" vertical="center" wrapText="1"/>
      <protection hidden="1"/>
    </xf>
    <xf numFmtId="0" fontId="5" fillId="6" borderId="23" xfId="3" applyFont="1" applyFill="1" applyBorder="1" applyAlignment="1" applyProtection="1">
      <alignment horizontal="centerContinuous" shrinkToFit="1"/>
      <protection hidden="1"/>
    </xf>
    <xf numFmtId="0" fontId="6" fillId="6" borderId="23" xfId="2" applyFont="1" applyFill="1" applyBorder="1" applyAlignment="1" applyProtection="1">
      <alignment vertical="center" wrapText="1"/>
      <protection hidden="1"/>
    </xf>
    <xf numFmtId="2" fontId="6" fillId="6" borderId="23" xfId="3" applyNumberFormat="1" applyFont="1" applyFill="1" applyBorder="1" applyAlignment="1" applyProtection="1">
      <alignment horizontal="center" vertical="center"/>
      <protection hidden="1"/>
    </xf>
    <xf numFmtId="167" fontId="5" fillId="6" borderId="23" xfId="3" applyNumberFormat="1" applyFont="1" applyFill="1" applyBorder="1" applyAlignment="1" applyProtection="1">
      <alignment horizontal="center"/>
      <protection hidden="1"/>
    </xf>
    <xf numFmtId="0" fontId="5" fillId="6" borderId="23" xfId="0" applyFont="1" applyFill="1" applyBorder="1" applyAlignment="1" applyProtection="1">
      <alignment horizontal="center" vertical="center"/>
      <protection hidden="1"/>
    </xf>
    <xf numFmtId="49" fontId="5" fillId="6" borderId="23" xfId="3" applyNumberFormat="1" applyFont="1" applyFill="1" applyBorder="1" applyAlignment="1" applyProtection="1">
      <alignment horizontal="center"/>
      <protection hidden="1"/>
    </xf>
    <xf numFmtId="2" fontId="5" fillId="6" borderId="23" xfId="0" applyNumberFormat="1" applyFont="1" applyFill="1" applyBorder="1" applyAlignment="1" applyProtection="1">
      <alignment horizontal="center" vertical="center"/>
      <protection hidden="1"/>
    </xf>
    <xf numFmtId="0" fontId="5" fillId="6" borderId="23" xfId="0" applyFont="1" applyFill="1" applyBorder="1" applyAlignment="1" applyProtection="1">
      <alignment horizontal="left" vertical="center"/>
      <protection hidden="1"/>
    </xf>
    <xf numFmtId="167" fontId="6" fillId="6" borderId="23" xfId="3" applyNumberFormat="1" applyFont="1" applyFill="1" applyBorder="1" applyAlignment="1" applyProtection="1">
      <alignment horizontal="center" vertical="center"/>
      <protection hidden="1"/>
    </xf>
    <xf numFmtId="0" fontId="5" fillId="6" borderId="23" xfId="3" applyFont="1" applyFill="1" applyBorder="1" applyAlignment="1" applyProtection="1">
      <alignment horizontal="center" vertical="center"/>
      <protection hidden="1"/>
    </xf>
    <xf numFmtId="167" fontId="5" fillId="6" borderId="23" xfId="2" applyNumberFormat="1" applyFont="1" applyFill="1" applyBorder="1" applyAlignment="1" applyProtection="1">
      <alignment horizontal="center" vertical="center"/>
      <protection hidden="1"/>
    </xf>
    <xf numFmtId="2" fontId="5" fillId="6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6" borderId="23" xfId="4" applyFont="1" applyFill="1" applyBorder="1" applyAlignment="1" applyProtection="1">
      <alignment horizontal="center"/>
      <protection hidden="1"/>
    </xf>
    <xf numFmtId="0" fontId="5" fillId="7" borderId="23" xfId="2" applyFont="1" applyFill="1" applyBorder="1" applyAlignment="1" applyProtection="1">
      <alignment horizontal="center"/>
      <protection hidden="1"/>
    </xf>
    <xf numFmtId="0" fontId="5" fillId="7" borderId="23" xfId="3" applyFont="1" applyFill="1" applyBorder="1" applyAlignment="1" applyProtection="1">
      <alignment horizontal="center"/>
      <protection hidden="1"/>
    </xf>
    <xf numFmtId="0" fontId="5" fillId="7" borderId="23" xfId="2" applyFont="1" applyFill="1" applyBorder="1" applyAlignment="1" applyProtection="1">
      <alignment horizontal="center" vertical="center"/>
      <protection hidden="1"/>
    </xf>
    <xf numFmtId="0" fontId="5" fillId="7" borderId="23" xfId="3" applyFont="1" applyFill="1" applyBorder="1" applyAlignment="1" applyProtection="1">
      <alignment horizontal="centerContinuous" shrinkToFit="1"/>
      <protection hidden="1"/>
    </xf>
    <xf numFmtId="0" fontId="5" fillId="7" borderId="23" xfId="3" applyFont="1" applyFill="1" applyBorder="1" applyAlignment="1" applyProtection="1">
      <alignment horizontal="left" vertical="center" wrapText="1"/>
      <protection hidden="1"/>
    </xf>
    <xf numFmtId="0" fontId="6" fillId="7" borderId="23" xfId="2" applyFont="1" applyFill="1" applyBorder="1" applyAlignment="1" applyProtection="1">
      <alignment vertical="center" wrapText="1"/>
      <protection hidden="1"/>
    </xf>
    <xf numFmtId="2" fontId="6" fillId="7" borderId="23" xfId="3" applyNumberFormat="1" applyFont="1" applyFill="1" applyBorder="1" applyAlignment="1" applyProtection="1">
      <alignment horizontal="center" vertical="center"/>
      <protection hidden="1"/>
    </xf>
    <xf numFmtId="167" fontId="5" fillId="7" borderId="23" xfId="3" applyNumberFormat="1" applyFont="1" applyFill="1" applyBorder="1" applyAlignment="1" applyProtection="1">
      <alignment horizontal="center"/>
      <protection hidden="1"/>
    </xf>
    <xf numFmtId="0" fontId="5" fillId="7" borderId="23" xfId="0" applyFont="1" applyFill="1" applyBorder="1" applyAlignment="1" applyProtection="1">
      <alignment horizontal="center" vertical="center"/>
      <protection hidden="1"/>
    </xf>
    <xf numFmtId="49" fontId="5" fillId="7" borderId="23" xfId="3" applyNumberFormat="1" applyFont="1" applyFill="1" applyBorder="1" applyAlignment="1" applyProtection="1">
      <alignment horizontal="center"/>
      <protection hidden="1"/>
    </xf>
    <xf numFmtId="2" fontId="5" fillId="7" borderId="23" xfId="0" applyNumberFormat="1" applyFont="1" applyFill="1" applyBorder="1" applyAlignment="1" applyProtection="1">
      <alignment horizontal="center" vertical="center"/>
      <protection hidden="1"/>
    </xf>
    <xf numFmtId="0" fontId="5" fillId="7" borderId="23" xfId="0" applyFont="1" applyFill="1" applyBorder="1" applyAlignment="1" applyProtection="1">
      <alignment horizontal="left" vertical="center"/>
      <protection hidden="1"/>
    </xf>
    <xf numFmtId="167" fontId="6" fillId="7" borderId="23" xfId="3" applyNumberFormat="1" applyFont="1" applyFill="1" applyBorder="1" applyAlignment="1" applyProtection="1">
      <alignment horizontal="center" vertical="center"/>
      <protection hidden="1"/>
    </xf>
    <xf numFmtId="0" fontId="5" fillId="7" borderId="23" xfId="3" applyFont="1" applyFill="1" applyBorder="1" applyAlignment="1" applyProtection="1">
      <alignment horizontal="center" vertical="center"/>
      <protection hidden="1"/>
    </xf>
    <xf numFmtId="167" fontId="5" fillId="7" borderId="23" xfId="2" applyNumberFormat="1" applyFont="1" applyFill="1" applyBorder="1" applyAlignment="1" applyProtection="1">
      <alignment horizontal="center" vertical="center"/>
      <protection hidden="1"/>
    </xf>
    <xf numFmtId="2" fontId="5" fillId="7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7" borderId="23" xfId="4" applyFont="1" applyFill="1" applyBorder="1" applyAlignment="1" applyProtection="1">
      <alignment horizontal="center"/>
      <protection hidden="1"/>
    </xf>
    <xf numFmtId="0" fontId="5" fillId="7" borderId="23" xfId="2" applyFont="1" applyFill="1" applyBorder="1" applyAlignment="1" applyProtection="1">
      <alignment vertical="center" wrapText="1"/>
      <protection hidden="1"/>
    </xf>
    <xf numFmtId="0" fontId="5" fillId="8" borderId="23" xfId="2" applyFont="1" applyFill="1" applyBorder="1" applyAlignment="1" applyProtection="1">
      <alignment horizontal="center"/>
      <protection hidden="1"/>
    </xf>
    <xf numFmtId="0" fontId="5" fillId="8" borderId="23" xfId="3" applyFont="1" applyFill="1" applyBorder="1" applyAlignment="1" applyProtection="1">
      <alignment horizontal="center"/>
      <protection hidden="1"/>
    </xf>
    <xf numFmtId="0" fontId="5" fillId="8" borderId="23" xfId="3" applyFont="1" applyFill="1" applyBorder="1" applyAlignment="1" applyProtection="1">
      <alignment horizontal="left" vertical="center" wrapText="1"/>
      <protection hidden="1"/>
    </xf>
    <xf numFmtId="0" fontId="5" fillId="8" borderId="23" xfId="2" applyFont="1" applyFill="1" applyBorder="1" applyAlignment="1" applyProtection="1">
      <alignment horizontal="center" vertical="center"/>
      <protection hidden="1"/>
    </xf>
    <xf numFmtId="0" fontId="5" fillId="8" borderId="23" xfId="3" applyFont="1" applyFill="1" applyBorder="1" applyAlignment="1" applyProtection="1">
      <alignment horizontal="centerContinuous" shrinkToFit="1"/>
      <protection hidden="1"/>
    </xf>
    <xf numFmtId="0" fontId="6" fillId="8" borderId="23" xfId="2" applyFont="1" applyFill="1" applyBorder="1" applyAlignment="1" applyProtection="1">
      <alignment vertical="center" wrapText="1"/>
      <protection hidden="1"/>
    </xf>
    <xf numFmtId="2" fontId="6" fillId="8" borderId="23" xfId="3" applyNumberFormat="1" applyFont="1" applyFill="1" applyBorder="1" applyAlignment="1" applyProtection="1">
      <alignment horizontal="center" vertical="center"/>
      <protection hidden="1"/>
    </xf>
    <xf numFmtId="167" fontId="5" fillId="8" borderId="23" xfId="3" applyNumberFormat="1" applyFont="1" applyFill="1" applyBorder="1" applyAlignment="1" applyProtection="1">
      <alignment horizontal="center"/>
      <protection hidden="1"/>
    </xf>
    <xf numFmtId="0" fontId="5" fillId="8" borderId="23" xfId="0" applyFont="1" applyFill="1" applyBorder="1" applyAlignment="1" applyProtection="1">
      <alignment horizontal="center" vertical="center"/>
      <protection hidden="1"/>
    </xf>
    <xf numFmtId="49" fontId="5" fillId="8" borderId="23" xfId="3" applyNumberFormat="1" applyFont="1" applyFill="1" applyBorder="1" applyAlignment="1" applyProtection="1">
      <alignment horizontal="center"/>
      <protection hidden="1"/>
    </xf>
    <xf numFmtId="2" fontId="5" fillId="8" borderId="23" xfId="0" applyNumberFormat="1" applyFont="1" applyFill="1" applyBorder="1" applyAlignment="1" applyProtection="1">
      <alignment horizontal="center" vertical="center"/>
      <protection hidden="1"/>
    </xf>
    <xf numFmtId="0" fontId="5" fillId="8" borderId="23" xfId="0" applyFont="1" applyFill="1" applyBorder="1" applyAlignment="1" applyProtection="1">
      <alignment horizontal="left" vertical="center"/>
      <protection hidden="1"/>
    </xf>
    <xf numFmtId="167" fontId="6" fillId="8" borderId="23" xfId="3" applyNumberFormat="1" applyFont="1" applyFill="1" applyBorder="1" applyAlignment="1" applyProtection="1">
      <alignment horizontal="center" vertical="center"/>
      <protection hidden="1"/>
    </xf>
    <xf numFmtId="0" fontId="5" fillId="8" borderId="23" xfId="3" applyFont="1" applyFill="1" applyBorder="1" applyAlignment="1" applyProtection="1">
      <alignment horizontal="center" vertical="center"/>
      <protection hidden="1"/>
    </xf>
    <xf numFmtId="167" fontId="5" fillId="8" borderId="23" xfId="2" applyNumberFormat="1" applyFont="1" applyFill="1" applyBorder="1" applyAlignment="1" applyProtection="1">
      <alignment horizontal="center" vertical="center"/>
      <protection hidden="1"/>
    </xf>
    <xf numFmtId="2" fontId="5" fillId="8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8" borderId="23" xfId="4" applyFont="1" applyFill="1" applyBorder="1" applyAlignment="1" applyProtection="1">
      <alignment horizontal="center"/>
      <protection hidden="1"/>
    </xf>
    <xf numFmtId="0" fontId="5" fillId="8" borderId="23" xfId="2" applyFont="1" applyFill="1" applyBorder="1" applyAlignment="1" applyProtection="1">
      <alignment vertical="center" wrapText="1"/>
      <protection hidden="1"/>
    </xf>
    <xf numFmtId="0" fontId="5" fillId="0" borderId="23" xfId="2" applyFont="1" applyBorder="1" applyAlignment="1" applyProtection="1">
      <alignment horizontal="center" vertical="center"/>
      <protection hidden="1"/>
    </xf>
    <xf numFmtId="2" fontId="5" fillId="0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0" borderId="23" xfId="3" applyFont="1" applyFill="1" applyBorder="1" applyAlignment="1" applyProtection="1">
      <alignment horizontal="center" vertical="center"/>
      <protection hidden="1"/>
    </xf>
    <xf numFmtId="0" fontId="5" fillId="0" borderId="23" xfId="2" applyFont="1" applyFill="1" applyBorder="1" applyAlignment="1" applyProtection="1">
      <alignment vertical="center" wrapText="1"/>
      <protection hidden="1"/>
    </xf>
    <xf numFmtId="0" fontId="5" fillId="0" borderId="23" xfId="3" applyFont="1" applyFill="1" applyBorder="1" applyAlignment="1" applyProtection="1">
      <alignment horizontal="centerContinuous" wrapText="1" shrinkToFit="1"/>
      <protection hidden="1"/>
    </xf>
    <xf numFmtId="0" fontId="6" fillId="0" borderId="23" xfId="2" applyFont="1" applyFill="1" applyBorder="1" applyAlignment="1" applyProtection="1">
      <alignment vertical="center" wrapText="1"/>
      <protection hidden="1"/>
    </xf>
    <xf numFmtId="167" fontId="5" fillId="0" borderId="23" xfId="3" applyNumberFormat="1" applyFont="1" applyFill="1" applyBorder="1" applyAlignment="1" applyProtection="1">
      <alignment horizontal="center" vertical="center"/>
      <protection hidden="1"/>
    </xf>
    <xf numFmtId="0" fontId="5" fillId="0" borderId="23" xfId="3" applyFont="1" applyFill="1" applyBorder="1" applyAlignment="1" applyProtection="1">
      <alignment horizontal="center" vertical="center" wrapText="1" shrinkToFit="1"/>
      <protection hidden="1"/>
    </xf>
    <xf numFmtId="0" fontId="5" fillId="0" borderId="23" xfId="4" applyFont="1" applyFill="1" applyBorder="1" applyAlignment="1" applyProtection="1">
      <alignment horizontal="center"/>
      <protection hidden="1"/>
    </xf>
    <xf numFmtId="2" fontId="5" fillId="0" borderId="23" xfId="2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Alignment="1">
      <alignment horizontal="center" vertic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3" fontId="6" fillId="0" borderId="16" xfId="2" applyNumberFormat="1" applyFont="1" applyFill="1" applyBorder="1" applyAlignment="1" applyProtection="1">
      <alignment horizontal="center" vertical="center"/>
      <protection hidden="1"/>
    </xf>
    <xf numFmtId="2" fontId="3" fillId="0" borderId="25" xfId="2" applyNumberFormat="1" applyFont="1" applyFill="1" applyBorder="1" applyAlignment="1" applyProtection="1">
      <alignment horizontal="center" vertical="center"/>
      <protection hidden="1"/>
    </xf>
    <xf numFmtId="0" fontId="3" fillId="0" borderId="25" xfId="3" applyFont="1" applyFill="1" applyBorder="1" applyAlignment="1" applyProtection="1">
      <alignment horizontal="center" vertical="center"/>
      <protection hidden="1"/>
    </xf>
    <xf numFmtId="0" fontId="3" fillId="0" borderId="26" xfId="2" applyFont="1" applyFill="1" applyBorder="1" applyAlignment="1" applyProtection="1">
      <alignment horizontal="left" vertical="center" wrapText="1"/>
      <protection hidden="1"/>
    </xf>
    <xf numFmtId="2" fontId="3" fillId="0" borderId="23" xfId="2" applyNumberFormat="1" applyFont="1" applyFill="1" applyBorder="1" applyAlignment="1" applyProtection="1">
      <alignment horizontal="center" vertical="center" shrinkToFit="1"/>
      <protection hidden="1"/>
    </xf>
    <xf numFmtId="0" fontId="3" fillId="0" borderId="6" xfId="2" applyFont="1" applyBorder="1" applyAlignment="1" applyProtection="1">
      <alignment horizontal="left" vertical="center" wrapText="1"/>
      <protection hidden="1"/>
    </xf>
    <xf numFmtId="0" fontId="3" fillId="0" borderId="23" xfId="2" applyFont="1" applyFill="1" applyBorder="1" applyAlignment="1" applyProtection="1">
      <alignment horizontal="center" vertical="center"/>
      <protection hidden="1"/>
    </xf>
    <xf numFmtId="0" fontId="3" fillId="0" borderId="23" xfId="3" applyFont="1" applyFill="1" applyBorder="1" applyAlignment="1" applyProtection="1">
      <alignment horizontal="center" vertical="center" wrapText="1"/>
      <protection hidden="1"/>
    </xf>
    <xf numFmtId="0" fontId="3" fillId="0" borderId="6" xfId="2" applyFont="1" applyFill="1" applyBorder="1" applyAlignment="1" applyProtection="1">
      <alignment horizontal="left" vertical="center" wrapText="1"/>
      <protection hidden="1"/>
    </xf>
    <xf numFmtId="0" fontId="3" fillId="0" borderId="23" xfId="3" applyFont="1" applyFill="1" applyBorder="1" applyAlignment="1" applyProtection="1">
      <alignment horizontal="center" vertical="center"/>
      <protection hidden="1"/>
    </xf>
    <xf numFmtId="3" fontId="18" fillId="0" borderId="23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19" fillId="0" borderId="23" xfId="0" applyFont="1" applyFill="1" applyBorder="1" applyAlignment="1">
      <alignment horizontal="center" vertical="center"/>
    </xf>
    <xf numFmtId="0" fontId="3" fillId="0" borderId="25" xfId="2" applyFont="1" applyFill="1" applyBorder="1" applyAlignment="1" applyProtection="1">
      <alignment horizontal="center" vertical="center"/>
      <protection hidden="1"/>
    </xf>
    <xf numFmtId="0" fontId="3" fillId="0" borderId="23" xfId="2" applyFont="1" applyFill="1" applyBorder="1" applyAlignment="1" applyProtection="1">
      <alignment horizontal="center"/>
      <protection hidden="1"/>
    </xf>
    <xf numFmtId="0" fontId="3" fillId="0" borderId="49" xfId="2" applyFont="1" applyBorder="1" applyAlignment="1" applyProtection="1">
      <alignment horizontal="left" vertical="center" wrapText="1"/>
      <protection hidden="1"/>
    </xf>
    <xf numFmtId="0" fontId="3" fillId="0" borderId="29" xfId="2" applyFont="1" applyBorder="1" applyAlignment="1" applyProtection="1">
      <alignment horizontal="center" vertical="center"/>
      <protection hidden="1"/>
    </xf>
    <xf numFmtId="0" fontId="3" fillId="0" borderId="34" xfId="0" applyFont="1" applyBorder="1" applyAlignment="1" applyProtection="1">
      <alignment horizontal="left" vertical="center" wrapText="1"/>
      <protection hidden="1"/>
    </xf>
    <xf numFmtId="0" fontId="3" fillId="0" borderId="32" xfId="0" applyFont="1" applyBorder="1" applyAlignment="1" applyProtection="1">
      <alignment horizontal="left" vertical="center" wrapText="1"/>
      <protection hidden="1"/>
    </xf>
    <xf numFmtId="0" fontId="9" fillId="0" borderId="41" xfId="0" applyFont="1" applyBorder="1" applyAlignment="1" applyProtection="1">
      <alignment horizontal="center" vertical="center" wrapText="1"/>
      <protection hidden="1"/>
    </xf>
    <xf numFmtId="169" fontId="3" fillId="0" borderId="16" xfId="1" applyNumberFormat="1" applyFont="1" applyFill="1" applyBorder="1" applyAlignment="1" applyProtection="1">
      <alignment horizontal="center" vertical="center"/>
      <protection hidden="1"/>
    </xf>
    <xf numFmtId="169" fontId="3" fillId="9" borderId="16" xfId="1" applyNumberFormat="1" applyFont="1" applyFill="1" applyBorder="1" applyAlignment="1" applyProtection="1">
      <alignment horizontal="center" vertical="center"/>
      <protection hidden="1"/>
    </xf>
    <xf numFmtId="167" fontId="3" fillId="9" borderId="32" xfId="2" applyNumberFormat="1" applyFont="1" applyFill="1" applyBorder="1" applyAlignment="1" applyProtection="1">
      <alignment horizontal="left" vertical="center"/>
      <protection locked="0"/>
    </xf>
    <xf numFmtId="167" fontId="3" fillId="9" borderId="16" xfId="2" applyNumberFormat="1" applyFont="1" applyFill="1" applyBorder="1" applyAlignment="1" applyProtection="1">
      <alignment horizontal="center" vertical="center"/>
      <protection hidden="1"/>
    </xf>
    <xf numFmtId="167" fontId="3" fillId="9" borderId="23" xfId="2" applyNumberFormat="1" applyFont="1" applyFill="1" applyBorder="1" applyAlignment="1" applyProtection="1">
      <alignment horizontal="center" vertical="center"/>
      <protection locked="0"/>
    </xf>
    <xf numFmtId="2" fontId="3" fillId="9" borderId="23" xfId="2" applyNumberFormat="1" applyFont="1" applyFill="1" applyBorder="1" applyAlignment="1" applyProtection="1">
      <alignment horizontal="center" vertical="center"/>
      <protection locked="0"/>
    </xf>
    <xf numFmtId="167" fontId="5" fillId="9" borderId="23" xfId="2" applyNumberFormat="1" applyFont="1" applyFill="1" applyBorder="1" applyAlignment="1" applyProtection="1">
      <alignment horizontal="center" vertical="center"/>
      <protection locked="0"/>
    </xf>
    <xf numFmtId="0" fontId="3" fillId="9" borderId="27" xfId="0" applyFont="1" applyFill="1" applyBorder="1" applyAlignment="1" applyProtection="1">
      <alignment horizontal="left" vertical="center" wrapText="1"/>
      <protection hidden="1"/>
    </xf>
    <xf numFmtId="1" fontId="5" fillId="9" borderId="23" xfId="2" applyNumberFormat="1" applyFont="1" applyFill="1" applyBorder="1" applyAlignment="1" applyProtection="1">
      <alignment horizontal="center" vertical="center"/>
      <protection locked="0"/>
    </xf>
    <xf numFmtId="0" fontId="3" fillId="9" borderId="22" xfId="0" applyFont="1" applyFill="1" applyBorder="1" applyAlignment="1" applyProtection="1">
      <alignment horizontal="left" vertical="center" wrapText="1"/>
      <protection hidden="1"/>
    </xf>
    <xf numFmtId="2" fontId="5" fillId="9" borderId="12" xfId="2" applyNumberFormat="1" applyFont="1" applyFill="1" applyBorder="1" applyAlignment="1" applyProtection="1">
      <alignment horizontal="center" vertical="center"/>
      <protection locked="0"/>
    </xf>
    <xf numFmtId="169" fontId="3" fillId="9" borderId="23" xfId="1" applyNumberFormat="1" applyFont="1" applyFill="1" applyBorder="1" applyAlignment="1" applyProtection="1">
      <alignment horizontal="center" vertical="center"/>
      <protection locked="0"/>
    </xf>
    <xf numFmtId="2" fontId="3" fillId="9" borderId="23" xfId="2" applyNumberFormat="1" applyFont="1" applyFill="1" applyBorder="1" applyAlignment="1" applyProtection="1">
      <alignment horizontal="center" vertical="center"/>
      <protection hidden="1"/>
    </xf>
    <xf numFmtId="166" fontId="5" fillId="9" borderId="8" xfId="2" applyNumberFormat="1" applyFont="1" applyFill="1" applyBorder="1" applyAlignment="1" applyProtection="1">
      <alignment horizontal="center"/>
      <protection hidden="1"/>
    </xf>
    <xf numFmtId="167" fontId="3" fillId="9" borderId="52" xfId="2" applyNumberFormat="1" applyFont="1" applyFill="1" applyBorder="1" applyAlignment="1" applyProtection="1">
      <alignment horizontal="center" vertical="center"/>
      <protection hidden="1"/>
    </xf>
    <xf numFmtId="167" fontId="3" fillId="9" borderId="23" xfId="2" applyNumberFormat="1" applyFont="1" applyFill="1" applyBorder="1" applyAlignment="1" applyProtection="1">
      <alignment horizontal="center" vertical="center"/>
      <protection hidden="1"/>
    </xf>
    <xf numFmtId="167" fontId="5" fillId="9" borderId="23" xfId="2" applyNumberFormat="1" applyFont="1" applyFill="1" applyBorder="1" applyAlignment="1" applyProtection="1">
      <alignment horizontal="center" vertical="center"/>
      <protection hidden="1"/>
    </xf>
    <xf numFmtId="0" fontId="3" fillId="9" borderId="32" xfId="0" applyFont="1" applyFill="1" applyBorder="1" applyAlignment="1" applyProtection="1">
      <alignment horizontal="left" vertical="center" wrapText="1"/>
      <protection hidden="1"/>
    </xf>
    <xf numFmtId="0" fontId="3" fillId="9" borderId="32" xfId="0" applyFont="1" applyFill="1" applyBorder="1" applyAlignment="1" applyProtection="1">
      <alignment vertical="center" wrapText="1"/>
      <protection hidden="1"/>
    </xf>
    <xf numFmtId="0" fontId="3" fillId="0" borderId="55" xfId="0" applyFont="1" applyBorder="1" applyAlignment="1" applyProtection="1">
      <alignment horizontal="left" vertical="center" wrapText="1"/>
      <protection hidden="1"/>
    </xf>
    <xf numFmtId="0" fontId="3" fillId="9" borderId="58" xfId="0" applyFont="1" applyFill="1" applyBorder="1" applyAlignment="1" applyProtection="1">
      <alignment horizontal="left" vertical="center" wrapText="1"/>
      <protection hidden="1"/>
    </xf>
    <xf numFmtId="0" fontId="3" fillId="0" borderId="0" xfId="0" applyFont="1" applyAlignment="1">
      <alignment vertical="center" wrapText="1"/>
    </xf>
    <xf numFmtId="1" fontId="5" fillId="9" borderId="23" xfId="2" applyNumberFormat="1" applyFont="1" applyFill="1" applyBorder="1" applyAlignment="1" applyProtection="1">
      <alignment horizontal="center" vertical="center"/>
      <protection hidden="1"/>
    </xf>
    <xf numFmtId="0" fontId="3" fillId="0" borderId="44" xfId="3" applyFont="1" applyFill="1" applyBorder="1" applyAlignment="1" applyProtection="1">
      <alignment horizontal="center"/>
      <protection hidden="1"/>
    </xf>
    <xf numFmtId="0" fontId="3" fillId="0" borderId="44" xfId="3" applyFont="1" applyFill="1" applyBorder="1" applyAlignment="1" applyProtection="1">
      <alignment horizontal="center" vertical="center"/>
      <protection hidden="1"/>
    </xf>
    <xf numFmtId="0" fontId="3" fillId="0" borderId="29" xfId="3" applyFont="1" applyFill="1" applyBorder="1" applyAlignment="1" applyProtection="1">
      <alignment horizontal="center" vertical="center"/>
      <protection hidden="1"/>
    </xf>
    <xf numFmtId="0" fontId="3" fillId="0" borderId="4" xfId="3" applyFont="1" applyFill="1" applyBorder="1" applyAlignment="1" applyProtection="1">
      <alignment horizontal="center" vertical="center"/>
      <protection hidden="1"/>
    </xf>
    <xf numFmtId="0" fontId="3" fillId="2" borderId="4" xfId="3" applyFont="1" applyFill="1" applyBorder="1" applyAlignment="1" applyProtection="1">
      <alignment horizontal="center" vertical="center"/>
      <protection hidden="1"/>
    </xf>
    <xf numFmtId="3" fontId="5" fillId="9" borderId="3" xfId="2" applyNumberFormat="1" applyFont="1" applyFill="1" applyBorder="1" applyAlignment="1" applyProtection="1">
      <alignment horizontal="center" vertical="center"/>
      <protection hidden="1"/>
    </xf>
    <xf numFmtId="0" fontId="5" fillId="9" borderId="23" xfId="3" applyFont="1" applyFill="1" applyBorder="1" applyAlignment="1" applyProtection="1">
      <alignment horizontal="center"/>
      <protection hidden="1"/>
    </xf>
    <xf numFmtId="0" fontId="5" fillId="9" borderId="23" xfId="2" applyFont="1" applyFill="1" applyBorder="1" applyAlignment="1" applyProtection="1">
      <alignment vertical="center" wrapText="1"/>
      <protection hidden="1"/>
    </xf>
    <xf numFmtId="0" fontId="5" fillId="9" borderId="23" xfId="2" applyFont="1" applyFill="1" applyBorder="1" applyAlignment="1" applyProtection="1">
      <alignment horizontal="center" vertical="center"/>
      <protection hidden="1"/>
    </xf>
    <xf numFmtId="2" fontId="5" fillId="9" borderId="23" xfId="2" applyNumberFormat="1" applyFont="1" applyFill="1" applyBorder="1" applyAlignment="1" applyProtection="1">
      <alignment horizontal="center" vertical="center" shrinkToFit="1"/>
      <protection locked="0"/>
    </xf>
    <xf numFmtId="0" fontId="5" fillId="9" borderId="23" xfId="2" applyFont="1" applyFill="1" applyBorder="1" applyAlignment="1" applyProtection="1">
      <alignment horizontal="center"/>
      <protection hidden="1"/>
    </xf>
    <xf numFmtId="0" fontId="6" fillId="9" borderId="23" xfId="3" applyFont="1" applyFill="1" applyBorder="1" applyAlignment="1" applyProtection="1">
      <alignment horizontal="left" vertical="center" wrapText="1"/>
      <protection hidden="1"/>
    </xf>
    <xf numFmtId="0" fontId="5" fillId="9" borderId="23" xfId="2" applyFont="1" applyFill="1" applyBorder="1" applyAlignment="1" applyProtection="1">
      <alignment horizontal="center" vertical="center" shrinkToFit="1"/>
      <protection hidden="1"/>
    </xf>
    <xf numFmtId="3" fontId="5" fillId="9" borderId="23" xfId="2" applyNumberFormat="1" applyFont="1" applyFill="1" applyBorder="1" applyAlignment="1" applyProtection="1">
      <alignment horizontal="center"/>
      <protection hidden="1"/>
    </xf>
    <xf numFmtId="0" fontId="5" fillId="11" borderId="23" xfId="3" applyFont="1" applyFill="1" applyBorder="1" applyAlignment="1" applyProtection="1">
      <alignment horizontal="center"/>
      <protection hidden="1"/>
    </xf>
    <xf numFmtId="0" fontId="5" fillId="10" borderId="23" xfId="2" applyFont="1" applyFill="1" applyBorder="1" applyAlignment="1" applyProtection="1">
      <alignment vertical="center" wrapText="1"/>
      <protection hidden="1"/>
    </xf>
    <xf numFmtId="0" fontId="5" fillId="10" borderId="23" xfId="4" applyFont="1" applyFill="1" applyBorder="1" applyAlignment="1" applyProtection="1">
      <alignment horizontal="center"/>
      <protection hidden="1"/>
    </xf>
    <xf numFmtId="0" fontId="5" fillId="10" borderId="23" xfId="2" applyFont="1" applyFill="1" applyBorder="1" applyAlignment="1" applyProtection="1">
      <alignment horizontal="center" vertical="center"/>
      <protection hidden="1"/>
    </xf>
    <xf numFmtId="2" fontId="5" fillId="10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10" borderId="23" xfId="3" applyFont="1" applyFill="1" applyBorder="1" applyAlignment="1" applyProtection="1">
      <alignment horizontal="left" vertical="center" wrapText="1"/>
      <protection hidden="1"/>
    </xf>
    <xf numFmtId="167" fontId="5" fillId="10" borderId="23" xfId="2" applyNumberFormat="1" applyFont="1" applyFill="1" applyBorder="1" applyAlignment="1" applyProtection="1">
      <alignment horizontal="center" vertical="center"/>
      <protection hidden="1"/>
    </xf>
    <xf numFmtId="0" fontId="5" fillId="10" borderId="23" xfId="3" applyFont="1" applyFill="1" applyBorder="1" applyAlignment="1" applyProtection="1">
      <alignment horizontal="center"/>
      <protection hidden="1"/>
    </xf>
    <xf numFmtId="0" fontId="5" fillId="10" borderId="23" xfId="3" applyFont="1" applyFill="1" applyBorder="1" applyAlignment="1" applyProtection="1">
      <alignment horizontal="center" vertical="center"/>
      <protection hidden="1"/>
    </xf>
    <xf numFmtId="167" fontId="5" fillId="10" borderId="23" xfId="3" applyNumberFormat="1" applyFont="1" applyFill="1" applyBorder="1" applyAlignment="1" applyProtection="1">
      <alignment horizontal="center"/>
      <protection hidden="1"/>
    </xf>
    <xf numFmtId="0" fontId="6" fillId="10" borderId="23" xfId="2" applyFont="1" applyFill="1" applyBorder="1" applyAlignment="1" applyProtection="1">
      <alignment vertical="center" wrapText="1"/>
      <protection hidden="1"/>
    </xf>
    <xf numFmtId="0" fontId="5" fillId="10" borderId="23" xfId="2" applyFont="1" applyFill="1" applyBorder="1" applyAlignment="1" applyProtection="1">
      <alignment horizontal="center"/>
      <protection hidden="1"/>
    </xf>
    <xf numFmtId="167" fontId="6" fillId="10" borderId="23" xfId="3" applyNumberFormat="1" applyFont="1" applyFill="1" applyBorder="1" applyAlignment="1" applyProtection="1">
      <alignment horizontal="center" vertical="center"/>
      <protection hidden="1"/>
    </xf>
    <xf numFmtId="0" fontId="5" fillId="10" borderId="23" xfId="0" applyFont="1" applyFill="1" applyBorder="1" applyAlignment="1" applyProtection="1">
      <alignment horizontal="left" vertical="center"/>
      <protection hidden="1"/>
    </xf>
    <xf numFmtId="0" fontId="5" fillId="10" borderId="23" xfId="3" applyFont="1" applyFill="1" applyBorder="1" applyAlignment="1" applyProtection="1">
      <alignment horizontal="centerContinuous" shrinkToFit="1"/>
      <protection hidden="1"/>
    </xf>
    <xf numFmtId="0" fontId="5" fillId="10" borderId="23" xfId="0" applyFont="1" applyFill="1" applyBorder="1" applyAlignment="1" applyProtection="1">
      <alignment horizontal="center" vertical="center"/>
      <protection hidden="1"/>
    </xf>
    <xf numFmtId="2" fontId="5" fillId="10" borderId="23" xfId="0" applyNumberFormat="1" applyFont="1" applyFill="1" applyBorder="1" applyAlignment="1" applyProtection="1">
      <alignment horizontal="center" vertical="center"/>
      <protection hidden="1"/>
    </xf>
    <xf numFmtId="49" fontId="5" fillId="10" borderId="23" xfId="3" applyNumberFormat="1" applyFont="1" applyFill="1" applyBorder="1" applyAlignment="1" applyProtection="1">
      <alignment horizontal="center"/>
      <protection hidden="1"/>
    </xf>
    <xf numFmtId="2" fontId="6" fillId="10" borderId="23" xfId="3" applyNumberFormat="1" applyFont="1" applyFill="1" applyBorder="1" applyAlignment="1" applyProtection="1">
      <alignment horizontal="center" vertical="center"/>
      <protection hidden="1"/>
    </xf>
    <xf numFmtId="0" fontId="5" fillId="11" borderId="23" xfId="2" applyFont="1" applyFill="1" applyBorder="1" applyAlignment="1" applyProtection="1">
      <alignment vertical="center" wrapText="1"/>
      <protection hidden="1"/>
    </xf>
    <xf numFmtId="0" fontId="5" fillId="11" borderId="23" xfId="4" applyFont="1" applyFill="1" applyBorder="1" applyAlignment="1" applyProtection="1">
      <alignment horizontal="center"/>
      <protection hidden="1"/>
    </xf>
    <xf numFmtId="0" fontId="5" fillId="11" borderId="23" xfId="2" applyFont="1" applyFill="1" applyBorder="1" applyAlignment="1" applyProtection="1">
      <alignment horizontal="center" vertical="center"/>
      <protection hidden="1"/>
    </xf>
    <xf numFmtId="2" fontId="5" fillId="11" borderId="23" xfId="2" applyNumberFormat="1" applyFont="1" applyFill="1" applyBorder="1" applyAlignment="1" applyProtection="1">
      <alignment horizontal="center" vertical="center" shrinkToFit="1"/>
      <protection hidden="1"/>
    </xf>
    <xf numFmtId="0" fontId="5" fillId="11" borderId="23" xfId="3" applyFont="1" applyFill="1" applyBorder="1" applyAlignment="1" applyProtection="1">
      <alignment horizontal="left" vertical="center" wrapText="1"/>
      <protection hidden="1"/>
    </xf>
    <xf numFmtId="167" fontId="5" fillId="11" borderId="23" xfId="2" applyNumberFormat="1" applyFont="1" applyFill="1" applyBorder="1" applyAlignment="1" applyProtection="1">
      <alignment horizontal="center" vertical="center"/>
      <protection hidden="1"/>
    </xf>
    <xf numFmtId="0" fontId="5" fillId="11" borderId="23" xfId="3" applyFont="1" applyFill="1" applyBorder="1" applyAlignment="1" applyProtection="1">
      <alignment horizontal="center" vertical="center"/>
      <protection hidden="1"/>
    </xf>
    <xf numFmtId="167" fontId="5" fillId="11" borderId="23" xfId="3" applyNumberFormat="1" applyFont="1" applyFill="1" applyBorder="1" applyAlignment="1" applyProtection="1">
      <alignment horizontal="center"/>
      <protection hidden="1"/>
    </xf>
    <xf numFmtId="0" fontId="6" fillId="11" borderId="23" xfId="2" applyFont="1" applyFill="1" applyBorder="1" applyAlignment="1" applyProtection="1">
      <alignment vertical="center" wrapText="1"/>
      <protection hidden="1"/>
    </xf>
    <xf numFmtId="0" fontId="5" fillId="11" borderId="23" xfId="2" applyFont="1" applyFill="1" applyBorder="1" applyAlignment="1" applyProtection="1">
      <alignment horizontal="center"/>
      <protection hidden="1"/>
    </xf>
    <xf numFmtId="167" fontId="6" fillId="11" borderId="23" xfId="3" applyNumberFormat="1" applyFont="1" applyFill="1" applyBorder="1" applyAlignment="1" applyProtection="1">
      <alignment horizontal="center" vertical="center"/>
      <protection hidden="1"/>
    </xf>
    <xf numFmtId="0" fontId="5" fillId="11" borderId="23" xfId="0" applyFont="1" applyFill="1" applyBorder="1" applyAlignment="1" applyProtection="1">
      <alignment horizontal="left" vertical="center"/>
      <protection hidden="1"/>
    </xf>
    <xf numFmtId="0" fontId="5" fillId="11" borderId="23" xfId="3" applyFont="1" applyFill="1" applyBorder="1" applyAlignment="1" applyProtection="1">
      <alignment horizontal="centerContinuous" shrinkToFit="1"/>
      <protection hidden="1"/>
    </xf>
    <xf numFmtId="0" fontId="5" fillId="11" borderId="23" xfId="0" applyFont="1" applyFill="1" applyBorder="1" applyAlignment="1" applyProtection="1">
      <alignment horizontal="center" vertical="center"/>
      <protection hidden="1"/>
    </xf>
    <xf numFmtId="2" fontId="5" fillId="11" borderId="23" xfId="0" applyNumberFormat="1" applyFont="1" applyFill="1" applyBorder="1" applyAlignment="1" applyProtection="1">
      <alignment horizontal="center" vertical="center"/>
      <protection hidden="1"/>
    </xf>
    <xf numFmtId="49" fontId="5" fillId="11" borderId="23" xfId="3" applyNumberFormat="1" applyFont="1" applyFill="1" applyBorder="1" applyAlignment="1" applyProtection="1">
      <alignment horizontal="center"/>
      <protection hidden="1"/>
    </xf>
    <xf numFmtId="2" fontId="6" fillId="11" borderId="23" xfId="3" applyNumberFormat="1" applyFont="1" applyFill="1" applyBorder="1" applyAlignment="1" applyProtection="1">
      <alignment horizontal="center" vertical="center"/>
      <protection hidden="1"/>
    </xf>
    <xf numFmtId="0" fontId="5" fillId="0" borderId="52" xfId="3" applyFont="1" applyFill="1" applyBorder="1" applyAlignment="1" applyProtection="1">
      <alignment horizontal="center" vertical="center" wrapText="1"/>
      <protection hidden="1"/>
    </xf>
    <xf numFmtId="0" fontId="5" fillId="0" borderId="18" xfId="3" applyFont="1" applyFill="1" applyBorder="1" applyAlignment="1" applyProtection="1">
      <alignment horizontal="center" vertical="center" wrapText="1"/>
      <protection hidden="1"/>
    </xf>
    <xf numFmtId="0" fontId="5" fillId="9" borderId="16" xfId="2" applyFont="1" applyFill="1" applyBorder="1" applyAlignment="1" applyProtection="1">
      <alignment vertical="center" wrapText="1"/>
      <protection hidden="1"/>
    </xf>
    <xf numFmtId="0" fontId="5" fillId="9" borderId="16" xfId="3" applyFont="1" applyFill="1" applyBorder="1" applyAlignment="1" applyProtection="1">
      <alignment horizontal="center"/>
      <protection hidden="1"/>
    </xf>
    <xf numFmtId="0" fontId="5" fillId="9" borderId="16" xfId="3" applyFont="1" applyFill="1" applyBorder="1" applyAlignment="1" applyProtection="1">
      <alignment horizontal="center" vertical="center" wrapText="1"/>
      <protection hidden="1"/>
    </xf>
    <xf numFmtId="0" fontId="5" fillId="9" borderId="16" xfId="2" applyFont="1" applyFill="1" applyBorder="1" applyAlignment="1" applyProtection="1">
      <alignment horizontal="center" vertical="center"/>
      <protection hidden="1"/>
    </xf>
    <xf numFmtId="2" fontId="5" fillId="9" borderId="16" xfId="2" applyNumberFormat="1" applyFont="1" applyFill="1" applyBorder="1" applyAlignment="1" applyProtection="1">
      <alignment horizontal="center" vertical="center"/>
      <protection hidden="1"/>
    </xf>
    <xf numFmtId="0" fontId="5" fillId="0" borderId="6" xfId="3" applyFont="1" applyFill="1" applyBorder="1" applyAlignment="1" applyProtection="1">
      <alignment horizontal="center" vertical="center" wrapText="1"/>
      <protection hidden="1"/>
    </xf>
    <xf numFmtId="0" fontId="5" fillId="0" borderId="11" xfId="3" applyFont="1" applyFill="1" applyBorder="1" applyAlignment="1" applyProtection="1">
      <alignment horizontal="center" vertical="center" wrapText="1"/>
      <protection hidden="1"/>
    </xf>
    <xf numFmtId="0" fontId="5" fillId="0" borderId="52" xfId="3" applyFont="1" applyFill="1" applyBorder="1" applyAlignment="1" applyProtection="1">
      <alignment horizontal="center"/>
      <protection hidden="1"/>
    </xf>
    <xf numFmtId="0" fontId="5" fillId="11" borderId="12" xfId="3" applyFont="1" applyFill="1" applyBorder="1" applyAlignment="1" applyProtection="1">
      <alignment horizontal="center"/>
      <protection hidden="1"/>
    </xf>
    <xf numFmtId="0" fontId="5" fillId="11" borderId="12" xfId="2" applyFont="1" applyFill="1" applyBorder="1" applyAlignment="1" applyProtection="1">
      <alignment horizontal="center"/>
      <protection hidden="1"/>
    </xf>
    <xf numFmtId="167" fontId="5" fillId="0" borderId="32" xfId="3" applyNumberFormat="1" applyFont="1" applyFill="1" applyBorder="1" applyAlignment="1" applyProtection="1">
      <alignment horizontal="left"/>
      <protection hidden="1"/>
    </xf>
    <xf numFmtId="167" fontId="6" fillId="0" borderId="32" xfId="3" applyNumberFormat="1" applyFont="1" applyFill="1" applyBorder="1" applyAlignment="1" applyProtection="1">
      <alignment horizontal="left" vertical="center"/>
      <protection hidden="1"/>
    </xf>
    <xf numFmtId="2" fontId="5" fillId="9" borderId="32" xfId="2" applyNumberFormat="1" applyFont="1" applyFill="1" applyBorder="1" applyAlignment="1" applyProtection="1">
      <alignment horizontal="left" vertical="center" shrinkToFit="1"/>
      <protection locked="0"/>
    </xf>
    <xf numFmtId="2" fontId="5" fillId="9" borderId="30" xfId="2" applyNumberFormat="1" applyFont="1" applyFill="1" applyBorder="1" applyAlignment="1" applyProtection="1">
      <alignment horizontal="left" vertical="center"/>
      <protection locked="0"/>
    </xf>
    <xf numFmtId="2" fontId="5" fillId="0" borderId="32" xfId="3" applyNumberFormat="1" applyFont="1" applyFill="1" applyBorder="1" applyAlignment="1" applyProtection="1">
      <alignment horizontal="left"/>
      <protection hidden="1"/>
    </xf>
    <xf numFmtId="0" fontId="5" fillId="0" borderId="32" xfId="0" applyFont="1" applyFill="1" applyBorder="1" applyAlignment="1" applyProtection="1">
      <alignment horizontal="left" vertical="center"/>
      <protection hidden="1"/>
    </xf>
    <xf numFmtId="2" fontId="6" fillId="0" borderId="32" xfId="3" applyNumberFormat="1" applyFont="1" applyFill="1" applyBorder="1" applyAlignment="1" applyProtection="1">
      <alignment horizontal="left" vertical="center"/>
      <protection hidden="1"/>
    </xf>
    <xf numFmtId="0" fontId="5" fillId="0" borderId="52" xfId="2" applyFont="1" applyFill="1" applyBorder="1" applyAlignment="1" applyProtection="1">
      <alignment vertical="center" wrapText="1"/>
      <protection hidden="1"/>
    </xf>
    <xf numFmtId="0" fontId="5" fillId="0" borderId="52" xfId="2" applyFont="1" applyFill="1" applyBorder="1" applyAlignment="1" applyProtection="1">
      <alignment horizontal="center" vertical="center"/>
      <protection hidden="1"/>
    </xf>
    <xf numFmtId="2" fontId="5" fillId="0" borderId="52" xfId="2" applyNumberFormat="1" applyFont="1" applyFill="1" applyBorder="1" applyAlignment="1" applyProtection="1">
      <alignment horizontal="center" vertical="center"/>
      <protection locked="0"/>
    </xf>
    <xf numFmtId="167" fontId="5" fillId="9" borderId="23" xfId="2" applyNumberFormat="1" applyFont="1" applyFill="1" applyBorder="1" applyAlignment="1" applyProtection="1">
      <alignment horizontal="left" vertical="center"/>
      <protection locked="0"/>
    </xf>
    <xf numFmtId="167" fontId="5" fillId="0" borderId="23" xfId="3" applyNumberFormat="1" applyFont="1" applyFill="1" applyBorder="1" applyAlignment="1" applyProtection="1">
      <alignment horizontal="left" vertical="center"/>
      <protection hidden="1"/>
    </xf>
    <xf numFmtId="166" fontId="18" fillId="9" borderId="23" xfId="0" applyNumberFormat="1" applyFont="1" applyFill="1" applyBorder="1" applyAlignment="1">
      <alignment horizontal="center" vertical="center"/>
    </xf>
    <xf numFmtId="3" fontId="18" fillId="9" borderId="23" xfId="0" applyNumberFormat="1" applyFont="1" applyFill="1" applyBorder="1" applyAlignment="1">
      <alignment horizontal="center" vertical="center"/>
    </xf>
    <xf numFmtId="2" fontId="3" fillId="9" borderId="23" xfId="2" applyNumberFormat="1" applyFont="1" applyFill="1" applyBorder="1" applyAlignment="1" applyProtection="1">
      <alignment horizontal="center" vertical="center" shrinkToFit="1"/>
      <protection hidden="1"/>
    </xf>
    <xf numFmtId="0" fontId="9" fillId="2" borderId="12" xfId="2" applyFont="1" applyFill="1" applyBorder="1" applyAlignment="1" applyProtection="1">
      <alignment horizontal="center" vertical="center"/>
      <protection hidden="1"/>
    </xf>
    <xf numFmtId="0" fontId="9" fillId="2" borderId="46" xfId="2" applyFont="1" applyFill="1" applyBorder="1" applyAlignment="1" applyProtection="1">
      <alignment horizontal="center" vertical="center" wrapText="1"/>
      <protection hidden="1"/>
    </xf>
    <xf numFmtId="0" fontId="9" fillId="2" borderId="4" xfId="3" applyFont="1" applyFill="1" applyBorder="1" applyAlignment="1" applyProtection="1">
      <alignment horizontal="center" vertical="center"/>
      <protection hidden="1"/>
    </xf>
    <xf numFmtId="0" fontId="5" fillId="0" borderId="60" xfId="3" applyFont="1" applyFill="1" applyBorder="1" applyAlignment="1" applyProtection="1">
      <alignment horizontal="center" vertical="center" wrapText="1"/>
      <protection hidden="1"/>
    </xf>
    <xf numFmtId="3" fontId="6" fillId="0" borderId="23" xfId="4" applyNumberFormat="1" applyFont="1" applyFill="1" applyBorder="1" applyAlignment="1" applyProtection="1">
      <alignment horizontal="center"/>
      <protection hidden="1"/>
    </xf>
    <xf numFmtId="0" fontId="5" fillId="9" borderId="32" xfId="0" applyFont="1" applyFill="1" applyBorder="1" applyAlignment="1" applyProtection="1">
      <alignment horizontal="left" vertical="center" wrapText="1"/>
      <protection hidden="1"/>
    </xf>
    <xf numFmtId="0" fontId="5" fillId="11" borderId="25" xfId="3" applyFont="1" applyFill="1" applyBorder="1" applyAlignment="1" applyProtection="1">
      <alignment horizontal="center"/>
      <protection hidden="1"/>
    </xf>
    <xf numFmtId="0" fontId="5" fillId="11" borderId="25" xfId="2" applyFont="1" applyFill="1" applyBorder="1" applyAlignment="1" applyProtection="1">
      <alignment horizontal="center"/>
      <protection hidden="1"/>
    </xf>
    <xf numFmtId="0" fontId="9" fillId="0" borderId="46" xfId="2" applyFont="1" applyFill="1" applyBorder="1" applyAlignment="1" applyProtection="1">
      <alignment horizontal="center" vertical="center" wrapText="1"/>
      <protection hidden="1"/>
    </xf>
    <xf numFmtId="0" fontId="9" fillId="0" borderId="46" xfId="2" applyFont="1" applyFill="1" applyBorder="1" applyAlignment="1" applyProtection="1">
      <alignment vertical="center" wrapText="1"/>
      <protection hidden="1"/>
    </xf>
    <xf numFmtId="0" fontId="9" fillId="0" borderId="4" xfId="3" applyFont="1" applyFill="1" applyBorder="1" applyAlignment="1" applyProtection="1">
      <alignment horizontal="center" vertical="center"/>
      <protection hidden="1"/>
    </xf>
    <xf numFmtId="0" fontId="9" fillId="0" borderId="58" xfId="0" applyFont="1" applyFill="1" applyBorder="1" applyAlignment="1" applyProtection="1">
      <alignment horizontal="left" vertical="center" wrapText="1"/>
      <protection hidden="1"/>
    </xf>
    <xf numFmtId="0" fontId="9" fillId="0" borderId="47" xfId="2" applyFont="1" applyFill="1" applyBorder="1" applyAlignment="1" applyProtection="1">
      <alignment horizontal="center" vertical="center" wrapText="1"/>
      <protection hidden="1"/>
    </xf>
    <xf numFmtId="0" fontId="9" fillId="0" borderId="14" xfId="3" applyFont="1" applyFill="1" applyBorder="1" applyAlignment="1" applyProtection="1">
      <alignment horizontal="center"/>
      <protection hidden="1"/>
    </xf>
    <xf numFmtId="0" fontId="9" fillId="0" borderId="12" xfId="2" applyFont="1" applyFill="1" applyBorder="1" applyAlignment="1" applyProtection="1">
      <alignment horizontal="center"/>
      <protection hidden="1"/>
    </xf>
    <xf numFmtId="0" fontId="9" fillId="0" borderId="12" xfId="2" applyFont="1" applyFill="1" applyBorder="1" applyAlignment="1" applyProtection="1">
      <alignment horizontal="center" vertical="center"/>
      <protection hidden="1"/>
    </xf>
    <xf numFmtId="3" fontId="6" fillId="0" borderId="20" xfId="2" applyNumberFormat="1" applyFont="1" applyFill="1" applyBorder="1" applyAlignment="1" applyProtection="1">
      <alignment horizontal="center"/>
      <protection hidden="1"/>
    </xf>
    <xf numFmtId="0" fontId="13" fillId="0" borderId="0" xfId="0" applyFont="1"/>
    <xf numFmtId="0" fontId="9" fillId="0" borderId="48" xfId="2" applyFont="1" applyBorder="1" applyAlignment="1" applyProtection="1">
      <alignment horizontal="left" vertical="center" wrapText="1"/>
      <protection hidden="1"/>
    </xf>
    <xf numFmtId="0" fontId="9" fillId="0" borderId="47" xfId="2" applyFont="1" applyFill="1" applyBorder="1" applyAlignment="1" applyProtection="1">
      <alignment horizontal="left" vertical="center" wrapText="1"/>
      <protection hidden="1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3" fillId="0" borderId="48" xfId="2" applyFont="1" applyFill="1" applyBorder="1" applyAlignment="1" applyProtection="1">
      <alignment horizontal="center" vertical="center" wrapText="1"/>
      <protection hidden="1"/>
    </xf>
    <xf numFmtId="0" fontId="3" fillId="0" borderId="47" xfId="2" applyFont="1" applyFill="1" applyBorder="1" applyAlignment="1" applyProtection="1">
      <alignment horizontal="center" vertical="center" wrapText="1"/>
      <protection hidden="1"/>
    </xf>
    <xf numFmtId="0" fontId="3" fillId="0" borderId="51" xfId="2" applyFont="1" applyBorder="1" applyAlignment="1" applyProtection="1">
      <alignment horizontal="center" vertical="center" wrapText="1"/>
      <protection hidden="1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47" xfId="2" applyFont="1" applyBorder="1" applyAlignment="1" applyProtection="1">
      <alignment horizontal="center" vertical="center" wrapText="1"/>
      <protection hidden="1"/>
    </xf>
    <xf numFmtId="0" fontId="9" fillId="0" borderId="48" xfId="2" applyFont="1" applyBorder="1" applyAlignment="1" applyProtection="1">
      <alignment horizontal="center" vertical="center" wrapText="1"/>
      <protection hidden="1"/>
    </xf>
    <xf numFmtId="0" fontId="3" fillId="0" borderId="50" xfId="2" applyFont="1" applyBorder="1" applyAlignment="1" applyProtection="1">
      <alignment horizontal="center" vertical="center" wrapText="1"/>
      <protection hidden="1"/>
    </xf>
    <xf numFmtId="0" fontId="3" fillId="0" borderId="46" xfId="2" applyFont="1" applyBorder="1" applyAlignment="1" applyProtection="1">
      <alignment horizontal="center" vertical="center" wrapText="1"/>
      <protection hidden="1"/>
    </xf>
    <xf numFmtId="0" fontId="18" fillId="0" borderId="23" xfId="0" applyFont="1" applyBorder="1" applyAlignment="1">
      <alignment horizontal="center" vertical="center"/>
    </xf>
    <xf numFmtId="0" fontId="3" fillId="0" borderId="32" xfId="2" applyNumberFormat="1" applyFont="1" applyFill="1" applyBorder="1" applyAlignment="1" applyProtection="1">
      <alignment horizontal="left" vertical="center" wrapText="1"/>
      <protection hidden="1"/>
    </xf>
    <xf numFmtId="2" fontId="3" fillId="0" borderId="32" xfId="2" applyNumberFormat="1" applyFont="1" applyFill="1" applyBorder="1" applyAlignment="1" applyProtection="1">
      <alignment horizontal="left" vertical="center"/>
      <protection locked="0"/>
    </xf>
    <xf numFmtId="2" fontId="3" fillId="0" borderId="32" xfId="2" applyNumberFormat="1" applyFont="1" applyFill="1" applyBorder="1" applyAlignment="1" applyProtection="1">
      <alignment horizontal="left" vertical="center" shrinkToFit="1"/>
      <protection hidden="1"/>
    </xf>
    <xf numFmtId="0" fontId="3" fillId="9" borderId="32" xfId="2" applyNumberFormat="1" applyFont="1" applyFill="1" applyBorder="1" applyAlignment="1" applyProtection="1">
      <alignment horizontal="left" vertical="center" wrapText="1"/>
      <protection hidden="1"/>
    </xf>
    <xf numFmtId="0" fontId="9" fillId="2" borderId="2" xfId="2" applyFont="1" applyFill="1" applyBorder="1" applyAlignment="1" applyProtection="1">
      <alignment horizontal="center"/>
      <protection hidden="1"/>
    </xf>
    <xf numFmtId="0" fontId="3" fillId="0" borderId="2" xfId="2" applyFont="1" applyFill="1" applyBorder="1" applyAlignment="1" applyProtection="1">
      <alignment horizontal="center"/>
      <protection hidden="1"/>
    </xf>
    <xf numFmtId="2" fontId="3" fillId="0" borderId="56" xfId="2" applyNumberFormat="1" applyFont="1" applyFill="1" applyBorder="1" applyAlignment="1" applyProtection="1">
      <alignment horizontal="left" vertical="center"/>
      <protection hidden="1"/>
    </xf>
    <xf numFmtId="0" fontId="3" fillId="0" borderId="25" xfId="2" applyFont="1" applyBorder="1" applyAlignment="1" applyProtection="1">
      <alignment horizontal="center"/>
      <protection hidden="1"/>
    </xf>
    <xf numFmtId="0" fontId="3" fillId="0" borderId="23" xfId="3" applyFont="1" applyFill="1" applyBorder="1" applyAlignment="1" applyProtection="1">
      <alignment horizontal="center"/>
      <protection hidden="1"/>
    </xf>
    <xf numFmtId="0" fontId="3" fillId="0" borderId="25" xfId="3" applyFont="1" applyFill="1" applyBorder="1" applyAlignment="1" applyProtection="1">
      <alignment horizontal="center"/>
      <protection hidden="1"/>
    </xf>
    <xf numFmtId="0" fontId="9" fillId="0" borderId="26" xfId="2" applyFont="1" applyBorder="1" applyAlignment="1" applyProtection="1">
      <alignment vertical="center" wrapText="1"/>
      <protection hidden="1"/>
    </xf>
    <xf numFmtId="3" fontId="5" fillId="9" borderId="2" xfId="2" applyNumberFormat="1" applyFont="1" applyFill="1" applyBorder="1" applyAlignment="1" applyProtection="1">
      <alignment horizontal="center" vertical="center"/>
      <protection hidden="1"/>
    </xf>
    <xf numFmtId="0" fontId="3" fillId="0" borderId="63" xfId="2" applyFont="1" applyBorder="1" applyAlignment="1" applyProtection="1">
      <alignment vertical="center" wrapText="1"/>
      <protection hidden="1"/>
    </xf>
    <xf numFmtId="0" fontId="3" fillId="0" borderId="42" xfId="3" applyFont="1" applyFill="1" applyBorder="1" applyAlignment="1" applyProtection="1">
      <alignment horizontal="center"/>
      <protection hidden="1"/>
    </xf>
    <xf numFmtId="0" fontId="3" fillId="0" borderId="42" xfId="2" applyFont="1" applyBorder="1" applyAlignment="1" applyProtection="1">
      <alignment horizontal="center"/>
      <protection hidden="1"/>
    </xf>
    <xf numFmtId="0" fontId="3" fillId="0" borderId="42" xfId="2" applyFont="1" applyFill="1" applyBorder="1" applyAlignment="1" applyProtection="1">
      <alignment horizontal="center" vertical="center"/>
      <protection hidden="1"/>
    </xf>
    <xf numFmtId="3" fontId="5" fillId="9" borderId="42" xfId="2" applyNumberFormat="1" applyFont="1" applyFill="1" applyBorder="1" applyAlignment="1" applyProtection="1">
      <alignment horizontal="center" vertical="center"/>
      <protection hidden="1"/>
    </xf>
    <xf numFmtId="167" fontId="5" fillId="9" borderId="59" xfId="0" applyNumberFormat="1" applyFont="1" applyFill="1" applyBorder="1" applyAlignment="1">
      <alignment horizontal="left" vertical="center"/>
    </xf>
    <xf numFmtId="0" fontId="9" fillId="2" borderId="12" xfId="3" applyFont="1" applyFill="1" applyBorder="1" applyAlignment="1" applyProtection="1">
      <alignment horizontal="center" vertical="center"/>
      <protection hidden="1"/>
    </xf>
    <xf numFmtId="0" fontId="3" fillId="0" borderId="11" xfId="2" applyFont="1" applyFill="1" applyBorder="1" applyAlignment="1" applyProtection="1">
      <alignment horizontal="left" vertical="center" wrapText="1"/>
      <protection hidden="1"/>
    </xf>
    <xf numFmtId="0" fontId="19" fillId="0" borderId="52" xfId="0" applyFont="1" applyBorder="1" applyAlignment="1">
      <alignment horizontal="center" vertical="center"/>
    </xf>
    <xf numFmtId="0" fontId="3" fillId="0" borderId="52" xfId="3" applyFont="1" applyFill="1" applyBorder="1" applyAlignment="1" applyProtection="1">
      <alignment horizontal="center" vertical="center" wrapText="1"/>
      <protection hidden="1"/>
    </xf>
    <xf numFmtId="0" fontId="3" fillId="0" borderId="52" xfId="2" applyFont="1" applyFill="1" applyBorder="1" applyAlignment="1" applyProtection="1">
      <alignment horizontal="center" vertical="center"/>
      <protection hidden="1"/>
    </xf>
    <xf numFmtId="166" fontId="18" fillId="9" borderId="52" xfId="0" applyNumberFormat="1" applyFont="1" applyFill="1" applyBorder="1" applyAlignment="1">
      <alignment horizontal="center" vertical="center"/>
    </xf>
    <xf numFmtId="0" fontId="3" fillId="9" borderId="57" xfId="2" applyNumberFormat="1" applyFont="1" applyFill="1" applyBorder="1" applyAlignment="1" applyProtection="1">
      <alignment horizontal="left" vertical="center" wrapText="1"/>
      <protection hidden="1"/>
    </xf>
    <xf numFmtId="0" fontId="3" fillId="0" borderId="6" xfId="2" applyFont="1" applyBorder="1" applyAlignment="1" applyProtection="1">
      <alignment horizontal="center" vertical="center" wrapText="1"/>
      <protection hidden="1"/>
    </xf>
    <xf numFmtId="0" fontId="3" fillId="0" borderId="26" xfId="2" applyFont="1" applyFill="1" applyBorder="1" applyAlignment="1" applyProtection="1">
      <alignment horizontal="center" vertical="center" wrapText="1"/>
      <protection hidden="1"/>
    </xf>
    <xf numFmtId="0" fontId="9" fillId="2" borderId="5" xfId="2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Fill="1" applyAlignment="1">
      <alignment horizontal="center" vertical="center"/>
    </xf>
    <xf numFmtId="0" fontId="21" fillId="0" borderId="0" xfId="0" applyFont="1"/>
    <xf numFmtId="167" fontId="3" fillId="9" borderId="32" xfId="2" applyNumberFormat="1" applyFont="1" applyFill="1" applyBorder="1" applyAlignment="1" applyProtection="1">
      <alignment horizontal="left" vertical="center" wrapText="1"/>
      <protection locked="0"/>
    </xf>
    <xf numFmtId="0" fontId="5" fillId="9" borderId="23" xfId="3" applyFont="1" applyFill="1" applyBorder="1" applyAlignment="1" applyProtection="1">
      <alignment horizontal="center" vertical="center"/>
      <protection hidden="1"/>
    </xf>
    <xf numFmtId="0" fontId="3" fillId="0" borderId="27" xfId="2" applyFont="1" applyBorder="1" applyAlignment="1" applyProtection="1">
      <alignment horizontal="left" vertical="center" wrapText="1"/>
      <protection hidden="1"/>
    </xf>
    <xf numFmtId="0" fontId="3" fillId="0" borderId="22" xfId="2" applyFont="1" applyBorder="1" applyAlignment="1" applyProtection="1">
      <alignment horizontal="left" vertical="center" wrapText="1"/>
      <protection hidden="1"/>
    </xf>
    <xf numFmtId="0" fontId="3" fillId="0" borderId="48" xfId="2" applyFont="1" applyBorder="1" applyAlignment="1" applyProtection="1">
      <alignment horizontal="center" vertical="center" wrapText="1"/>
      <protection hidden="1"/>
    </xf>
    <xf numFmtId="0" fontId="9" fillId="0" borderId="31" xfId="2" applyFont="1" applyFill="1" applyBorder="1" applyAlignment="1" applyProtection="1">
      <alignment vertical="center" wrapText="1"/>
      <protection hidden="1"/>
    </xf>
    <xf numFmtId="0" fontId="3" fillId="0" borderId="16" xfId="2" applyFont="1" applyFill="1" applyBorder="1" applyAlignment="1" applyProtection="1">
      <alignment horizontal="center"/>
      <protection hidden="1"/>
    </xf>
    <xf numFmtId="0" fontId="3" fillId="0" borderId="1" xfId="2" applyFont="1" applyFill="1" applyBorder="1" applyAlignment="1" applyProtection="1">
      <alignment vertical="center" wrapText="1"/>
      <protection hidden="1"/>
    </xf>
    <xf numFmtId="0" fontId="9" fillId="2" borderId="1" xfId="2" applyFont="1" applyFill="1" applyBorder="1" applyAlignment="1" applyProtection="1">
      <alignment vertical="center" wrapText="1"/>
      <protection hidden="1"/>
    </xf>
    <xf numFmtId="0" fontId="9" fillId="2" borderId="3" xfId="2" applyFont="1" applyFill="1" applyBorder="1" applyAlignment="1" applyProtection="1">
      <alignment horizontal="center" vertical="center"/>
      <protection hidden="1"/>
    </xf>
    <xf numFmtId="166" fontId="6" fillId="0" borderId="16" xfId="4" applyNumberFormat="1" applyFont="1" applyFill="1" applyBorder="1" applyAlignment="1" applyProtection="1">
      <alignment horizontal="center"/>
      <protection hidden="1"/>
    </xf>
    <xf numFmtId="166" fontId="6" fillId="0" borderId="2" xfId="2" applyNumberFormat="1" applyFont="1" applyFill="1" applyBorder="1" applyAlignment="1" applyProtection="1">
      <alignment horizontal="center"/>
      <protection hidden="1"/>
    </xf>
    <xf numFmtId="0" fontId="9" fillId="0" borderId="31" xfId="2" applyFont="1" applyFill="1" applyBorder="1" applyAlignment="1" applyProtection="1">
      <alignment horizontal="left" vertical="center" wrapText="1"/>
      <protection hidden="1"/>
    </xf>
    <xf numFmtId="0" fontId="3" fillId="0" borderId="18" xfId="3" applyFont="1" applyFill="1" applyBorder="1" applyAlignment="1" applyProtection="1">
      <alignment horizontal="center" vertical="center"/>
      <protection hidden="1"/>
    </xf>
    <xf numFmtId="3" fontId="6" fillId="9" borderId="16" xfId="4" applyNumberFormat="1" applyFont="1" applyFill="1" applyBorder="1" applyAlignment="1" applyProtection="1">
      <alignment horizontal="center" vertical="center"/>
      <protection hidden="1"/>
    </xf>
    <xf numFmtId="169" fontId="3" fillId="9" borderId="32" xfId="1" applyNumberFormat="1" applyFont="1" applyFill="1" applyBorder="1" applyAlignment="1" applyProtection="1">
      <alignment horizontal="left" vertical="center" wrapText="1"/>
      <protection locked="0"/>
    </xf>
    <xf numFmtId="167" fontId="3" fillId="9" borderId="30" xfId="2" applyNumberFormat="1" applyFont="1" applyFill="1" applyBorder="1" applyAlignment="1" applyProtection="1">
      <alignment horizontal="left" vertical="center" wrapText="1"/>
      <protection hidden="1"/>
    </xf>
    <xf numFmtId="2" fontId="3" fillId="9" borderId="32" xfId="2" applyNumberFormat="1" applyFont="1" applyFill="1" applyBorder="1" applyAlignment="1" applyProtection="1">
      <alignment horizontal="left" vertical="center" wrapText="1"/>
      <protection hidden="1"/>
    </xf>
    <xf numFmtId="2" fontId="3" fillId="9" borderId="32" xfId="2" applyNumberFormat="1" applyFont="1" applyFill="1" applyBorder="1" applyAlignment="1" applyProtection="1">
      <alignment horizontal="left" vertical="center" wrapText="1"/>
      <protection locked="0"/>
    </xf>
    <xf numFmtId="3" fontId="6" fillId="9" borderId="30" xfId="4" applyNumberFormat="1" applyFont="1" applyFill="1" applyBorder="1" applyAlignment="1" applyProtection="1">
      <alignment horizontal="left" vertical="center" wrapText="1"/>
      <protection hidden="1"/>
    </xf>
    <xf numFmtId="3" fontId="6" fillId="0" borderId="30" xfId="2" applyNumberFormat="1" applyFont="1" applyFill="1" applyBorder="1" applyAlignment="1" applyProtection="1">
      <alignment horizontal="left" wrapText="1"/>
      <protection hidden="1"/>
    </xf>
    <xf numFmtId="3" fontId="6" fillId="0" borderId="30" xfId="4" applyNumberFormat="1" applyFont="1" applyFill="1" applyBorder="1" applyAlignment="1" applyProtection="1">
      <alignment horizontal="left" wrapText="1"/>
      <protection hidden="1"/>
    </xf>
    <xf numFmtId="166" fontId="5" fillId="9" borderId="62" xfId="2" applyNumberFormat="1" applyFont="1" applyFill="1" applyBorder="1" applyAlignment="1" applyProtection="1">
      <alignment horizontal="left" wrapText="1"/>
      <protection hidden="1"/>
    </xf>
    <xf numFmtId="3" fontId="5" fillId="0" borderId="58" xfId="2" applyNumberFormat="1" applyFont="1" applyFill="1" applyBorder="1" applyAlignment="1" applyProtection="1">
      <alignment horizontal="left" wrapText="1"/>
      <protection hidden="1"/>
    </xf>
    <xf numFmtId="3" fontId="6" fillId="9" borderId="30" xfId="4" applyNumberFormat="1" applyFont="1" applyFill="1" applyBorder="1" applyAlignment="1" applyProtection="1">
      <alignment horizontal="left" wrapText="1"/>
      <protection hidden="1"/>
    </xf>
    <xf numFmtId="3" fontId="6" fillId="2" borderId="58" xfId="4" applyNumberFormat="1" applyFont="1" applyFill="1" applyBorder="1" applyAlignment="1" applyProtection="1">
      <alignment horizontal="left" vertical="center" wrapText="1"/>
      <protection hidden="1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9" fillId="0" borderId="44" xfId="2" applyFont="1" applyFill="1" applyBorder="1" applyAlignment="1" applyProtection="1">
      <alignment horizontal="center" vertical="center" wrapText="1"/>
      <protection hidden="1"/>
    </xf>
    <xf numFmtId="0" fontId="9" fillId="0" borderId="42" xfId="2" applyFont="1" applyFill="1" applyBorder="1" applyAlignment="1" applyProtection="1">
      <alignment horizontal="center" vertical="center" wrapText="1"/>
      <protection hidden="1"/>
    </xf>
    <xf numFmtId="0" fontId="9" fillId="0" borderId="43" xfId="2" applyFont="1" applyFill="1" applyBorder="1" applyAlignment="1" applyProtection="1">
      <alignment horizontal="center" vertical="center" wrapText="1"/>
      <protection hidden="1"/>
    </xf>
    <xf numFmtId="170" fontId="6" fillId="0" borderId="42" xfId="2" applyNumberFormat="1" applyFont="1" applyFill="1" applyBorder="1" applyAlignment="1" applyProtection="1">
      <alignment horizontal="center" vertical="center" wrapText="1"/>
      <protection hidden="1"/>
    </xf>
    <xf numFmtId="0" fontId="9" fillId="0" borderId="45" xfId="2" applyFont="1" applyFill="1" applyBorder="1" applyAlignment="1" applyProtection="1">
      <alignment horizontal="center" vertical="center" wrapText="1"/>
      <protection hidden="1"/>
    </xf>
    <xf numFmtId="0" fontId="9" fillId="0" borderId="37" xfId="2" applyFont="1" applyFill="1" applyBorder="1" applyAlignment="1" applyProtection="1">
      <alignment horizontal="center" vertical="center" wrapText="1"/>
      <protection hidden="1"/>
    </xf>
    <xf numFmtId="0" fontId="9" fillId="0" borderId="2" xfId="2" applyFont="1" applyFill="1" applyBorder="1" applyAlignment="1" applyProtection="1">
      <alignment horizontal="center" vertical="center" wrapText="1"/>
      <protection hidden="1"/>
    </xf>
    <xf numFmtId="170" fontId="9" fillId="0" borderId="2" xfId="2" applyNumberFormat="1" applyFont="1" applyFill="1" applyBorder="1" applyAlignment="1" applyProtection="1">
      <alignment horizontal="center" vertical="center" wrapText="1"/>
      <protection hidden="1"/>
    </xf>
    <xf numFmtId="0" fontId="9" fillId="0" borderId="41" xfId="0" applyFont="1" applyBorder="1" applyAlignment="1" applyProtection="1">
      <alignment horizontal="left" vertical="center" wrapText="1"/>
      <protection hidden="1"/>
    </xf>
    <xf numFmtId="0" fontId="9" fillId="0" borderId="46" xfId="3" applyFont="1" applyFill="1" applyBorder="1" applyAlignment="1" applyProtection="1">
      <alignment horizontal="center" vertical="center" wrapText="1"/>
      <protection hidden="1"/>
    </xf>
    <xf numFmtId="0" fontId="9" fillId="0" borderId="46" xfId="3" applyFont="1" applyFill="1" applyBorder="1" applyAlignment="1" applyProtection="1">
      <alignment horizontal="left" vertical="center" wrapText="1"/>
      <protection hidden="1"/>
    </xf>
    <xf numFmtId="0" fontId="9" fillId="0" borderId="4" xfId="3" applyFont="1" applyFill="1" applyBorder="1" applyAlignment="1" applyProtection="1">
      <alignment horizontal="center" vertical="center" wrapText="1"/>
      <protection hidden="1"/>
    </xf>
    <xf numFmtId="0" fontId="9" fillId="0" borderId="2" xfId="3" applyFont="1" applyFill="1" applyBorder="1" applyAlignment="1" applyProtection="1">
      <alignment horizontal="center" vertical="center" wrapText="1"/>
      <protection hidden="1"/>
    </xf>
    <xf numFmtId="0" fontId="9" fillId="0" borderId="1" xfId="0" applyFont="1" applyBorder="1" applyAlignment="1" applyProtection="1">
      <alignment horizontal="left" vertical="center" wrapText="1"/>
      <protection hidden="1"/>
    </xf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9" borderId="32" xfId="2" applyNumberFormat="1" applyFont="1" applyFill="1" applyBorder="1" applyAlignment="1" applyProtection="1">
      <alignment horizontal="left" vertical="top" wrapText="1"/>
      <protection locked="0"/>
    </xf>
    <xf numFmtId="3" fontId="18" fillId="9" borderId="52" xfId="0" applyNumberFormat="1" applyFont="1" applyFill="1" applyBorder="1" applyAlignment="1">
      <alignment horizontal="center" vertical="center"/>
    </xf>
    <xf numFmtId="166" fontId="18" fillId="0" borderId="52" xfId="0" applyNumberFormat="1" applyFont="1" applyFill="1" applyBorder="1" applyAlignment="1">
      <alignment horizontal="center" vertical="center"/>
    </xf>
    <xf numFmtId="0" fontId="3" fillId="0" borderId="57" xfId="2" applyNumberFormat="1" applyFont="1" applyFill="1" applyBorder="1" applyAlignment="1" applyProtection="1">
      <alignment horizontal="left" vertical="center" wrapText="1"/>
      <protection hidden="1"/>
    </xf>
    <xf numFmtId="4" fontId="18" fillId="0" borderId="52" xfId="0" applyNumberFormat="1" applyFont="1" applyFill="1" applyBorder="1" applyAlignment="1">
      <alignment horizontal="center" vertical="center"/>
    </xf>
    <xf numFmtId="0" fontId="23" fillId="0" borderId="52" xfId="3" applyFont="1" applyFill="1" applyBorder="1" applyAlignment="1" applyProtection="1">
      <alignment horizontal="center" vertical="center" wrapText="1"/>
      <protection hidden="1"/>
    </xf>
    <xf numFmtId="166" fontId="18" fillId="0" borderId="23" xfId="0" applyNumberFormat="1" applyFont="1" applyFill="1" applyBorder="1" applyAlignment="1">
      <alignment horizontal="center" vertical="center"/>
    </xf>
    <xf numFmtId="3" fontId="5" fillId="9" borderId="25" xfId="2" applyNumberFormat="1" applyFont="1" applyFill="1" applyBorder="1" applyAlignment="1" applyProtection="1">
      <alignment horizontal="center" vertical="center"/>
      <protection hidden="1"/>
    </xf>
    <xf numFmtId="2" fontId="3" fillId="9" borderId="32" xfId="2" applyNumberFormat="1" applyFont="1" applyFill="1" applyBorder="1" applyAlignment="1" applyProtection="1">
      <alignment horizontal="left" vertical="center"/>
      <protection locked="0"/>
    </xf>
    <xf numFmtId="2" fontId="3" fillId="9" borderId="32" xfId="2" applyNumberFormat="1" applyFont="1" applyFill="1" applyBorder="1" applyAlignment="1" applyProtection="1">
      <alignment horizontal="left" vertical="center" wrapText="1" shrinkToFit="1"/>
      <protection hidden="1"/>
    </xf>
    <xf numFmtId="0" fontId="23" fillId="0" borderId="25" xfId="2" applyFont="1" applyBorder="1" applyAlignment="1" applyProtection="1">
      <alignment horizontal="center" vertical="center"/>
      <protection hidden="1"/>
    </xf>
    <xf numFmtId="0" fontId="23" fillId="0" borderId="23" xfId="2" applyFont="1" applyBorder="1" applyAlignment="1" applyProtection="1">
      <alignment horizontal="center" vertical="center"/>
      <protection hidden="1"/>
    </xf>
    <xf numFmtId="171" fontId="3" fillId="9" borderId="23" xfId="2" applyNumberFormat="1" applyFont="1" applyFill="1" applyBorder="1" applyAlignment="1" applyProtection="1">
      <alignment horizontal="center" vertical="center"/>
      <protection locked="0"/>
    </xf>
    <xf numFmtId="0" fontId="3" fillId="0" borderId="29" xfId="2" applyFont="1" applyBorder="1" applyAlignment="1" applyProtection="1">
      <alignment horizontal="center" vertical="center"/>
      <protection hidden="1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29" xfId="2" applyFont="1" applyBorder="1" applyAlignment="1" applyProtection="1">
      <alignment horizontal="center" vertical="center"/>
      <protection hidden="1"/>
    </xf>
    <xf numFmtId="167" fontId="3" fillId="0" borderId="32" xfId="2" applyNumberFormat="1" applyFont="1" applyFill="1" applyBorder="1" applyAlignment="1" applyProtection="1">
      <alignment horizontal="left" vertical="center" wrapText="1"/>
      <protection hidden="1"/>
    </xf>
    <xf numFmtId="0" fontId="3" fillId="0" borderId="64" xfId="2" applyFont="1" applyBorder="1" applyAlignment="1" applyProtection="1">
      <alignment vertical="center" wrapText="1"/>
      <protection hidden="1"/>
    </xf>
    <xf numFmtId="1" fontId="3" fillId="0" borderId="23" xfId="2" applyNumberFormat="1" applyFont="1" applyFill="1" applyBorder="1" applyAlignment="1" applyProtection="1">
      <alignment horizontal="center" vertical="center"/>
      <protection hidden="1"/>
    </xf>
    <xf numFmtId="0" fontId="3" fillId="0" borderId="50" xfId="2" applyFont="1" applyBorder="1" applyAlignment="1" applyProtection="1">
      <alignment horizontal="center" vertical="center"/>
      <protection hidden="1"/>
    </xf>
    <xf numFmtId="0" fontId="3" fillId="0" borderId="50" xfId="2" applyFont="1" applyBorder="1" applyAlignment="1" applyProtection="1">
      <alignment horizontal="left" vertical="center"/>
      <protection hidden="1"/>
    </xf>
    <xf numFmtId="0" fontId="9" fillId="0" borderId="29" xfId="2" applyFont="1" applyFill="1" applyBorder="1" applyAlignment="1" applyProtection="1">
      <alignment horizontal="left" vertical="center" wrapText="1"/>
      <protection hidden="1"/>
    </xf>
    <xf numFmtId="0" fontId="3" fillId="9" borderId="27" xfId="2" applyFont="1" applyFill="1" applyBorder="1" applyAlignment="1" applyProtection="1">
      <alignment vertical="center" wrapText="1"/>
      <protection hidden="1"/>
    </xf>
    <xf numFmtId="9" fontId="3" fillId="9" borderId="23" xfId="5" applyFont="1" applyFill="1" applyBorder="1" applyAlignment="1" applyProtection="1">
      <alignment horizontal="center" vertical="center"/>
      <protection hidden="1"/>
    </xf>
    <xf numFmtId="0" fontId="3" fillId="0" borderId="10" xfId="2" applyFont="1" applyFill="1" applyBorder="1" applyAlignment="1" applyProtection="1">
      <alignment horizontal="left" vertical="center" wrapText="1"/>
      <protection hidden="1"/>
    </xf>
    <xf numFmtId="0" fontId="3" fillId="0" borderId="8" xfId="2" applyFont="1" applyFill="1" applyBorder="1" applyAlignment="1" applyProtection="1">
      <alignment horizontal="center" vertical="center" wrapText="1"/>
      <protection hidden="1"/>
    </xf>
    <xf numFmtId="169" fontId="3" fillId="9" borderId="16" xfId="1" applyNumberFormat="1" applyFont="1" applyFill="1" applyBorder="1" applyAlignment="1" applyProtection="1">
      <alignment horizontal="center" vertical="center"/>
      <protection locked="0"/>
    </xf>
    <xf numFmtId="169" fontId="3" fillId="9" borderId="30" xfId="1" applyNumberFormat="1" applyFont="1" applyFill="1" applyBorder="1" applyAlignment="1" applyProtection="1">
      <alignment horizontal="left" vertical="center" wrapText="1"/>
      <protection locked="0"/>
    </xf>
    <xf numFmtId="0" fontId="3" fillId="0" borderId="49" xfId="2" applyFont="1" applyFill="1" applyBorder="1" applyAlignment="1" applyProtection="1">
      <alignment horizontal="center" vertical="center" wrapText="1"/>
      <protection hidden="1"/>
    </xf>
    <xf numFmtId="169" fontId="3" fillId="0" borderId="8" xfId="1" applyNumberFormat="1" applyFont="1" applyFill="1" applyBorder="1" applyAlignment="1" applyProtection="1">
      <alignment horizontal="center" vertical="center"/>
      <protection locked="0"/>
    </xf>
    <xf numFmtId="169" fontId="3" fillId="0" borderId="62" xfId="1" applyNumberFormat="1" applyFont="1" applyFill="1" applyBorder="1" applyAlignment="1" applyProtection="1">
      <alignment horizontal="left" vertical="center" wrapText="1"/>
      <protection locked="0"/>
    </xf>
    <xf numFmtId="172" fontId="3" fillId="9" borderId="23" xfId="1" applyNumberFormat="1" applyFont="1" applyFill="1" applyBorder="1" applyAlignment="1" applyProtection="1">
      <alignment horizontal="center" vertical="center"/>
      <protection locked="0"/>
    </xf>
    <xf numFmtId="169" fontId="3" fillId="0" borderId="32" xfId="1" applyNumberFormat="1" applyFont="1" applyFill="1" applyBorder="1" applyAlignment="1" applyProtection="1">
      <alignment horizontal="left" vertical="center" wrapText="1"/>
      <protection locked="0"/>
    </xf>
    <xf numFmtId="169" fontId="3" fillId="0" borderId="23" xfId="1" applyNumberFormat="1" applyFont="1" applyFill="1" applyBorder="1" applyAlignment="1" applyProtection="1">
      <alignment horizontal="center" vertical="center"/>
      <protection locked="0"/>
    </xf>
    <xf numFmtId="0" fontId="3" fillId="0" borderId="61" xfId="2" applyFont="1" applyBorder="1" applyAlignment="1" applyProtection="1">
      <alignment vertical="center" wrapText="1"/>
      <protection hidden="1"/>
    </xf>
    <xf numFmtId="0" fontId="3" fillId="0" borderId="11" xfId="2" applyFont="1" applyBorder="1" applyAlignment="1" applyProtection="1">
      <alignment horizontal="center" vertical="center"/>
      <protection hidden="1"/>
    </xf>
    <xf numFmtId="2" fontId="3" fillId="0" borderId="57" xfId="2" applyNumberFormat="1" applyFont="1" applyFill="1" applyBorder="1" applyAlignment="1" applyProtection="1">
      <alignment horizontal="left" vertical="center" wrapText="1"/>
      <protection locked="0"/>
    </xf>
    <xf numFmtId="0" fontId="3" fillId="0" borderId="51" xfId="2" applyFont="1" applyFill="1" applyBorder="1" applyAlignment="1" applyProtection="1">
      <alignment horizontal="center" vertical="center" wrapText="1"/>
      <protection hidden="1"/>
    </xf>
    <xf numFmtId="0" fontId="9" fillId="0" borderId="65" xfId="2" applyFont="1" applyFill="1" applyBorder="1" applyAlignment="1" applyProtection="1">
      <alignment horizontal="center" vertical="center" wrapText="1"/>
      <protection hidden="1"/>
    </xf>
    <xf numFmtId="169" fontId="3" fillId="0" borderId="52" xfId="1" applyNumberFormat="1" applyFont="1" applyFill="1" applyBorder="1" applyAlignment="1" applyProtection="1">
      <alignment horizontal="center" vertical="center"/>
      <protection locked="0"/>
    </xf>
    <xf numFmtId="166" fontId="5" fillId="0" borderId="8" xfId="2" applyNumberFormat="1" applyFont="1" applyFill="1" applyBorder="1" applyAlignment="1" applyProtection="1">
      <alignment horizontal="center"/>
      <protection hidden="1"/>
    </xf>
    <xf numFmtId="166" fontId="5" fillId="0" borderId="62" xfId="2" applyNumberFormat="1" applyFont="1" applyFill="1" applyBorder="1" applyAlignment="1" applyProtection="1">
      <alignment horizontal="left" wrapText="1"/>
      <protection hidden="1"/>
    </xf>
    <xf numFmtId="0" fontId="9" fillId="0" borderId="1" xfId="2" applyFont="1" applyFill="1" applyBorder="1" applyAlignment="1" applyProtection="1">
      <alignment vertical="center" wrapText="1"/>
      <protection hidden="1"/>
    </xf>
    <xf numFmtId="0" fontId="9" fillId="0" borderId="2" xfId="2" applyFont="1" applyFill="1" applyBorder="1" applyAlignment="1" applyProtection="1">
      <alignment horizontal="center"/>
      <protection hidden="1"/>
    </xf>
    <xf numFmtId="0" fontId="9" fillId="0" borderId="3" xfId="2" applyFont="1" applyFill="1" applyBorder="1" applyAlignment="1" applyProtection="1">
      <alignment horizontal="center" vertical="center"/>
      <protection hidden="1"/>
    </xf>
    <xf numFmtId="166" fontId="6" fillId="0" borderId="2" xfId="2" applyNumberFormat="1" applyFont="1" applyFill="1" applyBorder="1" applyAlignment="1" applyProtection="1">
      <alignment horizontal="center" vertical="center"/>
      <protection hidden="1"/>
    </xf>
    <xf numFmtId="0" fontId="9" fillId="0" borderId="7" xfId="2" applyFont="1" applyFill="1" applyBorder="1" applyAlignment="1" applyProtection="1">
      <alignment vertical="center" wrapText="1"/>
      <protection hidden="1"/>
    </xf>
    <xf numFmtId="0" fontId="3" fillId="0" borderId="11" xfId="3" applyFont="1" applyFill="1" applyBorder="1" applyAlignment="1" applyProtection="1">
      <alignment horizontal="center" vertical="center"/>
      <protection hidden="1"/>
    </xf>
    <xf numFmtId="0" fontId="9" fillId="0" borderId="8" xfId="2" applyFont="1" applyFill="1" applyBorder="1" applyAlignment="1" applyProtection="1">
      <alignment horizontal="center"/>
      <protection hidden="1"/>
    </xf>
    <xf numFmtId="0" fontId="9" fillId="0" borderId="9" xfId="2" applyFont="1" applyFill="1" applyBorder="1" applyAlignment="1" applyProtection="1">
      <alignment horizontal="center" vertical="center"/>
      <protection hidden="1"/>
    </xf>
    <xf numFmtId="3" fontId="6" fillId="0" borderId="62" xfId="4" applyNumberFormat="1" applyFont="1" applyFill="1" applyBorder="1" applyAlignment="1" applyProtection="1">
      <alignment horizontal="left" vertical="center" wrapText="1"/>
      <protection hidden="1"/>
    </xf>
    <xf numFmtId="0" fontId="9" fillId="0" borderId="36" xfId="2" applyFont="1" applyFill="1" applyBorder="1" applyAlignment="1" applyProtection="1">
      <alignment vertical="center" wrapText="1"/>
      <protection hidden="1"/>
    </xf>
    <xf numFmtId="0" fontId="3" fillId="0" borderId="37" xfId="3" applyFont="1" applyFill="1" applyBorder="1" applyAlignment="1" applyProtection="1">
      <alignment horizontal="center"/>
      <protection hidden="1"/>
    </xf>
    <xf numFmtId="166" fontId="6" fillId="0" borderId="2" xfId="4" applyNumberFormat="1" applyFont="1" applyFill="1" applyBorder="1" applyAlignment="1" applyProtection="1">
      <alignment horizontal="center"/>
      <protection hidden="1"/>
    </xf>
    <xf numFmtId="3" fontId="6" fillId="0" borderId="58" xfId="4" applyNumberFormat="1" applyFont="1" applyFill="1" applyBorder="1" applyAlignment="1" applyProtection="1">
      <alignment horizontal="left" wrapText="1"/>
      <protection hidden="1"/>
    </xf>
    <xf numFmtId="0" fontId="9" fillId="2" borderId="37" xfId="2" applyFont="1" applyFill="1" applyBorder="1" applyAlignment="1" applyProtection="1">
      <alignment horizontal="center"/>
      <protection hidden="1"/>
    </xf>
    <xf numFmtId="0" fontId="3" fillId="0" borderId="22" xfId="0" applyFont="1" applyFill="1" applyBorder="1" applyAlignment="1" applyProtection="1">
      <alignment horizontal="left" vertical="center" wrapText="1"/>
      <protection hidden="1"/>
    </xf>
    <xf numFmtId="0" fontId="3" fillId="0" borderId="27" xfId="0" applyFont="1" applyFill="1" applyBorder="1" applyAlignment="1" applyProtection="1">
      <alignment horizontal="left" vertical="center" wrapText="1"/>
      <protection hidden="1"/>
    </xf>
    <xf numFmtId="167" fontId="3" fillId="0" borderId="32" xfId="2" applyNumberFormat="1" applyFont="1" applyFill="1" applyBorder="1" applyAlignment="1" applyProtection="1">
      <alignment horizontal="left" vertical="center" wrapText="1"/>
      <protection locked="0"/>
    </xf>
    <xf numFmtId="2" fontId="5" fillId="0" borderId="12" xfId="2" applyNumberFormat="1" applyFont="1" applyFill="1" applyBorder="1" applyAlignment="1" applyProtection="1">
      <alignment horizontal="center" vertical="center"/>
      <protection locked="0"/>
    </xf>
    <xf numFmtId="1" fontId="5" fillId="0" borderId="32" xfId="2" applyNumberFormat="1" applyFont="1" applyFill="1" applyBorder="1" applyAlignment="1" applyProtection="1">
      <alignment horizontal="left" vertical="center" wrapText="1"/>
      <protection locked="0"/>
    </xf>
    <xf numFmtId="2" fontId="5" fillId="0" borderId="34" xfId="2" applyNumberFormat="1" applyFont="1" applyFill="1" applyBorder="1" applyAlignment="1" applyProtection="1">
      <alignment horizontal="left" vertical="center" wrapText="1"/>
      <protection locked="0"/>
    </xf>
    <xf numFmtId="169" fontId="6" fillId="0" borderId="8" xfId="2" applyNumberFormat="1" applyFont="1" applyFill="1" applyBorder="1" applyAlignment="1" applyProtection="1">
      <alignment horizontal="center" vertical="center"/>
      <protection hidden="1"/>
    </xf>
    <xf numFmtId="172" fontId="6" fillId="0" borderId="8" xfId="2" applyNumberFormat="1" applyFont="1" applyFill="1" applyBorder="1" applyAlignment="1" applyProtection="1">
      <alignment horizontal="center" vertical="center"/>
      <protection hidden="1"/>
    </xf>
    <xf numFmtId="0" fontId="9" fillId="0" borderId="9" xfId="2" applyFont="1" applyFill="1" applyBorder="1" applyAlignment="1" applyProtection="1">
      <alignment horizontal="center"/>
      <protection hidden="1"/>
    </xf>
    <xf numFmtId="166" fontId="6" fillId="2" borderId="3" xfId="4" applyNumberFormat="1" applyFont="1" applyFill="1" applyBorder="1" applyAlignment="1" applyProtection="1">
      <alignment horizontal="center" vertical="center" wrapText="1"/>
      <protection hidden="1"/>
    </xf>
    <xf numFmtId="0" fontId="3" fillId="0" borderId="2" xfId="2" applyFont="1" applyBorder="1" applyAlignment="1" applyProtection="1">
      <alignment horizontal="center" vertical="center"/>
      <protection hidden="1"/>
    </xf>
    <xf numFmtId="0" fontId="9" fillId="0" borderId="37" xfId="2" applyFont="1" applyFill="1" applyBorder="1" applyAlignment="1" applyProtection="1">
      <alignment horizontal="left" vertical="center" wrapText="1"/>
      <protection hidden="1"/>
    </xf>
    <xf numFmtId="0" fontId="9" fillId="9" borderId="58" xfId="0" applyFont="1" applyFill="1" applyBorder="1" applyAlignment="1" applyProtection="1">
      <alignment horizontal="left" vertical="center" wrapText="1"/>
      <protection hidden="1"/>
    </xf>
    <xf numFmtId="169" fontId="6" fillId="9" borderId="2" xfId="1" applyNumberFormat="1" applyFont="1" applyFill="1" applyBorder="1" applyAlignment="1" applyProtection="1">
      <alignment horizontal="center" vertical="center" wrapText="1"/>
      <protection hidden="1"/>
    </xf>
    <xf numFmtId="0" fontId="9" fillId="0" borderId="37" xfId="2" applyFont="1" applyFill="1" applyBorder="1" applyAlignment="1" applyProtection="1">
      <alignment horizontal="center"/>
      <protection hidden="1"/>
    </xf>
    <xf numFmtId="0" fontId="3" fillId="0" borderId="49" xfId="2" applyFont="1" applyBorder="1" applyAlignment="1" applyProtection="1">
      <alignment horizontal="left" vertical="center" wrapText="1"/>
      <protection hidden="1"/>
    </xf>
    <xf numFmtId="0" fontId="3" fillId="0" borderId="29" xfId="2" applyFont="1" applyBorder="1" applyAlignment="1" applyProtection="1">
      <alignment horizontal="center" vertical="center"/>
      <protection hidden="1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66" xfId="2" applyFont="1" applyBorder="1" applyAlignment="1" applyProtection="1">
      <alignment horizontal="center" vertical="center" wrapText="1"/>
      <protection hidden="1"/>
    </xf>
    <xf numFmtId="0" fontId="9" fillId="0" borderId="67" xfId="2" applyFont="1" applyBorder="1" applyAlignment="1" applyProtection="1">
      <alignment vertical="center" wrapText="1"/>
      <protection hidden="1"/>
    </xf>
    <xf numFmtId="0" fontId="3" fillId="0" borderId="63" xfId="3" applyFont="1" applyFill="1" applyBorder="1" applyAlignment="1" applyProtection="1">
      <alignment horizontal="center"/>
      <protection hidden="1"/>
    </xf>
    <xf numFmtId="3" fontId="6" fillId="0" borderId="59" xfId="2" applyNumberFormat="1" applyFont="1" applyFill="1" applyBorder="1" applyAlignment="1" applyProtection="1">
      <alignment horizontal="left" wrapText="1"/>
      <protection hidden="1"/>
    </xf>
    <xf numFmtId="3" fontId="6" fillId="2" borderId="2" xfId="4" applyNumberFormat="1" applyFont="1" applyFill="1" applyBorder="1" applyAlignment="1" applyProtection="1">
      <alignment horizontal="center" vertical="center" wrapText="1"/>
      <protection hidden="1"/>
    </xf>
    <xf numFmtId="0" fontId="9" fillId="0" borderId="41" xfId="2" applyFont="1" applyFill="1" applyBorder="1" applyAlignment="1" applyProtection="1">
      <alignment vertical="center" wrapText="1"/>
      <protection hidden="1"/>
    </xf>
    <xf numFmtId="0" fontId="9" fillId="0" borderId="42" xfId="2" applyFont="1" applyFill="1" applyBorder="1" applyAlignment="1" applyProtection="1">
      <alignment horizontal="center"/>
      <protection hidden="1"/>
    </xf>
    <xf numFmtId="0" fontId="9" fillId="0" borderId="43" xfId="2" applyFont="1" applyFill="1" applyBorder="1" applyAlignment="1" applyProtection="1">
      <alignment horizontal="center" vertical="center"/>
      <protection hidden="1"/>
    </xf>
    <xf numFmtId="3" fontId="6" fillId="0" borderId="58" xfId="4" applyNumberFormat="1" applyFont="1" applyFill="1" applyBorder="1" applyAlignment="1" applyProtection="1">
      <alignment horizontal="left" vertical="center" wrapText="1"/>
      <protection hidden="1"/>
    </xf>
    <xf numFmtId="166" fontId="6" fillId="2" borderId="2" xfId="4" applyNumberFormat="1" applyFont="1" applyFill="1" applyBorder="1" applyAlignment="1" applyProtection="1">
      <alignment horizontal="center" vertical="center" wrapText="1"/>
      <protection hidden="1"/>
    </xf>
    <xf numFmtId="3" fontId="6" fillId="2" borderId="1" xfId="4" applyNumberFormat="1" applyFont="1" applyFill="1" applyBorder="1" applyAlignment="1" applyProtection="1">
      <alignment horizontal="left" vertical="center" wrapText="1"/>
      <protection hidden="1"/>
    </xf>
    <xf numFmtId="0" fontId="3" fillId="0" borderId="66" xfId="2" applyFont="1" applyFill="1" applyBorder="1" applyAlignment="1" applyProtection="1">
      <alignment horizontal="center" vertical="center" wrapText="1"/>
      <protection hidden="1"/>
    </xf>
    <xf numFmtId="0" fontId="9" fillId="0" borderId="41" xfId="2" applyFont="1" applyBorder="1" applyAlignment="1" applyProtection="1">
      <alignment vertical="center" wrapText="1"/>
      <protection hidden="1"/>
    </xf>
    <xf numFmtId="0" fontId="3" fillId="2" borderId="49" xfId="2" applyFont="1" applyFill="1" applyBorder="1" applyAlignment="1" applyProtection="1">
      <alignment horizontal="center" vertical="center" wrapText="1"/>
      <protection hidden="1"/>
    </xf>
    <xf numFmtId="0" fontId="3" fillId="2" borderId="49" xfId="2" applyFont="1" applyFill="1" applyBorder="1" applyAlignment="1" applyProtection="1">
      <alignment vertical="center" wrapText="1"/>
      <protection hidden="1"/>
    </xf>
    <xf numFmtId="0" fontId="3" fillId="2" borderId="26" xfId="2" applyFont="1" applyFill="1" applyBorder="1" applyAlignment="1" applyProtection="1">
      <alignment horizontal="center" vertical="center"/>
      <protection hidden="1"/>
    </xf>
    <xf numFmtId="0" fontId="3" fillId="2" borderId="25" xfId="2" applyFont="1" applyFill="1" applyBorder="1" applyAlignment="1" applyProtection="1">
      <alignment horizontal="center" vertical="center"/>
      <protection hidden="1"/>
    </xf>
    <xf numFmtId="167" fontId="3" fillId="2" borderId="25" xfId="2" applyNumberFormat="1" applyFont="1" applyFill="1" applyBorder="1" applyAlignment="1" applyProtection="1">
      <alignment horizontal="center" vertical="center"/>
      <protection hidden="1"/>
    </xf>
    <xf numFmtId="167" fontId="3" fillId="2" borderId="32" xfId="2" applyNumberFormat="1" applyFont="1" applyFill="1" applyBorder="1" applyAlignment="1" applyProtection="1">
      <alignment horizontal="left" vertical="center" wrapText="1"/>
      <protection hidden="1"/>
    </xf>
    <xf numFmtId="0" fontId="3" fillId="2" borderId="49" xfId="2" applyFont="1" applyFill="1" applyBorder="1" applyAlignment="1" applyProtection="1">
      <alignment horizontal="left" vertical="center" wrapText="1"/>
      <protection hidden="1"/>
    </xf>
    <xf numFmtId="0" fontId="9" fillId="0" borderId="68" xfId="3" applyFont="1" applyFill="1" applyBorder="1" applyAlignment="1" applyProtection="1">
      <alignment horizontal="center"/>
      <protection hidden="1"/>
    </xf>
    <xf numFmtId="0" fontId="9" fillId="0" borderId="25" xfId="2" applyFont="1" applyFill="1" applyBorder="1" applyAlignment="1" applyProtection="1">
      <alignment horizontal="center"/>
      <protection hidden="1"/>
    </xf>
    <xf numFmtId="3" fontId="6" fillId="0" borderId="24" xfId="2" applyNumberFormat="1" applyFont="1" applyFill="1" applyBorder="1" applyAlignment="1" applyProtection="1">
      <alignment horizontal="center"/>
      <protection hidden="1"/>
    </xf>
    <xf numFmtId="167" fontId="3" fillId="0" borderId="23" xfId="2" applyNumberFormat="1" applyFont="1" applyFill="1" applyBorder="1" applyAlignment="1" applyProtection="1">
      <alignment horizontal="center" vertical="center"/>
      <protection locked="0"/>
    </xf>
    <xf numFmtId="0" fontId="3" fillId="0" borderId="50" xfId="2" applyFont="1" applyBorder="1" applyAlignment="1" applyProtection="1">
      <alignment horizontal="left" vertical="center" wrapText="1"/>
      <protection hidden="1"/>
    </xf>
    <xf numFmtId="0" fontId="3" fillId="0" borderId="26" xfId="2" applyFont="1" applyBorder="1" applyAlignment="1" applyProtection="1">
      <alignment horizontal="center" vertical="center"/>
      <protection hidden="1"/>
    </xf>
    <xf numFmtId="0" fontId="3" fillId="2" borderId="51" xfId="2" applyFont="1" applyFill="1" applyBorder="1" applyAlignment="1" applyProtection="1">
      <alignment horizontal="center" vertical="center" wrapText="1"/>
      <protection hidden="1"/>
    </xf>
    <xf numFmtId="0" fontId="3" fillId="2" borderId="53" xfId="2" applyFont="1" applyFill="1" applyBorder="1" applyAlignment="1" applyProtection="1">
      <alignment horizontal="center"/>
      <protection hidden="1"/>
    </xf>
    <xf numFmtId="0" fontId="3" fillId="2" borderId="69" xfId="0" applyFont="1" applyFill="1" applyBorder="1" applyAlignment="1" applyProtection="1">
      <alignment horizontal="left" vertical="center" wrapText="1"/>
      <protection hidden="1"/>
    </xf>
    <xf numFmtId="0" fontId="9" fillId="0" borderId="25" xfId="2" applyFont="1" applyFill="1" applyBorder="1" applyAlignment="1" applyProtection="1">
      <alignment horizontal="center" vertical="center"/>
      <protection hidden="1"/>
    </xf>
    <xf numFmtId="0" fontId="9" fillId="0" borderId="59" xfId="0" applyFont="1" applyFill="1" applyBorder="1" applyAlignment="1" applyProtection="1">
      <alignment horizontal="left" vertical="center" wrapText="1"/>
      <protection hidden="1"/>
    </xf>
    <xf numFmtId="1" fontId="3" fillId="9" borderId="23" xfId="2" applyNumberFormat="1" applyFont="1" applyFill="1" applyBorder="1" applyAlignment="1" applyProtection="1">
      <alignment horizontal="center" vertical="center"/>
      <protection hidden="1"/>
    </xf>
    <xf numFmtId="0" fontId="3" fillId="0" borderId="51" xfId="2" applyFont="1" applyFill="1" applyBorder="1" applyAlignment="1" applyProtection="1">
      <alignment horizontal="left" vertical="center" wrapText="1"/>
      <protection hidden="1"/>
    </xf>
    <xf numFmtId="0" fontId="3" fillId="0" borderId="54" xfId="2" applyFont="1" applyFill="1" applyBorder="1" applyAlignment="1" applyProtection="1">
      <alignment horizontal="center"/>
      <protection hidden="1"/>
    </xf>
    <xf numFmtId="0" fontId="3" fillId="0" borderId="53" xfId="2" applyFont="1" applyFill="1" applyBorder="1" applyAlignment="1" applyProtection="1">
      <alignment horizontal="center"/>
      <protection hidden="1"/>
    </xf>
    <xf numFmtId="1" fontId="6" fillId="0" borderId="52" xfId="2" applyNumberFormat="1" applyFont="1" applyFill="1" applyBorder="1" applyAlignment="1" applyProtection="1">
      <alignment horizontal="center" vertical="center"/>
      <protection hidden="1"/>
    </xf>
    <xf numFmtId="0" fontId="3" fillId="0" borderId="69" xfId="0" applyFont="1" applyFill="1" applyBorder="1" applyAlignment="1" applyProtection="1">
      <alignment horizontal="left" vertical="center" wrapText="1"/>
      <protection hidden="1"/>
    </xf>
    <xf numFmtId="0" fontId="3" fillId="0" borderId="32" xfId="2" applyFont="1" applyBorder="1" applyAlignment="1" applyProtection="1">
      <alignment horizontal="left" vertical="center" wrapText="1"/>
      <protection hidden="1"/>
    </xf>
    <xf numFmtId="0" fontId="9" fillId="0" borderId="48" xfId="2" applyFont="1" applyFill="1" applyBorder="1" applyAlignment="1" applyProtection="1">
      <alignment horizontal="left" vertical="center" wrapText="1"/>
      <protection hidden="1"/>
    </xf>
    <xf numFmtId="0" fontId="9" fillId="2" borderId="46" xfId="2" applyFont="1" applyFill="1" applyBorder="1" applyAlignment="1" applyProtection="1">
      <alignment horizontal="left" vertical="center" wrapText="1"/>
      <protection hidden="1"/>
    </xf>
    <xf numFmtId="49" fontId="9" fillId="2" borderId="2" xfId="2" applyNumberFormat="1" applyFont="1" applyFill="1" applyBorder="1" applyAlignment="1" applyProtection="1">
      <alignment horizontal="center" vertical="center"/>
      <protection hidden="1"/>
    </xf>
    <xf numFmtId="0" fontId="9" fillId="2" borderId="58" xfId="0" applyFont="1" applyFill="1" applyBorder="1" applyAlignment="1" applyProtection="1">
      <alignment horizontal="center" vertical="center" wrapText="1"/>
      <protection hidden="1"/>
    </xf>
    <xf numFmtId="0" fontId="9" fillId="0" borderId="51" xfId="2" applyFont="1" applyBorder="1" applyAlignment="1" applyProtection="1">
      <alignment horizontal="left" vertical="center" wrapText="1"/>
      <protection hidden="1"/>
    </xf>
    <xf numFmtId="0" fontId="9" fillId="0" borderId="52" xfId="2" applyFont="1" applyFill="1" applyBorder="1" applyAlignment="1" applyProtection="1">
      <alignment horizontal="center" vertical="center"/>
      <protection hidden="1"/>
    </xf>
    <xf numFmtId="0" fontId="3" fillId="0" borderId="18" xfId="2" applyFont="1" applyFill="1" applyBorder="1" applyAlignment="1" applyProtection="1">
      <alignment horizontal="left" vertical="center" wrapText="1"/>
      <protection hidden="1"/>
    </xf>
    <xf numFmtId="167" fontId="3" fillId="9" borderId="30" xfId="2" applyNumberFormat="1" applyFont="1" applyFill="1" applyBorder="1" applyAlignment="1" applyProtection="1">
      <alignment horizontal="left" vertical="center"/>
      <protection locked="0"/>
    </xf>
    <xf numFmtId="0" fontId="3" fillId="0" borderId="5" xfId="2" applyFont="1" applyBorder="1" applyAlignment="1" applyProtection="1">
      <alignment horizontal="left" vertical="center" wrapText="1"/>
      <protection hidden="1"/>
    </xf>
    <xf numFmtId="167" fontId="3" fillId="0" borderId="30" xfId="2" applyNumberFormat="1" applyFont="1" applyFill="1" applyBorder="1" applyAlignment="1" applyProtection="1">
      <alignment horizontal="left" vertical="center"/>
      <protection locked="0"/>
    </xf>
    <xf numFmtId="0" fontId="3" fillId="0" borderId="32" xfId="0" applyFont="1" applyFill="1" applyBorder="1" applyAlignment="1" applyProtection="1">
      <alignment horizontal="left" vertical="center" wrapText="1"/>
      <protection hidden="1"/>
    </xf>
    <xf numFmtId="0" fontId="3" fillId="0" borderId="71" xfId="2" applyFont="1" applyFill="1" applyBorder="1" applyAlignment="1" applyProtection="1">
      <alignment horizontal="left" vertical="center" wrapText="1"/>
      <protection hidden="1"/>
    </xf>
    <xf numFmtId="0" fontId="3" fillId="0" borderId="72" xfId="2" applyFont="1" applyBorder="1" applyAlignment="1" applyProtection="1">
      <alignment horizontal="left" vertical="center" wrapText="1"/>
      <protection hidden="1"/>
    </xf>
    <xf numFmtId="0" fontId="3" fillId="0" borderId="70" xfId="2" applyFont="1" applyBorder="1" applyAlignment="1" applyProtection="1">
      <alignment horizontal="left" vertical="center" wrapText="1"/>
      <protection hidden="1"/>
    </xf>
    <xf numFmtId="0" fontId="3" fillId="0" borderId="64" xfId="2" applyFont="1" applyBorder="1" applyAlignment="1" applyProtection="1">
      <alignment horizontal="left" vertical="center" wrapText="1"/>
      <protection hidden="1"/>
    </xf>
    <xf numFmtId="0" fontId="3" fillId="0" borderId="73" xfId="2" applyFont="1" applyBorder="1" applyAlignment="1" applyProtection="1">
      <alignment horizontal="left" vertical="center" wrapText="1"/>
      <protection hidden="1"/>
    </xf>
    <xf numFmtId="0" fontId="3" fillId="0" borderId="5" xfId="2" applyFont="1" applyBorder="1" applyAlignment="1" applyProtection="1">
      <alignment horizontal="center" vertical="center"/>
      <protection hidden="1"/>
    </xf>
    <xf numFmtId="0" fontId="5" fillId="9" borderId="23" xfId="3" applyFont="1" applyFill="1" applyBorder="1" applyAlignment="1" applyProtection="1">
      <alignment horizontal="left" vertical="center" wrapText="1"/>
      <protection hidden="1"/>
    </xf>
    <xf numFmtId="0" fontId="5" fillId="9" borderId="23" xfId="3" applyFont="1" applyFill="1" applyBorder="1" applyAlignment="1" applyProtection="1">
      <alignment horizontal="center" vertical="center" wrapText="1"/>
      <protection hidden="1"/>
    </xf>
    <xf numFmtId="0" fontId="9" fillId="0" borderId="23" xfId="2" applyFont="1" applyBorder="1" applyAlignment="1" applyProtection="1">
      <alignment horizontal="left" vertical="center" wrapText="1"/>
      <protection hidden="1"/>
    </xf>
    <xf numFmtId="166" fontId="5" fillId="9" borderId="23" xfId="2" applyNumberFormat="1" applyFont="1" applyFill="1" applyBorder="1" applyAlignment="1" applyProtection="1">
      <alignment horizontal="center"/>
      <protection hidden="1"/>
    </xf>
    <xf numFmtId="0" fontId="6" fillId="11" borderId="25" xfId="2" applyFont="1" applyFill="1" applyBorder="1" applyAlignment="1" applyProtection="1">
      <alignment vertical="center" wrapText="1"/>
      <protection hidden="1"/>
    </xf>
    <xf numFmtId="0" fontId="3" fillId="2" borderId="18" xfId="2" applyFont="1" applyFill="1" applyBorder="1" applyAlignment="1" applyProtection="1">
      <alignment horizontal="center" vertical="center" wrapText="1"/>
      <protection hidden="1"/>
    </xf>
    <xf numFmtId="0" fontId="3" fillId="2" borderId="16" xfId="2" applyFont="1" applyFill="1" applyBorder="1" applyAlignment="1" applyProtection="1">
      <alignment horizontal="left" vertical="center" wrapText="1"/>
      <protection hidden="1"/>
    </xf>
    <xf numFmtId="0" fontId="3" fillId="2" borderId="16" xfId="2" applyFont="1" applyFill="1" applyBorder="1" applyAlignment="1" applyProtection="1">
      <alignment horizontal="center"/>
      <protection hidden="1"/>
    </xf>
    <xf numFmtId="1" fontId="6" fillId="2" borderId="16" xfId="2" applyNumberFormat="1" applyFont="1" applyFill="1" applyBorder="1" applyAlignment="1" applyProtection="1">
      <alignment horizontal="center" vertical="center"/>
      <protection hidden="1"/>
    </xf>
    <xf numFmtId="0" fontId="3" fillId="2" borderId="30" xfId="0" applyFont="1" applyFill="1" applyBorder="1" applyAlignment="1" applyProtection="1">
      <alignment horizontal="left" vertical="center" wrapText="1"/>
      <protection hidden="1"/>
    </xf>
    <xf numFmtId="0" fontId="9" fillId="0" borderId="6" xfId="2" applyFont="1" applyBorder="1" applyAlignment="1" applyProtection="1">
      <alignment horizontal="center" vertical="center" wrapText="1"/>
      <protection hidden="1"/>
    </xf>
    <xf numFmtId="0" fontId="9" fillId="2" borderId="12" xfId="2" applyFont="1" applyFill="1" applyBorder="1" applyAlignment="1" applyProtection="1">
      <alignment horizontal="center" vertical="center" wrapText="1"/>
      <protection hidden="1"/>
    </xf>
    <xf numFmtId="49" fontId="9" fillId="2" borderId="12" xfId="2" applyNumberFormat="1" applyFont="1" applyFill="1" applyBorder="1" applyAlignment="1" applyProtection="1">
      <alignment horizontal="center" vertical="center"/>
      <protection hidden="1"/>
    </xf>
    <xf numFmtId="4" fontId="6" fillId="2" borderId="12" xfId="2" applyNumberFormat="1" applyFont="1" applyFill="1" applyBorder="1" applyAlignment="1" applyProtection="1">
      <alignment horizontal="center" vertical="center"/>
      <protection hidden="1"/>
    </xf>
    <xf numFmtId="0" fontId="9" fillId="2" borderId="34" xfId="0" applyFont="1" applyFill="1" applyBorder="1" applyAlignment="1" applyProtection="1">
      <alignment horizontal="center" vertical="center" wrapText="1"/>
      <protection hidden="1"/>
    </xf>
    <xf numFmtId="0" fontId="5" fillId="11" borderId="74" xfId="2" applyFont="1" applyFill="1" applyBorder="1" applyAlignment="1" applyProtection="1">
      <alignment horizontal="center" vertical="center"/>
      <protection hidden="1"/>
    </xf>
    <xf numFmtId="2" fontId="6" fillId="11" borderId="74" xfId="3" applyNumberFormat="1" applyFont="1" applyFill="1" applyBorder="1" applyAlignment="1" applyProtection="1">
      <alignment horizontal="center" vertical="center"/>
      <protection hidden="1"/>
    </xf>
    <xf numFmtId="2" fontId="6" fillId="0" borderId="75" xfId="3" applyNumberFormat="1" applyFont="1" applyFill="1" applyBorder="1" applyAlignment="1" applyProtection="1">
      <alignment horizontal="left" vertical="center"/>
      <protection hidden="1"/>
    </xf>
    <xf numFmtId="0" fontId="9" fillId="0" borderId="58" xfId="0" applyFont="1" applyBorder="1" applyAlignment="1" applyProtection="1">
      <alignment horizontal="center" vertical="center" wrapText="1"/>
      <protection hidden="1"/>
    </xf>
    <xf numFmtId="0" fontId="6" fillId="11" borderId="12" xfId="2" applyFont="1" applyFill="1" applyBorder="1" applyAlignment="1" applyProtection="1">
      <alignment vertical="center" wrapText="1"/>
      <protection hidden="1"/>
    </xf>
    <xf numFmtId="0" fontId="3" fillId="9" borderId="57" xfId="0" applyFont="1" applyFill="1" applyBorder="1" applyAlignment="1" applyProtection="1">
      <alignment horizontal="left" vertical="center" wrapText="1"/>
      <protection hidden="1"/>
    </xf>
    <xf numFmtId="0" fontId="5" fillId="9" borderId="23" xfId="0" applyFont="1" applyFill="1" applyBorder="1" applyAlignment="1" applyProtection="1">
      <alignment horizontal="center" vertical="center"/>
      <protection hidden="1"/>
    </xf>
    <xf numFmtId="0" fontId="5" fillId="9" borderId="23" xfId="3" applyFont="1" applyFill="1" applyBorder="1" applyAlignment="1" applyProtection="1">
      <alignment horizontal="centerContinuous" shrinkToFit="1"/>
      <protection hidden="1"/>
    </xf>
    <xf numFmtId="0" fontId="6" fillId="0" borderId="2" xfId="2" applyFont="1" applyFill="1" applyBorder="1" applyAlignment="1" applyProtection="1">
      <alignment vertical="center" wrapText="1"/>
      <protection hidden="1"/>
    </xf>
    <xf numFmtId="0" fontId="5" fillId="0" borderId="3" xfId="2" applyFont="1" applyFill="1" applyBorder="1" applyAlignment="1" applyProtection="1">
      <alignment horizontal="center"/>
      <protection hidden="1"/>
    </xf>
    <xf numFmtId="0" fontId="5" fillId="0" borderId="2" xfId="3" applyFont="1" applyFill="1" applyBorder="1" applyAlignment="1" applyProtection="1">
      <alignment horizontal="center"/>
      <protection hidden="1"/>
    </xf>
    <xf numFmtId="0" fontId="6" fillId="0" borderId="2" xfId="2" applyFont="1" applyFill="1" applyBorder="1" applyAlignment="1" applyProtection="1">
      <alignment horizontal="center" vertical="center"/>
      <protection hidden="1"/>
    </xf>
    <xf numFmtId="2" fontId="6" fillId="0" borderId="2" xfId="3" applyNumberFormat="1" applyFont="1" applyFill="1" applyBorder="1" applyAlignment="1" applyProtection="1">
      <alignment horizontal="center" vertical="center"/>
      <protection hidden="1"/>
    </xf>
    <xf numFmtId="2" fontId="6" fillId="0" borderId="58" xfId="3" applyNumberFormat="1" applyFont="1" applyFill="1" applyBorder="1" applyAlignment="1" applyProtection="1">
      <alignment horizontal="left" vertical="center"/>
      <protection hidden="1"/>
    </xf>
    <xf numFmtId="0" fontId="3" fillId="9" borderId="6" xfId="2" applyFont="1" applyFill="1" applyBorder="1" applyAlignment="1" applyProtection="1">
      <alignment horizontal="center" vertical="center" wrapText="1"/>
      <protection hidden="1"/>
    </xf>
    <xf numFmtId="0" fontId="3" fillId="9" borderId="23" xfId="2" applyFont="1" applyFill="1" applyBorder="1" applyAlignment="1" applyProtection="1">
      <alignment horizontal="left" vertical="center" wrapText="1"/>
      <protection hidden="1"/>
    </xf>
    <xf numFmtId="0" fontId="3" fillId="9" borderId="23" xfId="3" applyFont="1" applyFill="1" applyBorder="1" applyAlignment="1" applyProtection="1">
      <alignment horizontal="center"/>
      <protection hidden="1"/>
    </xf>
    <xf numFmtId="0" fontId="3" fillId="9" borderId="23" xfId="2" applyFont="1" applyFill="1" applyBorder="1" applyAlignment="1" applyProtection="1">
      <alignment horizontal="center"/>
      <protection hidden="1"/>
    </xf>
    <xf numFmtId="0" fontId="3" fillId="9" borderId="23" xfId="2" applyFont="1" applyFill="1" applyBorder="1" applyAlignment="1" applyProtection="1">
      <alignment horizontal="center" vertical="center"/>
      <protection hidden="1"/>
    </xf>
    <xf numFmtId="0" fontId="5" fillId="8" borderId="52" xfId="2" applyFont="1" applyFill="1" applyBorder="1" applyAlignment="1" applyProtection="1">
      <alignment horizontal="center"/>
      <protection hidden="1"/>
    </xf>
    <xf numFmtId="0" fontId="5" fillId="8" borderId="52" xfId="3" applyFont="1" applyFill="1" applyBorder="1" applyAlignment="1" applyProtection="1">
      <alignment horizontal="center"/>
      <protection hidden="1"/>
    </xf>
    <xf numFmtId="0" fontId="5" fillId="8" borderId="52" xfId="2" applyFont="1" applyFill="1" applyBorder="1" applyAlignment="1" applyProtection="1">
      <alignment horizontal="center" vertical="center"/>
      <protection hidden="1"/>
    </xf>
    <xf numFmtId="2" fontId="6" fillId="0" borderId="57" xfId="3" applyNumberFormat="1" applyFont="1" applyFill="1" applyBorder="1" applyAlignment="1" applyProtection="1">
      <alignment horizontal="left" vertical="center"/>
      <protection hidden="1"/>
    </xf>
    <xf numFmtId="169" fontId="6" fillId="8" borderId="52" xfId="1" applyNumberFormat="1" applyFont="1" applyFill="1" applyBorder="1" applyAlignment="1" applyProtection="1">
      <alignment horizontal="center" vertical="center"/>
      <protection hidden="1"/>
    </xf>
    <xf numFmtId="0" fontId="6" fillId="7" borderId="52" xfId="2" applyFont="1" applyFill="1" applyBorder="1" applyAlignment="1" applyProtection="1">
      <alignment vertical="center" wrapText="1"/>
      <protection hidden="1"/>
    </xf>
    <xf numFmtId="0" fontId="5" fillId="7" borderId="52" xfId="2" applyFont="1" applyFill="1" applyBorder="1" applyAlignment="1" applyProtection="1">
      <alignment horizontal="center"/>
      <protection hidden="1"/>
    </xf>
    <xf numFmtId="0" fontId="5" fillId="7" borderId="52" xfId="3" applyFont="1" applyFill="1" applyBorder="1" applyAlignment="1" applyProtection="1">
      <alignment horizontal="center"/>
      <protection hidden="1"/>
    </xf>
    <xf numFmtId="0" fontId="6" fillId="6" borderId="52" xfId="2" applyFont="1" applyFill="1" applyBorder="1" applyAlignment="1" applyProtection="1">
      <alignment vertical="center" wrapText="1"/>
      <protection hidden="1"/>
    </xf>
    <xf numFmtId="0" fontId="5" fillId="6" borderId="52" xfId="2" applyFont="1" applyFill="1" applyBorder="1" applyAlignment="1" applyProtection="1">
      <alignment horizontal="center"/>
      <protection hidden="1"/>
    </xf>
    <xf numFmtId="0" fontId="5" fillId="6" borderId="52" xfId="3" applyFont="1" applyFill="1" applyBorder="1" applyAlignment="1" applyProtection="1">
      <alignment horizontal="center"/>
      <protection hidden="1"/>
    </xf>
    <xf numFmtId="0" fontId="5" fillId="6" borderId="52" xfId="2" applyFont="1" applyFill="1" applyBorder="1" applyAlignment="1" applyProtection="1">
      <alignment horizontal="center" vertical="center"/>
      <protection hidden="1"/>
    </xf>
    <xf numFmtId="2" fontId="6" fillId="6" borderId="52" xfId="3" applyNumberFormat="1" applyFont="1" applyFill="1" applyBorder="1" applyAlignment="1" applyProtection="1">
      <alignment horizontal="center" vertical="center"/>
      <protection hidden="1"/>
    </xf>
    <xf numFmtId="0" fontId="6" fillId="5" borderId="52" xfId="2" applyFont="1" applyFill="1" applyBorder="1" applyAlignment="1" applyProtection="1">
      <alignment vertical="center" wrapText="1"/>
      <protection hidden="1"/>
    </xf>
    <xf numFmtId="0" fontId="5" fillId="5" borderId="52" xfId="2" applyFont="1" applyFill="1" applyBorder="1" applyAlignment="1" applyProtection="1">
      <alignment horizontal="center"/>
      <protection hidden="1"/>
    </xf>
    <xf numFmtId="0" fontId="5" fillId="5" borderId="52" xfId="3" applyFont="1" applyFill="1" applyBorder="1" applyAlignment="1" applyProtection="1">
      <alignment horizontal="center"/>
      <protection hidden="1"/>
    </xf>
    <xf numFmtId="0" fontId="5" fillId="5" borderId="52" xfId="2" applyFont="1" applyFill="1" applyBorder="1" applyAlignment="1" applyProtection="1">
      <alignment horizontal="center" vertical="center"/>
      <protection hidden="1"/>
    </xf>
    <xf numFmtId="2" fontId="6" fillId="5" borderId="52" xfId="3" applyNumberFormat="1" applyFont="1" applyFill="1" applyBorder="1" applyAlignment="1" applyProtection="1">
      <alignment horizontal="center" vertical="center"/>
      <protection hidden="1"/>
    </xf>
    <xf numFmtId="0" fontId="6" fillId="4" borderId="52" xfId="2" applyFont="1" applyFill="1" applyBorder="1" applyAlignment="1" applyProtection="1">
      <alignment vertical="center" wrapText="1"/>
      <protection hidden="1"/>
    </xf>
    <xf numFmtId="0" fontId="5" fillId="4" borderId="52" xfId="2" applyFont="1" applyFill="1" applyBorder="1" applyAlignment="1" applyProtection="1">
      <alignment horizontal="center"/>
      <protection hidden="1"/>
    </xf>
    <xf numFmtId="0" fontId="5" fillId="4" borderId="52" xfId="3" applyFont="1" applyFill="1" applyBorder="1" applyAlignment="1" applyProtection="1">
      <alignment horizontal="center"/>
      <protection hidden="1"/>
    </xf>
    <xf numFmtId="0" fontId="5" fillId="4" borderId="52" xfId="2" applyFont="1" applyFill="1" applyBorder="1" applyAlignment="1" applyProtection="1">
      <alignment horizontal="center" vertical="center"/>
      <protection hidden="1"/>
    </xf>
    <xf numFmtId="2" fontId="6" fillId="4" borderId="52" xfId="3" applyNumberFormat="1" applyFont="1" applyFill="1" applyBorder="1" applyAlignment="1" applyProtection="1">
      <alignment horizontal="center" vertical="center"/>
      <protection hidden="1"/>
    </xf>
    <xf numFmtId="0" fontId="6" fillId="3" borderId="52" xfId="2" applyFont="1" applyFill="1" applyBorder="1" applyAlignment="1" applyProtection="1">
      <alignment vertical="center" wrapText="1"/>
      <protection hidden="1"/>
    </xf>
    <xf numFmtId="0" fontId="5" fillId="3" borderId="52" xfId="2" applyFont="1" applyFill="1" applyBorder="1" applyAlignment="1" applyProtection="1">
      <alignment horizontal="center"/>
      <protection hidden="1"/>
    </xf>
    <xf numFmtId="0" fontId="5" fillId="3" borderId="52" xfId="3" applyFont="1" applyFill="1" applyBorder="1" applyAlignment="1" applyProtection="1">
      <alignment horizontal="center"/>
      <protection hidden="1"/>
    </xf>
    <xf numFmtId="0" fontId="5" fillId="3" borderId="52" xfId="2" applyFont="1" applyFill="1" applyBorder="1" applyAlignment="1" applyProtection="1">
      <alignment horizontal="center" vertical="center"/>
      <protection hidden="1"/>
    </xf>
    <xf numFmtId="2" fontId="6" fillId="3" borderId="52" xfId="3" applyNumberFormat="1" applyFont="1" applyFill="1" applyBorder="1" applyAlignment="1" applyProtection="1">
      <alignment horizontal="center" vertical="center"/>
      <protection hidden="1"/>
    </xf>
    <xf numFmtId="0" fontId="6" fillId="10" borderId="52" xfId="2" applyFont="1" applyFill="1" applyBorder="1" applyAlignment="1" applyProtection="1">
      <alignment vertical="center" wrapText="1"/>
      <protection hidden="1"/>
    </xf>
    <xf numFmtId="0" fontId="5" fillId="10" borderId="52" xfId="2" applyFont="1" applyFill="1" applyBorder="1" applyAlignment="1" applyProtection="1">
      <alignment horizontal="center"/>
      <protection hidden="1"/>
    </xf>
    <xf numFmtId="0" fontId="5" fillId="10" borderId="52" xfId="3" applyFont="1" applyFill="1" applyBorder="1" applyAlignment="1" applyProtection="1">
      <alignment horizontal="center"/>
      <protection hidden="1"/>
    </xf>
    <xf numFmtId="0" fontId="5" fillId="10" borderId="52" xfId="2" applyFont="1" applyFill="1" applyBorder="1" applyAlignment="1" applyProtection="1">
      <alignment horizontal="center" vertical="center"/>
      <protection hidden="1"/>
    </xf>
    <xf numFmtId="2" fontId="6" fillId="10" borderId="52" xfId="3" applyNumberFormat="1" applyFont="1" applyFill="1" applyBorder="1" applyAlignment="1" applyProtection="1">
      <alignment horizontal="center" vertical="center"/>
      <protection hidden="1"/>
    </xf>
    <xf numFmtId="0" fontId="6" fillId="11" borderId="0" xfId="2" applyFont="1" applyFill="1" applyBorder="1" applyAlignment="1" applyProtection="1">
      <alignment vertical="center" wrapText="1"/>
      <protection hidden="1"/>
    </xf>
    <xf numFmtId="2" fontId="6" fillId="0" borderId="69" xfId="3" applyNumberFormat="1" applyFont="1" applyFill="1" applyBorder="1" applyAlignment="1" applyProtection="1">
      <alignment horizontal="left" vertical="center"/>
      <protection hidden="1"/>
    </xf>
    <xf numFmtId="169" fontId="6" fillId="7" borderId="23" xfId="1" applyNumberFormat="1" applyFont="1" applyFill="1" applyBorder="1" applyAlignment="1" applyProtection="1">
      <alignment horizontal="center" vertical="center"/>
      <protection hidden="1"/>
    </xf>
    <xf numFmtId="169" fontId="6" fillId="6" borderId="23" xfId="1" applyNumberFormat="1" applyFont="1" applyFill="1" applyBorder="1" applyAlignment="1" applyProtection="1">
      <alignment horizontal="center" vertical="center"/>
      <protection hidden="1"/>
    </xf>
    <xf numFmtId="169" fontId="6" fillId="5" borderId="23" xfId="1" applyNumberFormat="1" applyFont="1" applyFill="1" applyBorder="1" applyAlignment="1" applyProtection="1">
      <alignment horizontal="center" vertical="center"/>
      <protection hidden="1"/>
    </xf>
    <xf numFmtId="169" fontId="6" fillId="4" borderId="23" xfId="1" applyNumberFormat="1" applyFont="1" applyFill="1" applyBorder="1" applyAlignment="1" applyProtection="1">
      <alignment horizontal="center" vertical="center"/>
      <protection hidden="1"/>
    </xf>
    <xf numFmtId="169" fontId="6" fillId="3" borderId="23" xfId="1" applyNumberFormat="1" applyFont="1" applyFill="1" applyBorder="1" applyAlignment="1" applyProtection="1">
      <alignment horizontal="center" vertical="center"/>
      <protection hidden="1"/>
    </xf>
    <xf numFmtId="169" fontId="6" fillId="10" borderId="23" xfId="1" applyNumberFormat="1" applyFont="1" applyFill="1" applyBorder="1" applyAlignment="1" applyProtection="1">
      <alignment horizontal="center"/>
      <protection hidden="1"/>
    </xf>
    <xf numFmtId="169" fontId="6" fillId="11" borderId="23" xfId="1" applyNumberFormat="1" applyFont="1" applyFill="1" applyBorder="1" applyAlignment="1" applyProtection="1">
      <alignment horizontal="center"/>
      <protection hidden="1"/>
    </xf>
    <xf numFmtId="169" fontId="6" fillId="7" borderId="52" xfId="1" applyNumberFormat="1" applyFont="1" applyFill="1" applyBorder="1" applyAlignment="1" applyProtection="1">
      <alignment horizontal="center" vertical="center"/>
      <protection hidden="1"/>
    </xf>
    <xf numFmtId="0" fontId="6" fillId="0" borderId="42" xfId="2" applyFont="1" applyFill="1" applyBorder="1" applyAlignment="1" applyProtection="1">
      <alignment vertical="center" wrapText="1"/>
      <protection hidden="1"/>
    </xf>
    <xf numFmtId="0" fontId="5" fillId="0" borderId="43" xfId="2" applyFont="1" applyFill="1" applyBorder="1" applyAlignment="1" applyProtection="1">
      <alignment horizontal="center"/>
      <protection hidden="1"/>
    </xf>
    <xf numFmtId="0" fontId="6" fillId="0" borderId="42" xfId="2" applyFont="1" applyFill="1" applyBorder="1" applyAlignment="1" applyProtection="1">
      <alignment horizontal="center" vertical="center"/>
      <protection hidden="1"/>
    </xf>
    <xf numFmtId="2" fontId="6" fillId="0" borderId="59" xfId="3" applyNumberFormat="1" applyFont="1" applyFill="1" applyBorder="1" applyAlignment="1" applyProtection="1">
      <alignment horizontal="left" vertical="center"/>
      <protection hidden="1"/>
    </xf>
    <xf numFmtId="0" fontId="6" fillId="0" borderId="37" xfId="3" applyFont="1" applyFill="1" applyBorder="1" applyAlignment="1" applyProtection="1">
      <alignment horizontal="center" vertical="center" wrapText="1"/>
      <protection hidden="1"/>
    </xf>
    <xf numFmtId="0" fontId="6" fillId="0" borderId="63" xfId="3" applyFont="1" applyFill="1" applyBorder="1" applyAlignment="1" applyProtection="1">
      <alignment horizontal="center" vertical="center" wrapText="1"/>
      <protection hidden="1"/>
    </xf>
    <xf numFmtId="169" fontId="6" fillId="0" borderId="42" xfId="1" applyNumberFormat="1" applyFont="1" applyFill="1" applyBorder="1" applyAlignment="1" applyProtection="1">
      <alignment horizontal="center" vertical="center"/>
      <protection hidden="1"/>
    </xf>
    <xf numFmtId="1" fontId="6" fillId="0" borderId="23" xfId="3" applyNumberFormat="1" applyFont="1" applyFill="1" applyBorder="1" applyAlignment="1" applyProtection="1">
      <alignment horizontal="center" vertical="center"/>
      <protection hidden="1"/>
    </xf>
    <xf numFmtId="0" fontId="9" fillId="13" borderId="35" xfId="0" applyFont="1" applyFill="1" applyBorder="1" applyAlignment="1" applyProtection="1">
      <protection hidden="1"/>
    </xf>
    <xf numFmtId="0" fontId="9" fillId="13" borderId="1" xfId="0" applyFont="1" applyFill="1" applyBorder="1" applyAlignment="1" applyProtection="1">
      <protection hidden="1"/>
    </xf>
    <xf numFmtId="0" fontId="9" fillId="13" borderId="13" xfId="0" applyFont="1" applyFill="1" applyBorder="1" applyAlignment="1" applyProtection="1">
      <protection hidden="1"/>
    </xf>
    <xf numFmtId="0" fontId="9" fillId="13" borderId="7" xfId="0" applyFont="1" applyFill="1" applyBorder="1" applyAlignment="1" applyProtection="1">
      <protection hidden="1"/>
    </xf>
    <xf numFmtId="0" fontId="26" fillId="13" borderId="76" xfId="0" applyFont="1" applyFill="1" applyBorder="1" applyAlignment="1" applyProtection="1">
      <protection hidden="1"/>
    </xf>
    <xf numFmtId="0" fontId="5" fillId="11" borderId="25" xfId="0" applyFont="1" applyFill="1" applyBorder="1" applyAlignment="1" applyProtection="1">
      <alignment horizontal="center" vertical="center"/>
      <protection hidden="1"/>
    </xf>
    <xf numFmtId="169" fontId="6" fillId="11" borderId="25" xfId="1" applyNumberFormat="1" applyFont="1" applyFill="1" applyBorder="1" applyAlignment="1" applyProtection="1">
      <alignment horizontal="center"/>
      <protection hidden="1"/>
    </xf>
    <xf numFmtId="0" fontId="26" fillId="13" borderId="36" xfId="0" applyFont="1" applyFill="1" applyBorder="1" applyAlignment="1" applyProtection="1">
      <protection hidden="1"/>
    </xf>
    <xf numFmtId="0" fontId="3" fillId="9" borderId="58" xfId="0" applyFont="1" applyFill="1" applyBorder="1" applyAlignment="1" applyProtection="1">
      <alignment horizontal="center" vertical="center" wrapText="1"/>
      <protection hidden="1"/>
    </xf>
    <xf numFmtId="0" fontId="3" fillId="0" borderId="46" xfId="2" applyFont="1" applyBorder="1" applyAlignment="1" applyProtection="1">
      <alignment vertical="center" wrapText="1"/>
      <protection hidden="1"/>
    </xf>
    <xf numFmtId="166" fontId="6" fillId="2" borderId="2" xfId="2" applyNumberFormat="1" applyFont="1" applyFill="1" applyBorder="1" applyAlignment="1" applyProtection="1">
      <alignment horizontal="center" vertical="center"/>
      <protection hidden="1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49" xfId="2" applyFont="1" applyBorder="1" applyAlignment="1" applyProtection="1">
      <alignment horizontal="left" vertical="center" wrapText="1"/>
      <protection hidden="1"/>
    </xf>
    <xf numFmtId="0" fontId="3" fillId="0" borderId="29" xfId="2" applyFont="1" applyBorder="1" applyAlignment="1" applyProtection="1">
      <alignment horizontal="center" vertical="center"/>
      <protection hidden="1"/>
    </xf>
    <xf numFmtId="0" fontId="3" fillId="0" borderId="79" xfId="2" applyFont="1" applyBorder="1" applyAlignment="1" applyProtection="1">
      <alignment horizontal="center" vertical="center" wrapText="1"/>
      <protection hidden="1"/>
    </xf>
    <xf numFmtId="0" fontId="3" fillId="2" borderId="48" xfId="2" applyFont="1" applyFill="1" applyBorder="1" applyAlignment="1" applyProtection="1">
      <alignment horizontal="left" vertical="center" wrapText="1"/>
      <protection hidden="1"/>
    </xf>
    <xf numFmtId="0" fontId="3" fillId="2" borderId="17" xfId="2" applyFont="1" applyFill="1" applyBorder="1" applyAlignment="1" applyProtection="1">
      <alignment horizontal="center"/>
      <protection hidden="1"/>
    </xf>
    <xf numFmtId="0" fontId="3" fillId="2" borderId="16" xfId="2" applyFont="1" applyFill="1" applyBorder="1" applyAlignment="1" applyProtection="1">
      <alignment horizontal="center" vertical="center"/>
      <protection hidden="1"/>
    </xf>
    <xf numFmtId="0" fontId="3" fillId="2" borderId="21" xfId="2" applyFont="1" applyFill="1" applyBorder="1" applyAlignment="1" applyProtection="1">
      <alignment horizontal="center"/>
      <protection hidden="1"/>
    </xf>
    <xf numFmtId="0" fontId="3" fillId="2" borderId="41" xfId="0" applyFont="1" applyFill="1" applyBorder="1" applyAlignment="1" applyProtection="1">
      <alignment horizontal="left" vertical="center" wrapText="1"/>
      <protection hidden="1"/>
    </xf>
    <xf numFmtId="0" fontId="3" fillId="0" borderId="79" xfId="2" applyFont="1" applyFill="1" applyBorder="1" applyAlignment="1" applyProtection="1">
      <alignment horizontal="left" vertical="center" wrapText="1"/>
      <protection hidden="1"/>
    </xf>
    <xf numFmtId="0" fontId="3" fillId="0" borderId="10" xfId="2" applyFont="1" applyFill="1" applyBorder="1" applyAlignment="1" applyProtection="1">
      <alignment horizontal="center"/>
      <protection hidden="1"/>
    </xf>
    <xf numFmtId="0" fontId="3" fillId="0" borderId="8" xfId="2" applyFont="1" applyFill="1" applyBorder="1" applyAlignment="1" applyProtection="1">
      <alignment horizontal="center" vertical="center"/>
      <protection hidden="1"/>
    </xf>
    <xf numFmtId="0" fontId="3" fillId="0" borderId="9" xfId="2" applyFont="1" applyFill="1" applyBorder="1" applyAlignment="1" applyProtection="1">
      <alignment horizontal="center"/>
      <protection hidden="1"/>
    </xf>
    <xf numFmtId="1" fontId="6" fillId="0" borderId="8" xfId="2" applyNumberFormat="1" applyFont="1" applyFill="1" applyBorder="1" applyAlignment="1" applyProtection="1">
      <alignment horizontal="center" vertical="center"/>
      <protection hidden="1"/>
    </xf>
    <xf numFmtId="0" fontId="3" fillId="0" borderId="7" xfId="0" applyFont="1" applyFill="1" applyBorder="1" applyAlignment="1" applyProtection="1">
      <alignment horizontal="left" vertical="center" wrapText="1"/>
      <protection hidden="1"/>
    </xf>
    <xf numFmtId="0" fontId="9" fillId="0" borderId="46" xfId="2" applyFont="1" applyBorder="1" applyAlignment="1" applyProtection="1">
      <alignment horizontal="left" vertical="center" wrapText="1"/>
      <protection hidden="1"/>
    </xf>
    <xf numFmtId="3" fontId="6" fillId="0" borderId="2" xfId="4" applyNumberFormat="1" applyFont="1" applyFill="1" applyBorder="1" applyAlignment="1" applyProtection="1">
      <alignment horizontal="center"/>
      <protection hidden="1"/>
    </xf>
    <xf numFmtId="0" fontId="3" fillId="0" borderId="1" xfId="0" applyFont="1" applyBorder="1" applyAlignment="1" applyProtection="1">
      <alignment horizontal="left" vertical="center" wrapText="1"/>
      <protection hidden="1"/>
    </xf>
    <xf numFmtId="0" fontId="9" fillId="0" borderId="4" xfId="2" applyFont="1" applyFill="1" applyBorder="1" applyAlignment="1" applyProtection="1">
      <alignment horizontal="center" vertical="center" wrapText="1"/>
      <protection hidden="1"/>
    </xf>
    <xf numFmtId="0" fontId="9" fillId="0" borderId="3" xfId="2" applyFont="1" applyFill="1" applyBorder="1" applyAlignment="1" applyProtection="1">
      <alignment horizontal="center" vertical="center" wrapText="1"/>
      <protection hidden="1"/>
    </xf>
    <xf numFmtId="170" fontId="6" fillId="0" borderId="2" xfId="2" applyNumberFormat="1" applyFont="1" applyFill="1" applyBorder="1" applyAlignment="1" applyProtection="1">
      <alignment horizontal="center" vertical="center" wrapText="1"/>
      <protection hidden="1"/>
    </xf>
    <xf numFmtId="0" fontId="9" fillId="0" borderId="1" xfId="0" applyFont="1" applyBorder="1" applyAlignment="1" applyProtection="1">
      <alignment horizontal="center" vertical="center" wrapText="1"/>
      <protection hidden="1"/>
    </xf>
    <xf numFmtId="1" fontId="6" fillId="0" borderId="16" xfId="2" applyNumberFormat="1" applyFont="1" applyFill="1" applyBorder="1" applyAlignment="1" applyProtection="1">
      <alignment horizontal="center" vertical="center"/>
      <protection hidden="1"/>
    </xf>
    <xf numFmtId="3" fontId="5" fillId="0" borderId="2" xfId="2" applyNumberFormat="1" applyFont="1" applyFill="1" applyBorder="1" applyAlignment="1" applyProtection="1">
      <alignment horizontal="center" vertical="center"/>
      <protection hidden="1"/>
    </xf>
    <xf numFmtId="3" fontId="5" fillId="0" borderId="0" xfId="0" applyNumberFormat="1" applyFont="1"/>
    <xf numFmtId="0" fontId="2" fillId="14" borderId="0" xfId="0" applyFont="1" applyFill="1"/>
    <xf numFmtId="169" fontId="6" fillId="8" borderId="23" xfId="1" applyNumberFormat="1" applyFont="1" applyFill="1" applyBorder="1" applyAlignment="1" applyProtection="1">
      <alignment horizontal="center" vertical="center"/>
      <protection hidden="1"/>
    </xf>
    <xf numFmtId="167" fontId="5" fillId="0" borderId="23" xfId="2" applyNumberFormat="1" applyFont="1" applyFill="1" applyBorder="1" applyAlignment="1" applyProtection="1">
      <alignment horizontal="center" vertical="center"/>
      <protection locked="0"/>
    </xf>
    <xf numFmtId="0" fontId="14" fillId="0" borderId="0" xfId="0" applyFont="1" applyFill="1" applyAlignment="1"/>
    <xf numFmtId="43" fontId="2" fillId="0" borderId="0" xfId="0" applyNumberFormat="1" applyFont="1"/>
    <xf numFmtId="173" fontId="2" fillId="0" borderId="0" xfId="0" applyNumberFormat="1" applyFont="1"/>
    <xf numFmtId="2" fontId="3" fillId="0" borderId="23" xfId="2" applyNumberFormat="1" applyFont="1" applyFill="1" applyBorder="1" applyAlignment="1" applyProtection="1">
      <alignment horizontal="center" vertical="center"/>
      <protection hidden="1"/>
    </xf>
    <xf numFmtId="0" fontId="9" fillId="0" borderId="12" xfId="2" applyFont="1" applyFill="1" applyBorder="1" applyAlignment="1" applyProtection="1">
      <alignment horizontal="center" vertical="center" wrapText="1"/>
      <protection hidden="1"/>
    </xf>
    <xf numFmtId="3" fontId="6" fillId="0" borderId="23" xfId="4" applyNumberFormat="1" applyFont="1" applyFill="1" applyBorder="1" applyAlignment="1" applyProtection="1">
      <alignment horizontal="center" vertical="center"/>
      <protection hidden="1"/>
    </xf>
    <xf numFmtId="1" fontId="6" fillId="11" borderId="74" xfId="3" applyNumberFormat="1" applyFont="1" applyFill="1" applyBorder="1" applyAlignment="1" applyProtection="1">
      <alignment horizontal="center" vertical="center"/>
      <protection hidden="1"/>
    </xf>
    <xf numFmtId="0" fontId="9" fillId="0" borderId="50" xfId="2" applyFont="1" applyFill="1" applyBorder="1" applyAlignment="1" applyProtection="1">
      <alignment horizontal="center" vertical="center" wrapText="1"/>
      <protection hidden="1"/>
    </xf>
    <xf numFmtId="0" fontId="9" fillId="0" borderId="45" xfId="2" applyFont="1" applyFill="1" applyBorder="1" applyAlignment="1" applyProtection="1">
      <alignment horizontal="left" vertical="center" wrapText="1"/>
      <protection hidden="1"/>
    </xf>
    <xf numFmtId="0" fontId="3" fillId="0" borderId="80" xfId="2" applyFont="1" applyBorder="1" applyAlignment="1" applyProtection="1">
      <alignment horizontal="center" vertical="center" wrapText="1"/>
      <protection hidden="1"/>
    </xf>
    <xf numFmtId="0" fontId="3" fillId="0" borderId="57" xfId="2" applyFont="1" applyBorder="1" applyAlignment="1" applyProtection="1">
      <alignment horizontal="left" vertical="center" wrapText="1"/>
      <protection hidden="1"/>
    </xf>
    <xf numFmtId="1" fontId="3" fillId="9" borderId="52" xfId="2" applyNumberFormat="1" applyFont="1" applyFill="1" applyBorder="1" applyAlignment="1" applyProtection="1">
      <alignment horizontal="center" vertical="center"/>
      <protection hidden="1"/>
    </xf>
    <xf numFmtId="0" fontId="3" fillId="9" borderId="55" xfId="0" applyFont="1" applyFill="1" applyBorder="1" applyAlignment="1" applyProtection="1">
      <alignment horizontal="left" vertical="center" wrapText="1"/>
      <protection hidden="1"/>
    </xf>
    <xf numFmtId="0" fontId="3" fillId="2" borderId="46" xfId="2" applyFont="1" applyFill="1" applyBorder="1" applyAlignment="1" applyProtection="1">
      <alignment horizontal="center" vertical="center" wrapText="1"/>
      <protection hidden="1"/>
    </xf>
    <xf numFmtId="0" fontId="3" fillId="2" borderId="46" xfId="2" applyFont="1" applyFill="1" applyBorder="1" applyAlignment="1" applyProtection="1">
      <alignment horizontal="left" vertical="center" wrapText="1"/>
      <protection hidden="1"/>
    </xf>
    <xf numFmtId="0" fontId="3" fillId="2" borderId="4" xfId="2" applyFont="1" applyFill="1" applyBorder="1" applyAlignment="1" applyProtection="1">
      <alignment horizontal="center"/>
      <protection hidden="1"/>
    </xf>
    <xf numFmtId="0" fontId="3" fillId="2" borderId="2" xfId="2" applyFont="1" applyFill="1" applyBorder="1" applyAlignment="1" applyProtection="1">
      <alignment horizontal="center" vertical="center"/>
      <protection hidden="1"/>
    </xf>
    <xf numFmtId="0" fontId="3" fillId="2" borderId="3" xfId="2" applyFont="1" applyFill="1" applyBorder="1" applyAlignment="1" applyProtection="1">
      <alignment horizontal="center"/>
      <protection hidden="1"/>
    </xf>
    <xf numFmtId="1" fontId="6" fillId="2" borderId="2" xfId="2" applyNumberFormat="1" applyFont="1" applyFill="1" applyBorder="1" applyAlignment="1" applyProtection="1">
      <alignment horizontal="center" vertical="center"/>
      <protection hidden="1"/>
    </xf>
    <xf numFmtId="0" fontId="3" fillId="2" borderId="1" xfId="0" applyFont="1" applyFill="1" applyBorder="1" applyAlignment="1" applyProtection="1">
      <alignment horizontal="left" vertical="center" wrapText="1"/>
      <protection hidden="1"/>
    </xf>
    <xf numFmtId="0" fontId="9" fillId="2" borderId="1" xfId="0" applyFont="1" applyFill="1" applyBorder="1" applyAlignment="1" applyProtection="1">
      <alignment horizontal="left" vertical="center" wrapText="1"/>
      <protection hidden="1"/>
    </xf>
    <xf numFmtId="0" fontId="3" fillId="2" borderId="2" xfId="2" applyFont="1" applyFill="1" applyBorder="1" applyAlignment="1" applyProtection="1">
      <alignment horizontal="left" vertical="center" wrapText="1"/>
      <protection hidden="1"/>
    </xf>
    <xf numFmtId="0" fontId="9" fillId="2" borderId="37" xfId="2" applyFont="1" applyFill="1" applyBorder="1" applyAlignment="1" applyProtection="1">
      <alignment horizontal="center" vertical="center" wrapText="1"/>
      <protection hidden="1"/>
    </xf>
    <xf numFmtId="0" fontId="9" fillId="2" borderId="2" xfId="2" applyFont="1" applyFill="1" applyBorder="1" applyAlignment="1" applyProtection="1">
      <alignment horizontal="left" vertical="center" wrapText="1"/>
      <protection hidden="1"/>
    </xf>
    <xf numFmtId="0" fontId="9" fillId="2" borderId="58" xfId="0" applyFont="1" applyFill="1" applyBorder="1" applyAlignment="1" applyProtection="1">
      <alignment horizontal="left" vertical="center" wrapText="1"/>
      <protection hidden="1"/>
    </xf>
    <xf numFmtId="0" fontId="9" fillId="2" borderId="4" xfId="2" applyFont="1" applyFill="1" applyBorder="1" applyAlignment="1" applyProtection="1">
      <alignment horizontal="center"/>
      <protection hidden="1"/>
    </xf>
    <xf numFmtId="0" fontId="9" fillId="2" borderId="3" xfId="2" applyFont="1" applyFill="1" applyBorder="1" applyAlignment="1" applyProtection="1">
      <alignment horizontal="center"/>
      <protection hidden="1"/>
    </xf>
    <xf numFmtId="0" fontId="28" fillId="13" borderId="76" xfId="0" applyFont="1" applyFill="1" applyBorder="1" applyAlignment="1" applyProtection="1">
      <protection hidden="1"/>
    </xf>
    <xf numFmtId="0" fontId="28" fillId="13" borderId="36" xfId="0" applyFont="1" applyFill="1" applyBorder="1" applyAlignment="1" applyProtection="1">
      <protection hidden="1"/>
    </xf>
    <xf numFmtId="0" fontId="5" fillId="0" borderId="23" xfId="3" applyFont="1" applyFill="1" applyBorder="1" applyAlignment="1" applyProtection="1">
      <alignment horizontal="center" vertical="center" wrapText="1"/>
      <protection hidden="1"/>
    </xf>
    <xf numFmtId="167" fontId="5" fillId="0" borderId="23" xfId="2" applyNumberFormat="1" applyFont="1" applyFill="1" applyBorder="1" applyAlignment="1" applyProtection="1">
      <alignment horizontal="left" vertical="center"/>
      <protection locked="0"/>
    </xf>
    <xf numFmtId="0" fontId="5" fillId="0" borderId="23" xfId="0" applyFont="1" applyFill="1" applyBorder="1" applyAlignment="1" applyProtection="1">
      <alignment horizontal="center" vertical="center"/>
      <protection hidden="1"/>
    </xf>
    <xf numFmtId="0" fontId="5" fillId="0" borderId="23" xfId="3" applyFont="1" applyFill="1" applyBorder="1" applyAlignment="1" applyProtection="1">
      <alignment horizontal="centerContinuous" shrinkToFit="1"/>
      <protection hidden="1"/>
    </xf>
    <xf numFmtId="2" fontId="5" fillId="0" borderId="23" xfId="2" applyNumberFormat="1" applyFont="1" applyFill="1" applyBorder="1" applyAlignment="1" applyProtection="1">
      <alignment horizontal="center" vertical="center" shrinkToFit="1"/>
      <protection locked="0"/>
    </xf>
    <xf numFmtId="2" fontId="5" fillId="0" borderId="32" xfId="2" applyNumberFormat="1" applyFont="1" applyFill="1" applyBorder="1" applyAlignment="1" applyProtection="1">
      <alignment horizontal="left" vertical="center" shrinkToFit="1"/>
      <protection locked="0"/>
    </xf>
    <xf numFmtId="0" fontId="5" fillId="0" borderId="16" xfId="2" applyFont="1" applyFill="1" applyBorder="1" applyAlignment="1" applyProtection="1">
      <alignment vertical="center" wrapText="1"/>
      <protection hidden="1"/>
    </xf>
    <xf numFmtId="0" fontId="5" fillId="0" borderId="16" xfId="3" applyFont="1" applyFill="1" applyBorder="1" applyAlignment="1" applyProtection="1">
      <alignment horizontal="center"/>
      <protection hidden="1"/>
    </xf>
    <xf numFmtId="0" fontId="5" fillId="0" borderId="16" xfId="3" applyFont="1" applyFill="1" applyBorder="1" applyAlignment="1" applyProtection="1">
      <alignment horizontal="center" vertical="center" wrapText="1"/>
      <protection hidden="1"/>
    </xf>
    <xf numFmtId="0" fontId="5" fillId="0" borderId="16" xfId="2" applyFont="1" applyFill="1" applyBorder="1" applyAlignment="1" applyProtection="1">
      <alignment horizontal="center" vertical="center"/>
      <protection hidden="1"/>
    </xf>
    <xf numFmtId="2" fontId="5" fillId="0" borderId="16" xfId="2" applyNumberFormat="1" applyFont="1" applyFill="1" applyBorder="1" applyAlignment="1" applyProtection="1">
      <alignment horizontal="center" vertical="center"/>
      <protection hidden="1"/>
    </xf>
    <xf numFmtId="2" fontId="5" fillId="0" borderId="30" xfId="2" applyNumberFormat="1" applyFont="1" applyFill="1" applyBorder="1" applyAlignment="1" applyProtection="1">
      <alignment horizontal="left" vertical="center"/>
      <protection locked="0"/>
    </xf>
    <xf numFmtId="0" fontId="3" fillId="0" borderId="23" xfId="2" applyFont="1" applyFill="1" applyBorder="1" applyAlignment="1" applyProtection="1">
      <alignment horizontal="left" vertical="center" wrapText="1"/>
      <protection hidden="1"/>
    </xf>
    <xf numFmtId="166" fontId="5" fillId="0" borderId="23" xfId="2" applyNumberFormat="1" applyFont="1" applyFill="1" applyBorder="1" applyAlignment="1" applyProtection="1">
      <alignment horizontal="center"/>
      <protection hidden="1"/>
    </xf>
    <xf numFmtId="0" fontId="9" fillId="0" borderId="12" xfId="3" applyFont="1" applyFill="1" applyBorder="1" applyAlignment="1" applyProtection="1">
      <alignment horizontal="center" vertical="center"/>
      <protection hidden="1"/>
    </xf>
    <xf numFmtId="49" fontId="9" fillId="0" borderId="12" xfId="2" applyNumberFormat="1" applyFont="1" applyFill="1" applyBorder="1" applyAlignment="1" applyProtection="1">
      <alignment horizontal="center" vertical="center"/>
      <protection hidden="1"/>
    </xf>
    <xf numFmtId="166" fontId="6" fillId="0" borderId="12" xfId="2" applyNumberFormat="1" applyFont="1" applyFill="1" applyBorder="1" applyAlignment="1" applyProtection="1">
      <alignment horizontal="center" vertical="center"/>
      <protection hidden="1"/>
    </xf>
    <xf numFmtId="0" fontId="9" fillId="0" borderId="34" xfId="0" applyFont="1" applyFill="1" applyBorder="1" applyAlignment="1" applyProtection="1">
      <alignment horizontal="center" vertical="center" wrapText="1"/>
      <protection hidden="1"/>
    </xf>
    <xf numFmtId="169" fontId="6" fillId="11" borderId="74" xfId="1" applyNumberFormat="1" applyFont="1" applyFill="1" applyBorder="1" applyAlignment="1" applyProtection="1">
      <alignment horizontal="center" vertical="center"/>
      <protection hidden="1"/>
    </xf>
    <xf numFmtId="1" fontId="6" fillId="9" borderId="2" xfId="2" applyNumberFormat="1" applyFont="1" applyFill="1" applyBorder="1" applyAlignment="1" applyProtection="1">
      <alignment horizontal="center" vertical="center"/>
      <protection hidden="1"/>
    </xf>
    <xf numFmtId="4" fontId="6" fillId="0" borderId="12" xfId="2" applyNumberFormat="1" applyFont="1" applyFill="1" applyBorder="1" applyAlignment="1" applyProtection="1">
      <alignment horizontal="center" vertical="center"/>
      <protection hidden="1"/>
    </xf>
    <xf numFmtId="0" fontId="9" fillId="0" borderId="5" xfId="2" applyFont="1" applyFill="1" applyBorder="1" applyAlignment="1" applyProtection="1">
      <alignment horizontal="center" vertical="center" wrapText="1"/>
      <protection hidden="1"/>
    </xf>
    <xf numFmtId="0" fontId="6" fillId="0" borderId="23" xfId="3" applyFont="1" applyFill="1" applyBorder="1" applyAlignment="1" applyProtection="1">
      <alignment horizontal="left" vertical="center" wrapText="1"/>
      <protection hidden="1"/>
    </xf>
    <xf numFmtId="0" fontId="5" fillId="0" borderId="23" xfId="2" applyFont="1" applyFill="1" applyBorder="1" applyAlignment="1" applyProtection="1">
      <alignment horizontal="center"/>
      <protection hidden="1"/>
    </xf>
    <xf numFmtId="0" fontId="5" fillId="0" borderId="23" xfId="2" applyFont="1" applyFill="1" applyBorder="1" applyAlignment="1" applyProtection="1">
      <alignment horizontal="center" vertical="center" shrinkToFit="1"/>
      <protection hidden="1"/>
    </xf>
    <xf numFmtId="3" fontId="5" fillId="0" borderId="23" xfId="2" applyNumberFormat="1" applyFont="1" applyFill="1" applyBorder="1" applyAlignment="1" applyProtection="1">
      <alignment horizontal="center"/>
      <protection hidden="1"/>
    </xf>
    <xf numFmtId="169" fontId="6" fillId="0" borderId="2" xfId="1" applyNumberFormat="1" applyFont="1" applyFill="1" applyBorder="1" applyAlignment="1" applyProtection="1">
      <alignment horizontal="center" vertical="center"/>
      <protection hidden="1"/>
    </xf>
    <xf numFmtId="0" fontId="3" fillId="2" borderId="37" xfId="2" applyFont="1" applyFill="1" applyBorder="1" applyAlignment="1" applyProtection="1">
      <alignment horizontal="center" vertical="center" wrapText="1"/>
      <protection hidden="1"/>
    </xf>
    <xf numFmtId="2" fontId="5" fillId="0" borderId="53" xfId="2" applyNumberFormat="1" applyFont="1" applyFill="1" applyBorder="1" applyAlignment="1" applyProtection="1">
      <alignment horizontal="center" vertical="center"/>
      <protection locked="0"/>
    </xf>
    <xf numFmtId="167" fontId="5" fillId="0" borderId="28" xfId="2" applyNumberFormat="1" applyFont="1" applyFill="1" applyBorder="1" applyAlignment="1" applyProtection="1">
      <alignment horizontal="center" vertical="center"/>
      <protection hidden="1"/>
    </xf>
    <xf numFmtId="167" fontId="5" fillId="0" borderId="28" xfId="3" applyNumberFormat="1" applyFont="1" applyFill="1" applyBorder="1" applyAlignment="1" applyProtection="1">
      <alignment horizontal="center"/>
      <protection hidden="1"/>
    </xf>
    <xf numFmtId="3" fontId="5" fillId="0" borderId="28" xfId="2" applyNumberFormat="1" applyFont="1" applyFill="1" applyBorder="1" applyAlignment="1" applyProtection="1">
      <alignment horizontal="center"/>
      <protection hidden="1"/>
    </xf>
    <xf numFmtId="2" fontId="5" fillId="8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8" borderId="28" xfId="2" applyNumberFormat="1" applyFont="1" applyFill="1" applyBorder="1" applyAlignment="1" applyProtection="1">
      <alignment horizontal="center" vertical="center"/>
      <protection hidden="1"/>
    </xf>
    <xf numFmtId="167" fontId="5" fillId="8" borderId="28" xfId="3" applyNumberFormat="1" applyFont="1" applyFill="1" applyBorder="1" applyAlignment="1" applyProtection="1">
      <alignment horizontal="center"/>
      <protection hidden="1"/>
    </xf>
    <xf numFmtId="167" fontId="6" fillId="8" borderId="28" xfId="3" applyNumberFormat="1" applyFont="1" applyFill="1" applyBorder="1" applyAlignment="1" applyProtection="1">
      <alignment horizontal="center" vertical="center"/>
      <protection hidden="1"/>
    </xf>
    <xf numFmtId="2" fontId="5" fillId="8" borderId="28" xfId="0" applyNumberFormat="1" applyFont="1" applyFill="1" applyBorder="1" applyAlignment="1" applyProtection="1">
      <alignment horizontal="center" vertical="center"/>
      <protection hidden="1"/>
    </xf>
    <xf numFmtId="2" fontId="6" fillId="8" borderId="28" xfId="3" applyNumberFormat="1" applyFont="1" applyFill="1" applyBorder="1" applyAlignment="1" applyProtection="1">
      <alignment horizontal="center" vertical="center"/>
      <protection hidden="1"/>
    </xf>
    <xf numFmtId="169" fontId="6" fillId="8" borderId="53" xfId="1" applyNumberFormat="1" applyFont="1" applyFill="1" applyBorder="1" applyAlignment="1" applyProtection="1">
      <alignment horizontal="center" vertical="center"/>
      <protection hidden="1"/>
    </xf>
    <xf numFmtId="2" fontId="5" fillId="7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7" borderId="28" xfId="2" applyNumberFormat="1" applyFont="1" applyFill="1" applyBorder="1" applyAlignment="1" applyProtection="1">
      <alignment horizontal="center" vertical="center"/>
      <protection hidden="1"/>
    </xf>
    <xf numFmtId="167" fontId="5" fillId="7" borderId="28" xfId="3" applyNumberFormat="1" applyFont="1" applyFill="1" applyBorder="1" applyAlignment="1" applyProtection="1">
      <alignment horizontal="center"/>
      <protection hidden="1"/>
    </xf>
    <xf numFmtId="167" fontId="6" fillId="7" borderId="28" xfId="3" applyNumberFormat="1" applyFont="1" applyFill="1" applyBorder="1" applyAlignment="1" applyProtection="1">
      <alignment horizontal="center" vertical="center"/>
      <protection hidden="1"/>
    </xf>
    <xf numFmtId="2" fontId="5" fillId="7" borderId="28" xfId="0" applyNumberFormat="1" applyFont="1" applyFill="1" applyBorder="1" applyAlignment="1" applyProtection="1">
      <alignment horizontal="center" vertical="center"/>
      <protection hidden="1"/>
    </xf>
    <xf numFmtId="2" fontId="6" fillId="7" borderId="28" xfId="3" applyNumberFormat="1" applyFont="1" applyFill="1" applyBorder="1" applyAlignment="1" applyProtection="1">
      <alignment horizontal="center" vertical="center"/>
      <protection hidden="1"/>
    </xf>
    <xf numFmtId="169" fontId="6" fillId="7" borderId="28" xfId="1" applyNumberFormat="1" applyFont="1" applyFill="1" applyBorder="1" applyAlignment="1" applyProtection="1">
      <alignment horizontal="center" vertical="center"/>
      <protection hidden="1"/>
    </xf>
    <xf numFmtId="2" fontId="5" fillId="6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6" borderId="28" xfId="2" applyNumberFormat="1" applyFont="1" applyFill="1" applyBorder="1" applyAlignment="1" applyProtection="1">
      <alignment horizontal="center" vertical="center"/>
      <protection hidden="1"/>
    </xf>
    <xf numFmtId="167" fontId="5" fillId="6" borderId="28" xfId="3" applyNumberFormat="1" applyFont="1" applyFill="1" applyBorder="1" applyAlignment="1" applyProtection="1">
      <alignment horizontal="center"/>
      <protection hidden="1"/>
    </xf>
    <xf numFmtId="167" fontId="6" fillId="6" borderId="28" xfId="3" applyNumberFormat="1" applyFont="1" applyFill="1" applyBorder="1" applyAlignment="1" applyProtection="1">
      <alignment horizontal="center" vertical="center"/>
      <protection hidden="1"/>
    </xf>
    <xf numFmtId="2" fontId="5" fillId="6" borderId="28" xfId="0" applyNumberFormat="1" applyFont="1" applyFill="1" applyBorder="1" applyAlignment="1" applyProtection="1">
      <alignment horizontal="center" vertical="center"/>
      <protection hidden="1"/>
    </xf>
    <xf numFmtId="2" fontId="6" fillId="6" borderId="28" xfId="3" applyNumberFormat="1" applyFont="1" applyFill="1" applyBorder="1" applyAlignment="1" applyProtection="1">
      <alignment horizontal="center" vertical="center"/>
      <protection hidden="1"/>
    </xf>
    <xf numFmtId="169" fontId="6" fillId="6" borderId="28" xfId="1" applyNumberFormat="1" applyFont="1" applyFill="1" applyBorder="1" applyAlignment="1" applyProtection="1">
      <alignment horizontal="center" vertical="center"/>
      <protection hidden="1"/>
    </xf>
    <xf numFmtId="2" fontId="5" fillId="5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5" borderId="28" xfId="2" applyNumberFormat="1" applyFont="1" applyFill="1" applyBorder="1" applyAlignment="1" applyProtection="1">
      <alignment horizontal="center" vertical="center"/>
      <protection hidden="1"/>
    </xf>
    <xf numFmtId="167" fontId="5" fillId="5" borderId="28" xfId="3" applyNumberFormat="1" applyFont="1" applyFill="1" applyBorder="1" applyAlignment="1" applyProtection="1">
      <alignment horizontal="center"/>
      <protection hidden="1"/>
    </xf>
    <xf numFmtId="167" fontId="6" fillId="5" borderId="28" xfId="3" applyNumberFormat="1" applyFont="1" applyFill="1" applyBorder="1" applyAlignment="1" applyProtection="1">
      <alignment horizontal="center" vertical="center"/>
      <protection hidden="1"/>
    </xf>
    <xf numFmtId="2" fontId="5" fillId="5" borderId="28" xfId="0" applyNumberFormat="1" applyFont="1" applyFill="1" applyBorder="1" applyAlignment="1" applyProtection="1">
      <alignment horizontal="center" vertical="center"/>
      <protection hidden="1"/>
    </xf>
    <xf numFmtId="2" fontId="6" fillId="5" borderId="28" xfId="3" applyNumberFormat="1" applyFont="1" applyFill="1" applyBorder="1" applyAlignment="1" applyProtection="1">
      <alignment horizontal="center" vertical="center"/>
      <protection hidden="1"/>
    </xf>
    <xf numFmtId="169" fontId="6" fillId="5" borderId="28" xfId="1" applyNumberFormat="1" applyFont="1" applyFill="1" applyBorder="1" applyAlignment="1" applyProtection="1">
      <alignment horizontal="center" vertical="center"/>
      <protection hidden="1"/>
    </xf>
    <xf numFmtId="2" fontId="5" fillId="4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4" borderId="28" xfId="2" applyNumberFormat="1" applyFont="1" applyFill="1" applyBorder="1" applyAlignment="1" applyProtection="1">
      <alignment horizontal="center" vertical="center"/>
      <protection hidden="1"/>
    </xf>
    <xf numFmtId="167" fontId="5" fillId="4" borderId="28" xfId="3" applyNumberFormat="1" applyFont="1" applyFill="1" applyBorder="1" applyAlignment="1" applyProtection="1">
      <alignment horizontal="center"/>
      <protection hidden="1"/>
    </xf>
    <xf numFmtId="167" fontId="6" fillId="4" borderId="28" xfId="3" applyNumberFormat="1" applyFont="1" applyFill="1" applyBorder="1" applyAlignment="1" applyProtection="1">
      <alignment horizontal="center" vertical="center"/>
      <protection hidden="1"/>
    </xf>
    <xf numFmtId="2" fontId="5" fillId="4" borderId="28" xfId="0" applyNumberFormat="1" applyFont="1" applyFill="1" applyBorder="1" applyAlignment="1" applyProtection="1">
      <alignment horizontal="center" vertical="center"/>
      <protection hidden="1"/>
    </xf>
    <xf numFmtId="2" fontId="6" fillId="4" borderId="28" xfId="3" applyNumberFormat="1" applyFont="1" applyFill="1" applyBorder="1" applyAlignment="1" applyProtection="1">
      <alignment horizontal="center" vertical="center"/>
      <protection hidden="1"/>
    </xf>
    <xf numFmtId="169" fontId="6" fillId="4" borderId="28" xfId="1" applyNumberFormat="1" applyFont="1" applyFill="1" applyBorder="1" applyAlignment="1" applyProtection="1">
      <alignment horizontal="center" vertical="center"/>
      <protection hidden="1"/>
    </xf>
    <xf numFmtId="2" fontId="5" fillId="3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3" borderId="28" xfId="2" applyNumberFormat="1" applyFont="1" applyFill="1" applyBorder="1" applyAlignment="1" applyProtection="1">
      <alignment horizontal="center" vertical="center"/>
      <protection hidden="1"/>
    </xf>
    <xf numFmtId="167" fontId="5" fillId="3" borderId="28" xfId="3" applyNumberFormat="1" applyFont="1" applyFill="1" applyBorder="1" applyAlignment="1" applyProtection="1">
      <alignment horizontal="center"/>
      <protection hidden="1"/>
    </xf>
    <xf numFmtId="167" fontId="6" fillId="3" borderId="28" xfId="3" applyNumberFormat="1" applyFont="1" applyFill="1" applyBorder="1" applyAlignment="1" applyProtection="1">
      <alignment horizontal="center" vertical="center"/>
      <protection hidden="1"/>
    </xf>
    <xf numFmtId="2" fontId="5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8" xfId="3" applyNumberFormat="1" applyFont="1" applyFill="1" applyBorder="1" applyAlignment="1" applyProtection="1">
      <alignment horizontal="center" vertical="center"/>
      <protection hidden="1"/>
    </xf>
    <xf numFmtId="169" fontId="6" fillId="3" borderId="28" xfId="1" applyNumberFormat="1" applyFont="1" applyFill="1" applyBorder="1" applyAlignment="1" applyProtection="1">
      <alignment horizontal="center" vertical="center"/>
      <protection hidden="1"/>
    </xf>
    <xf numFmtId="2" fontId="5" fillId="10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10" borderId="28" xfId="2" applyNumberFormat="1" applyFont="1" applyFill="1" applyBorder="1" applyAlignment="1" applyProtection="1">
      <alignment horizontal="center" vertical="center"/>
      <protection hidden="1"/>
    </xf>
    <xf numFmtId="167" fontId="5" fillId="10" borderId="28" xfId="3" applyNumberFormat="1" applyFont="1" applyFill="1" applyBorder="1" applyAlignment="1" applyProtection="1">
      <alignment horizontal="center"/>
      <protection hidden="1"/>
    </xf>
    <xf numFmtId="167" fontId="6" fillId="10" borderId="28" xfId="3" applyNumberFormat="1" applyFont="1" applyFill="1" applyBorder="1" applyAlignment="1" applyProtection="1">
      <alignment horizontal="center" vertical="center"/>
      <protection hidden="1"/>
    </xf>
    <xf numFmtId="2" fontId="5" fillId="10" borderId="28" xfId="0" applyNumberFormat="1" applyFont="1" applyFill="1" applyBorder="1" applyAlignment="1" applyProtection="1">
      <alignment horizontal="center" vertical="center"/>
      <protection hidden="1"/>
    </xf>
    <xf numFmtId="2" fontId="6" fillId="10" borderId="28" xfId="3" applyNumberFormat="1" applyFont="1" applyFill="1" applyBorder="1" applyAlignment="1" applyProtection="1">
      <alignment horizontal="center" vertical="center"/>
      <protection hidden="1"/>
    </xf>
    <xf numFmtId="169" fontId="6" fillId="10" borderId="28" xfId="1" applyNumberFormat="1" applyFont="1" applyFill="1" applyBorder="1" applyAlignment="1" applyProtection="1">
      <alignment horizontal="center"/>
      <protection hidden="1"/>
    </xf>
    <xf numFmtId="2" fontId="5" fillId="11" borderId="28" xfId="2" applyNumberFormat="1" applyFont="1" applyFill="1" applyBorder="1" applyAlignment="1" applyProtection="1">
      <alignment horizontal="center" vertical="center" shrinkToFit="1"/>
      <protection hidden="1"/>
    </xf>
    <xf numFmtId="167" fontId="5" fillId="11" borderId="28" xfId="2" applyNumberFormat="1" applyFont="1" applyFill="1" applyBorder="1" applyAlignment="1" applyProtection="1">
      <alignment horizontal="center" vertical="center"/>
      <protection hidden="1"/>
    </xf>
    <xf numFmtId="167" fontId="5" fillId="11" borderId="28" xfId="3" applyNumberFormat="1" applyFont="1" applyFill="1" applyBorder="1" applyAlignment="1" applyProtection="1">
      <alignment horizontal="center"/>
      <protection hidden="1"/>
    </xf>
    <xf numFmtId="167" fontId="6" fillId="11" borderId="28" xfId="3" applyNumberFormat="1" applyFont="1" applyFill="1" applyBorder="1" applyAlignment="1" applyProtection="1">
      <alignment horizontal="center" vertical="center"/>
      <protection hidden="1"/>
    </xf>
    <xf numFmtId="2" fontId="5" fillId="11" borderId="28" xfId="0" applyNumberFormat="1" applyFont="1" applyFill="1" applyBorder="1" applyAlignment="1" applyProtection="1">
      <alignment horizontal="center" vertical="center"/>
      <protection hidden="1"/>
    </xf>
    <xf numFmtId="2" fontId="6" fillId="11" borderId="28" xfId="3" applyNumberFormat="1" applyFont="1" applyFill="1" applyBorder="1" applyAlignment="1" applyProtection="1">
      <alignment horizontal="center" vertical="center"/>
      <protection hidden="1"/>
    </xf>
    <xf numFmtId="169" fontId="6" fillId="11" borderId="24" xfId="1" applyNumberFormat="1" applyFont="1" applyFill="1" applyBorder="1" applyAlignment="1" applyProtection="1">
      <alignment horizontal="center"/>
      <protection hidden="1"/>
    </xf>
    <xf numFmtId="170" fontId="9" fillId="0" borderId="3" xfId="2" applyNumberFormat="1" applyFont="1" applyFill="1" applyBorder="1" applyAlignment="1" applyProtection="1">
      <alignment horizontal="center" vertical="center" wrapText="1"/>
      <protection hidden="1"/>
    </xf>
    <xf numFmtId="169" fontId="6" fillId="7" borderId="53" xfId="1" applyNumberFormat="1" applyFont="1" applyFill="1" applyBorder="1" applyAlignment="1" applyProtection="1">
      <alignment horizontal="center" vertical="center"/>
      <protection hidden="1"/>
    </xf>
    <xf numFmtId="2" fontId="6" fillId="6" borderId="53" xfId="3" applyNumberFormat="1" applyFont="1" applyFill="1" applyBorder="1" applyAlignment="1" applyProtection="1">
      <alignment horizontal="center" vertical="center"/>
      <protection hidden="1"/>
    </xf>
    <xf numFmtId="2" fontId="6" fillId="5" borderId="53" xfId="3" applyNumberFormat="1" applyFont="1" applyFill="1" applyBorder="1" applyAlignment="1" applyProtection="1">
      <alignment horizontal="center" vertical="center"/>
      <protection hidden="1"/>
    </xf>
    <xf numFmtId="2" fontId="6" fillId="4" borderId="53" xfId="3" applyNumberFormat="1" applyFont="1" applyFill="1" applyBorder="1" applyAlignment="1" applyProtection="1">
      <alignment horizontal="center" vertical="center"/>
      <protection hidden="1"/>
    </xf>
    <xf numFmtId="2" fontId="6" fillId="3" borderId="53" xfId="3" applyNumberFormat="1" applyFont="1" applyFill="1" applyBorder="1" applyAlignment="1" applyProtection="1">
      <alignment horizontal="center" vertical="center"/>
      <protection hidden="1"/>
    </xf>
    <xf numFmtId="2" fontId="6" fillId="10" borderId="53" xfId="3" applyNumberFormat="1" applyFont="1" applyFill="1" applyBorder="1" applyAlignment="1" applyProtection="1">
      <alignment horizontal="center" vertical="center"/>
      <protection hidden="1"/>
    </xf>
    <xf numFmtId="169" fontId="6" fillId="11" borderId="78" xfId="1" applyNumberFormat="1" applyFont="1" applyFill="1" applyBorder="1" applyAlignment="1" applyProtection="1">
      <alignment horizontal="center" vertical="center"/>
      <protection hidden="1"/>
    </xf>
    <xf numFmtId="2" fontId="6" fillId="0" borderId="3" xfId="3" applyNumberFormat="1" applyFont="1" applyFill="1" applyBorder="1" applyAlignment="1" applyProtection="1">
      <alignment horizontal="center" vertical="center"/>
      <protection hidden="1"/>
    </xf>
    <xf numFmtId="169" fontId="6" fillId="0" borderId="43" xfId="1" applyNumberFormat="1" applyFont="1" applyFill="1" applyBorder="1" applyAlignment="1" applyProtection="1">
      <alignment horizontal="center" vertical="center"/>
      <protection hidden="1"/>
    </xf>
    <xf numFmtId="2" fontId="5" fillId="0" borderId="48" xfId="2" applyNumberFormat="1" applyFont="1" applyFill="1" applyBorder="1" applyAlignment="1" applyProtection="1">
      <alignment horizontal="center" vertical="center"/>
      <protection locked="0"/>
    </xf>
    <xf numFmtId="2" fontId="5" fillId="0" borderId="49" xfId="2" applyNumberFormat="1" applyFont="1" applyFill="1" applyBorder="1" applyAlignment="1" applyProtection="1">
      <alignment horizontal="center" vertical="center" shrinkToFit="1"/>
      <protection hidden="1"/>
    </xf>
    <xf numFmtId="167" fontId="5" fillId="0" borderId="49" xfId="2" applyNumberFormat="1" applyFont="1" applyFill="1" applyBorder="1" applyAlignment="1" applyProtection="1">
      <alignment horizontal="center" vertical="center"/>
      <protection hidden="1"/>
    </xf>
    <xf numFmtId="167" fontId="5" fillId="0" borderId="49" xfId="3" applyNumberFormat="1" applyFont="1" applyFill="1" applyBorder="1" applyAlignment="1" applyProtection="1">
      <alignment horizontal="center"/>
      <protection hidden="1"/>
    </xf>
    <xf numFmtId="167" fontId="5" fillId="0" borderId="49" xfId="2" applyNumberFormat="1" applyFont="1" applyFill="1" applyBorder="1" applyAlignment="1" applyProtection="1">
      <alignment horizontal="left" vertical="center"/>
      <protection locked="0"/>
    </xf>
    <xf numFmtId="167" fontId="5" fillId="0" borderId="49" xfId="3" applyNumberFormat="1" applyFont="1" applyFill="1" applyBorder="1" applyAlignment="1" applyProtection="1">
      <alignment horizontal="left" vertical="center"/>
      <protection hidden="1"/>
    </xf>
    <xf numFmtId="167" fontId="6" fillId="0" borderId="49" xfId="3" applyNumberFormat="1" applyFont="1" applyFill="1" applyBorder="1" applyAlignment="1" applyProtection="1">
      <alignment horizontal="center" vertical="center"/>
      <protection hidden="1"/>
    </xf>
    <xf numFmtId="0" fontId="5" fillId="0" borderId="49" xfId="0" applyFont="1" applyFill="1" applyBorder="1" applyAlignment="1" applyProtection="1">
      <alignment horizontal="left" vertical="center"/>
      <protection hidden="1"/>
    </xf>
    <xf numFmtId="167" fontId="5" fillId="0" borderId="49" xfId="3" applyNumberFormat="1" applyFont="1" applyFill="1" applyBorder="1" applyAlignment="1" applyProtection="1">
      <alignment horizontal="left"/>
      <protection hidden="1"/>
    </xf>
    <xf numFmtId="2" fontId="5" fillId="0" borderId="49" xfId="3" applyNumberFormat="1" applyFont="1" applyFill="1" applyBorder="1" applyAlignment="1" applyProtection="1">
      <alignment horizontal="left"/>
      <protection hidden="1"/>
    </xf>
    <xf numFmtId="2" fontId="6" fillId="0" borderId="49" xfId="3" applyNumberFormat="1" applyFont="1" applyFill="1" applyBorder="1" applyAlignment="1" applyProtection="1">
      <alignment horizontal="left" vertical="center"/>
      <protection hidden="1"/>
    </xf>
    <xf numFmtId="2" fontId="6" fillId="0" borderId="66" xfId="3" applyNumberFormat="1" applyFont="1" applyFill="1" applyBorder="1" applyAlignment="1" applyProtection="1">
      <alignment horizontal="left" vertical="center"/>
      <protection hidden="1"/>
    </xf>
    <xf numFmtId="0" fontId="9" fillId="13" borderId="46" xfId="0" applyFont="1" applyFill="1" applyBorder="1" applyAlignment="1" applyProtection="1">
      <protection hidden="1"/>
    </xf>
    <xf numFmtId="0" fontId="9" fillId="0" borderId="46" xfId="0" applyFont="1" applyBorder="1" applyAlignment="1" applyProtection="1">
      <alignment horizontal="center" vertical="center" wrapText="1"/>
      <protection hidden="1"/>
    </xf>
    <xf numFmtId="2" fontId="5" fillId="0" borderId="51" xfId="2" applyNumberFormat="1" applyFont="1" applyFill="1" applyBorder="1" applyAlignment="1" applyProtection="1">
      <alignment horizontal="center" vertical="center"/>
      <protection locked="0"/>
    </xf>
    <xf numFmtId="167" fontId="6" fillId="0" borderId="49" xfId="3" applyNumberFormat="1" applyFont="1" applyFill="1" applyBorder="1" applyAlignment="1" applyProtection="1">
      <alignment horizontal="left" vertical="center"/>
      <protection hidden="1"/>
    </xf>
    <xf numFmtId="2" fontId="6" fillId="0" borderId="46" xfId="3" applyNumberFormat="1" applyFont="1" applyFill="1" applyBorder="1" applyAlignment="1" applyProtection="1">
      <alignment horizontal="left" vertical="center"/>
      <protection hidden="1"/>
    </xf>
    <xf numFmtId="2" fontId="6" fillId="0" borderId="45" xfId="3" applyNumberFormat="1" applyFont="1" applyFill="1" applyBorder="1" applyAlignment="1" applyProtection="1">
      <alignment horizontal="left" vertical="center"/>
      <protection hidden="1"/>
    </xf>
    <xf numFmtId="0" fontId="9" fillId="2" borderId="46" xfId="0" applyFont="1" applyFill="1" applyBorder="1" applyAlignment="1" applyProtection="1">
      <alignment horizontal="left" vertical="center" wrapText="1"/>
      <protection hidden="1"/>
    </xf>
    <xf numFmtId="2" fontId="5" fillId="0" borderId="21" xfId="2" applyNumberFormat="1" applyFont="1" applyFill="1" applyBorder="1" applyAlignment="1" applyProtection="1">
      <alignment horizontal="center" vertical="center"/>
      <protection hidden="1"/>
    </xf>
    <xf numFmtId="3" fontId="6" fillId="0" borderId="43" xfId="2" applyNumberFormat="1" applyFont="1" applyFill="1" applyBorder="1" applyAlignment="1" applyProtection="1">
      <alignment horizontal="center"/>
      <protection hidden="1"/>
    </xf>
    <xf numFmtId="0" fontId="3" fillId="0" borderId="18" xfId="2" applyFont="1" applyFill="1" applyBorder="1" applyAlignment="1" applyProtection="1">
      <alignment horizontal="center" vertical="center" wrapText="1"/>
      <protection hidden="1"/>
    </xf>
    <xf numFmtId="0" fontId="3" fillId="0" borderId="16" xfId="2" applyFont="1" applyFill="1" applyBorder="1" applyAlignment="1" applyProtection="1">
      <alignment horizontal="left" vertical="center" wrapText="1"/>
      <protection hidden="1"/>
    </xf>
    <xf numFmtId="0" fontId="3" fillId="0" borderId="30" xfId="0" applyFont="1" applyFill="1" applyBorder="1" applyAlignment="1" applyProtection="1">
      <alignment horizontal="left" vertical="center" wrapText="1"/>
      <protection hidden="1"/>
    </xf>
    <xf numFmtId="0" fontId="9" fillId="2" borderId="2" xfId="2" applyFont="1" applyFill="1" applyBorder="1" applyAlignment="1" applyProtection="1">
      <alignment horizontal="center" vertical="center"/>
      <protection hidden="1"/>
    </xf>
    <xf numFmtId="0" fontId="9" fillId="0" borderId="44" xfId="3" applyFont="1" applyFill="1" applyBorder="1" applyAlignment="1" applyProtection="1">
      <alignment horizontal="center"/>
      <protection hidden="1"/>
    </xf>
    <xf numFmtId="0" fontId="9" fillId="0" borderId="42" xfId="2" applyFont="1" applyFill="1" applyBorder="1" applyAlignment="1" applyProtection="1">
      <alignment horizontal="center" vertical="center"/>
      <protection hidden="1"/>
    </xf>
    <xf numFmtId="0" fontId="9" fillId="0" borderId="79" xfId="2" applyFont="1" applyFill="1" applyBorder="1" applyAlignment="1" applyProtection="1">
      <alignment horizontal="left" vertical="center" wrapText="1"/>
      <protection hidden="1"/>
    </xf>
    <xf numFmtId="0" fontId="9" fillId="0" borderId="14" xfId="3" applyFont="1" applyFill="1" applyBorder="1" applyAlignment="1" applyProtection="1">
      <alignment vertical="center"/>
      <protection hidden="1"/>
    </xf>
    <xf numFmtId="0" fontId="9" fillId="0" borderId="12" xfId="2" applyFont="1" applyFill="1" applyBorder="1" applyAlignment="1" applyProtection="1">
      <alignment vertical="center"/>
      <protection hidden="1"/>
    </xf>
    <xf numFmtId="3" fontId="6" fillId="0" borderId="12" xfId="2" applyNumberFormat="1" applyFont="1" applyFill="1" applyBorder="1" applyAlignment="1" applyProtection="1">
      <alignment horizontal="center" vertical="center"/>
      <protection hidden="1"/>
    </xf>
    <xf numFmtId="1" fontId="3" fillId="0" borderId="23" xfId="2" applyNumberFormat="1" applyFont="1" applyFill="1" applyBorder="1" applyAlignment="1" applyProtection="1">
      <alignment horizontal="center" vertical="center"/>
      <protection locked="0"/>
    </xf>
    <xf numFmtId="0" fontId="3" fillId="0" borderId="19" xfId="0" applyFont="1" applyFill="1" applyBorder="1" applyAlignment="1" applyProtection="1">
      <alignment horizontal="left" vertical="center" wrapText="1"/>
      <protection hidden="1"/>
    </xf>
    <xf numFmtId="0" fontId="3" fillId="0" borderId="15" xfId="0" applyFont="1" applyFill="1" applyBorder="1" applyAlignment="1" applyProtection="1">
      <alignment horizontal="left" vertical="center" wrapText="1"/>
      <protection hidden="1"/>
    </xf>
    <xf numFmtId="0" fontId="3" fillId="0" borderId="50" xfId="2" applyFont="1" applyFill="1" applyBorder="1" applyAlignment="1" applyProtection="1">
      <alignment horizontal="center" vertical="center" wrapText="1"/>
      <protection hidden="1"/>
    </xf>
    <xf numFmtId="0" fontId="3" fillId="0" borderId="66" xfId="2" applyFont="1" applyFill="1" applyBorder="1" applyAlignment="1" applyProtection="1">
      <alignment horizontal="left" vertical="center" wrapText="1"/>
      <protection hidden="1"/>
    </xf>
    <xf numFmtId="0" fontId="3" fillId="0" borderId="77" xfId="2" applyFont="1" applyFill="1" applyBorder="1" applyAlignment="1" applyProtection="1">
      <alignment horizontal="center"/>
      <protection hidden="1"/>
    </xf>
    <xf numFmtId="0" fontId="3" fillId="0" borderId="78" xfId="2" applyFont="1" applyFill="1" applyBorder="1" applyAlignment="1" applyProtection="1">
      <alignment horizontal="center"/>
      <protection hidden="1"/>
    </xf>
    <xf numFmtId="1" fontId="6" fillId="0" borderId="74" xfId="2" applyNumberFormat="1" applyFont="1" applyFill="1" applyBorder="1" applyAlignment="1" applyProtection="1">
      <alignment horizontal="center" vertical="center"/>
      <protection hidden="1"/>
    </xf>
    <xf numFmtId="0" fontId="9" fillId="0" borderId="37" xfId="2" applyFont="1" applyBorder="1" applyAlignment="1" applyProtection="1">
      <alignment vertical="center" wrapText="1"/>
      <protection hidden="1"/>
    </xf>
    <xf numFmtId="0" fontId="3" fillId="0" borderId="2" xfId="3" applyFont="1" applyFill="1" applyBorder="1" applyAlignment="1" applyProtection="1">
      <alignment horizontal="center"/>
      <protection hidden="1"/>
    </xf>
    <xf numFmtId="0" fontId="3" fillId="0" borderId="2" xfId="2" applyFont="1" applyFill="1" applyBorder="1" applyAlignment="1" applyProtection="1">
      <alignment horizontal="center" vertical="center"/>
      <protection hidden="1"/>
    </xf>
    <xf numFmtId="0" fontId="3" fillId="0" borderId="58" xfId="0" applyFont="1" applyBorder="1" applyAlignment="1" applyProtection="1">
      <alignment horizontal="left" wrapText="1"/>
      <protection hidden="1"/>
    </xf>
    <xf numFmtId="0" fontId="9" fillId="2" borderId="37" xfId="2" applyFont="1" applyFill="1" applyBorder="1" applyAlignment="1" applyProtection="1">
      <alignment vertical="center" wrapText="1"/>
      <protection hidden="1"/>
    </xf>
    <xf numFmtId="0" fontId="9" fillId="2" borderId="2" xfId="3" applyFont="1" applyFill="1" applyBorder="1" applyAlignment="1" applyProtection="1">
      <alignment horizontal="center"/>
      <protection hidden="1"/>
    </xf>
    <xf numFmtId="3" fontId="6" fillId="2" borderId="58" xfId="4" applyNumberFormat="1" applyFont="1" applyFill="1" applyBorder="1" applyAlignment="1" applyProtection="1">
      <alignment horizontal="left" wrapText="1"/>
      <protection hidden="1"/>
    </xf>
    <xf numFmtId="0" fontId="3" fillId="0" borderId="45" xfId="2" applyFont="1" applyBorder="1" applyAlignment="1" applyProtection="1">
      <alignment horizontal="center" vertical="center" wrapText="1"/>
      <protection hidden="1"/>
    </xf>
    <xf numFmtId="0" fontId="9" fillId="2" borderId="1" xfId="2" applyFont="1" applyFill="1" applyBorder="1" applyAlignment="1" applyProtection="1">
      <alignment horizontal="left" vertical="center" wrapText="1"/>
      <protection hidden="1"/>
    </xf>
    <xf numFmtId="0" fontId="3" fillId="2" borderId="1" xfId="2" applyFont="1" applyFill="1" applyBorder="1" applyAlignment="1" applyProtection="1">
      <alignment horizontal="left" vertical="center" wrapText="1"/>
      <protection hidden="1"/>
    </xf>
    <xf numFmtId="0" fontId="3" fillId="0" borderId="55" xfId="2" applyFont="1" applyBorder="1" applyAlignment="1" applyProtection="1">
      <alignment horizontal="left" vertical="center" wrapText="1"/>
      <protection hidden="1"/>
    </xf>
    <xf numFmtId="0" fontId="3" fillId="0" borderId="69" xfId="2" applyFont="1" applyFill="1" applyBorder="1" applyAlignment="1" applyProtection="1">
      <alignment horizontal="left" vertical="center" wrapText="1"/>
      <protection hidden="1"/>
    </xf>
    <xf numFmtId="0" fontId="9" fillId="0" borderId="4" xfId="2" applyFont="1" applyBorder="1" applyAlignment="1" applyProtection="1">
      <alignment vertical="center" wrapText="1"/>
      <protection hidden="1"/>
    </xf>
    <xf numFmtId="0" fontId="9" fillId="0" borderId="17" xfId="2" applyFont="1" applyBorder="1" applyAlignment="1" applyProtection="1">
      <alignment vertical="center" wrapText="1"/>
      <protection hidden="1"/>
    </xf>
    <xf numFmtId="0" fontId="9" fillId="0" borderId="68" xfId="2" applyFont="1" applyBorder="1" applyAlignment="1" applyProtection="1">
      <alignment vertical="center" wrapText="1"/>
      <protection hidden="1"/>
    </xf>
    <xf numFmtId="0" fontId="3" fillId="0" borderId="44" xfId="2" applyFont="1" applyBorder="1" applyAlignment="1" applyProtection="1">
      <alignment vertical="center" wrapText="1"/>
      <protection hidden="1"/>
    </xf>
    <xf numFmtId="0" fontId="9" fillId="2" borderId="4" xfId="2" applyFont="1" applyFill="1" applyBorder="1" applyAlignment="1" applyProtection="1">
      <alignment vertical="center" wrapText="1"/>
      <protection hidden="1"/>
    </xf>
    <xf numFmtId="0" fontId="9" fillId="0" borderId="46" xfId="2" applyFont="1" applyBorder="1" applyAlignment="1" applyProtection="1">
      <alignment horizontal="center" vertical="center" wrapText="1"/>
      <protection hidden="1"/>
    </xf>
    <xf numFmtId="0" fontId="9" fillId="0" borderId="50" xfId="2" applyFont="1" applyBorder="1" applyAlignment="1" applyProtection="1">
      <alignment horizontal="center" vertical="center" wrapText="1"/>
      <protection hidden="1"/>
    </xf>
    <xf numFmtId="3" fontId="6" fillId="2" borderId="2" xfId="2" applyNumberFormat="1" applyFont="1" applyFill="1" applyBorder="1" applyAlignment="1" applyProtection="1">
      <alignment horizontal="center" vertical="center"/>
      <protection hidden="1"/>
    </xf>
    <xf numFmtId="0" fontId="9" fillId="0" borderId="46" xfId="2" applyFont="1" applyFill="1" applyBorder="1" applyAlignment="1" applyProtection="1">
      <alignment horizontal="left" vertical="center" wrapText="1"/>
      <protection hidden="1"/>
    </xf>
    <xf numFmtId="49" fontId="9" fillId="0" borderId="2" xfId="2" applyNumberFormat="1" applyFont="1" applyFill="1" applyBorder="1" applyAlignment="1" applyProtection="1">
      <alignment horizontal="center" vertical="center"/>
      <protection hidden="1"/>
    </xf>
    <xf numFmtId="0" fontId="9" fillId="0" borderId="58" xfId="0" applyFont="1" applyFill="1" applyBorder="1" applyAlignment="1" applyProtection="1">
      <alignment horizontal="center" vertical="center" wrapText="1"/>
      <protection hidden="1"/>
    </xf>
    <xf numFmtId="0" fontId="3" fillId="0" borderId="46" xfId="2" applyFont="1" applyFill="1" applyBorder="1" applyAlignment="1" applyProtection="1">
      <alignment horizontal="center" vertical="center" wrapText="1"/>
      <protection hidden="1"/>
    </xf>
    <xf numFmtId="3" fontId="6" fillId="0" borderId="2" xfId="2" applyNumberFormat="1" applyFont="1" applyFill="1" applyBorder="1" applyAlignment="1" applyProtection="1">
      <alignment horizontal="center" vertical="center"/>
      <protection hidden="1"/>
    </xf>
    <xf numFmtId="0" fontId="3" fillId="9" borderId="46" xfId="2" applyFont="1" applyFill="1" applyBorder="1" applyAlignment="1" applyProtection="1">
      <alignment horizontal="center" vertical="center" wrapText="1"/>
      <protection hidden="1"/>
    </xf>
    <xf numFmtId="0" fontId="3" fillId="9" borderId="46" xfId="2" applyFont="1" applyFill="1" applyBorder="1" applyAlignment="1" applyProtection="1">
      <alignment vertical="center" wrapText="1"/>
      <protection hidden="1"/>
    </xf>
    <xf numFmtId="0" fontId="3" fillId="9" borderId="4" xfId="3" applyFont="1" applyFill="1" applyBorder="1" applyAlignment="1" applyProtection="1">
      <alignment horizontal="center" vertical="center"/>
      <protection hidden="1"/>
    </xf>
    <xf numFmtId="0" fontId="3" fillId="9" borderId="2" xfId="2" applyFont="1" applyFill="1" applyBorder="1" applyAlignment="1" applyProtection="1">
      <alignment horizontal="center" vertical="center"/>
      <protection hidden="1"/>
    </xf>
    <xf numFmtId="0" fontId="3" fillId="9" borderId="3" xfId="2" applyFont="1" applyFill="1" applyBorder="1" applyAlignment="1" applyProtection="1">
      <alignment horizontal="center" vertical="center"/>
      <protection hidden="1"/>
    </xf>
    <xf numFmtId="0" fontId="3" fillId="0" borderId="58" xfId="0" applyFont="1" applyFill="1" applyBorder="1" applyAlignment="1" applyProtection="1">
      <alignment horizontal="left" vertical="center" wrapText="1"/>
      <protection hidden="1"/>
    </xf>
    <xf numFmtId="0" fontId="9" fillId="9" borderId="46" xfId="2" applyFont="1" applyFill="1" applyBorder="1" applyAlignment="1" applyProtection="1">
      <alignment vertical="center" wrapText="1"/>
      <protection hidden="1"/>
    </xf>
    <xf numFmtId="167" fontId="3" fillId="0" borderId="52" xfId="2" applyNumberFormat="1" applyFont="1" applyFill="1" applyBorder="1" applyAlignment="1" applyProtection="1">
      <alignment horizontal="center" vertical="center"/>
      <protection hidden="1"/>
    </xf>
    <xf numFmtId="0" fontId="3" fillId="0" borderId="57" xfId="0" applyFont="1" applyFill="1" applyBorder="1" applyAlignment="1" applyProtection="1">
      <alignment horizontal="left" vertical="center" wrapText="1"/>
      <protection hidden="1"/>
    </xf>
    <xf numFmtId="0" fontId="3" fillId="9" borderId="49" xfId="2" applyFont="1" applyFill="1" applyBorder="1" applyAlignment="1" applyProtection="1">
      <alignment vertical="center" wrapText="1"/>
      <protection hidden="1"/>
    </xf>
    <xf numFmtId="0" fontId="3" fillId="9" borderId="29" xfId="2" applyFont="1" applyFill="1" applyBorder="1" applyAlignment="1" applyProtection="1">
      <alignment horizontal="center" vertical="center"/>
      <protection hidden="1"/>
    </xf>
    <xf numFmtId="0" fontId="3" fillId="9" borderId="28" xfId="2" applyFont="1" applyFill="1" applyBorder="1" applyAlignment="1" applyProtection="1">
      <alignment horizontal="center" vertical="center"/>
      <protection hidden="1"/>
    </xf>
    <xf numFmtId="0" fontId="3" fillId="9" borderId="49" xfId="2" applyFont="1" applyFill="1" applyBorder="1" applyAlignment="1" applyProtection="1">
      <alignment horizontal="left" vertical="center" wrapText="1"/>
      <protection hidden="1"/>
    </xf>
    <xf numFmtId="167" fontId="53" fillId="9" borderId="52" xfId="2" applyNumberFormat="1" applyFont="1" applyFill="1" applyBorder="1" applyAlignment="1" applyProtection="1">
      <alignment horizontal="center" vertical="center"/>
      <protection hidden="1"/>
    </xf>
    <xf numFmtId="3" fontId="3" fillId="0" borderId="0" xfId="0" applyNumberFormat="1" applyFont="1"/>
    <xf numFmtId="1" fontId="14" fillId="2" borderId="16" xfId="2" applyNumberFormat="1" applyFont="1" applyFill="1" applyBorder="1" applyAlignment="1" applyProtection="1">
      <alignment horizontal="center" vertical="center"/>
      <protection hidden="1"/>
    </xf>
    <xf numFmtId="3" fontId="6" fillId="14" borderId="23" xfId="4" applyNumberFormat="1" applyFont="1" applyFill="1" applyBorder="1" applyAlignment="1" applyProtection="1">
      <alignment horizontal="center"/>
      <protection hidden="1"/>
    </xf>
    <xf numFmtId="0" fontId="5" fillId="47" borderId="0" xfId="0" applyFont="1" applyFill="1"/>
    <xf numFmtId="1" fontId="3" fillId="0" borderId="0" xfId="0" applyNumberFormat="1" applyFont="1"/>
    <xf numFmtId="169" fontId="2" fillId="0" borderId="0" xfId="0" applyNumberFormat="1" applyFont="1" applyAlignment="1">
      <alignment horizontal="center" vertical="center"/>
    </xf>
    <xf numFmtId="169" fontId="2" fillId="0" borderId="0" xfId="0" applyNumberFormat="1" applyFont="1"/>
    <xf numFmtId="169" fontId="2" fillId="0" borderId="0" xfId="0" applyNumberFormat="1" applyFont="1" applyAlignment="1">
      <alignment horizontal="left"/>
    </xf>
    <xf numFmtId="0" fontId="3" fillId="0" borderId="23" xfId="0" applyFont="1" applyBorder="1"/>
    <xf numFmtId="0" fontId="2" fillId="0" borderId="23" xfId="0" applyFont="1" applyBorder="1"/>
    <xf numFmtId="169" fontId="2" fillId="0" borderId="23" xfId="0" applyNumberFormat="1" applyFont="1" applyBorder="1"/>
    <xf numFmtId="1" fontId="2" fillId="0" borderId="23" xfId="0" applyNumberFormat="1" applyFont="1" applyBorder="1"/>
    <xf numFmtId="3" fontId="2" fillId="0" borderId="23" xfId="0" applyNumberFormat="1" applyFont="1" applyBorder="1" applyAlignment="1">
      <alignment horizontal="center"/>
    </xf>
    <xf numFmtId="0" fontId="3" fillId="0" borderId="18" xfId="0" applyFont="1" applyBorder="1"/>
    <xf numFmtId="0" fontId="3" fillId="0" borderId="16" xfId="0" applyFont="1" applyBorder="1"/>
    <xf numFmtId="0" fontId="3" fillId="0" borderId="6" xfId="0" applyFont="1" applyBorder="1"/>
    <xf numFmtId="0" fontId="2" fillId="0" borderId="32" xfId="0" applyFont="1" applyBorder="1"/>
    <xf numFmtId="0" fontId="3" fillId="0" borderId="6" xfId="0" applyFont="1" applyBorder="1" applyAlignment="1">
      <alignment horizontal="right"/>
    </xf>
    <xf numFmtId="169" fontId="2" fillId="0" borderId="32" xfId="0" applyNumberFormat="1" applyFont="1" applyBorder="1"/>
    <xf numFmtId="1" fontId="2" fillId="0" borderId="32" xfId="0" applyNumberFormat="1" applyFont="1" applyBorder="1"/>
    <xf numFmtId="3" fontId="2" fillId="0" borderId="32" xfId="0" applyNumberFormat="1" applyFont="1" applyBorder="1" applyAlignment="1">
      <alignment horizontal="center"/>
    </xf>
    <xf numFmtId="0" fontId="3" fillId="0" borderId="5" xfId="0" applyFont="1" applyBorder="1"/>
    <xf numFmtId="0" fontId="3" fillId="0" borderId="12" xfId="0" applyFont="1" applyBorder="1"/>
    <xf numFmtId="3" fontId="2" fillId="0" borderId="12" xfId="0" applyNumberFormat="1" applyFont="1" applyBorder="1" applyAlignment="1">
      <alignment horizontal="center"/>
    </xf>
    <xf numFmtId="3" fontId="2" fillId="0" borderId="34" xfId="0" applyNumberFormat="1" applyFont="1" applyBorder="1" applyAlignment="1">
      <alignment horizontal="center"/>
    </xf>
    <xf numFmtId="3" fontId="2" fillId="0" borderId="16" xfId="0" applyNumberFormat="1" applyFont="1" applyBorder="1"/>
    <xf numFmtId="169" fontId="2" fillId="9" borderId="23" xfId="0" applyNumberFormat="1" applyFont="1" applyFill="1" applyBorder="1"/>
    <xf numFmtId="0" fontId="3" fillId="9" borderId="23" xfId="0" applyFont="1" applyFill="1" applyBorder="1"/>
    <xf numFmtId="0" fontId="3" fillId="2" borderId="6" xfId="0" applyFont="1" applyFill="1" applyBorder="1"/>
    <xf numFmtId="0" fontId="3" fillId="2" borderId="23" xfId="0" applyFont="1" applyFill="1" applyBorder="1"/>
    <xf numFmtId="169" fontId="2" fillId="2" borderId="23" xfId="0" applyNumberFormat="1" applyFont="1" applyFill="1" applyBorder="1" applyAlignment="1">
      <alignment horizontal="center"/>
    </xf>
    <xf numFmtId="169" fontId="2" fillId="2" borderId="32" xfId="0" applyNumberFormat="1" applyFont="1" applyFill="1" applyBorder="1" applyAlignment="1">
      <alignment horizontal="center"/>
    </xf>
    <xf numFmtId="169" fontId="2" fillId="0" borderId="16" xfId="0" applyNumberFormat="1" applyFont="1" applyBorder="1"/>
    <xf numFmtId="3" fontId="2" fillId="0" borderId="16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center"/>
    </xf>
    <xf numFmtId="3" fontId="2" fillId="9" borderId="23" xfId="0" applyNumberFormat="1" applyFont="1" applyFill="1" applyBorder="1" applyAlignment="1">
      <alignment horizontal="center"/>
    </xf>
    <xf numFmtId="169" fontId="2" fillId="0" borderId="45" xfId="0" applyNumberFormat="1" applyFont="1" applyBorder="1" applyAlignment="1">
      <alignment horizontal="left" vertical="top"/>
    </xf>
    <xf numFmtId="169" fontId="2" fillId="0" borderId="66" xfId="0" applyNumberFormat="1" applyFont="1" applyBorder="1" applyAlignment="1">
      <alignment horizontal="left" vertical="top"/>
    </xf>
    <xf numFmtId="1" fontId="6" fillId="2" borderId="23" xfId="3" applyNumberFormat="1" applyFont="1" applyFill="1" applyBorder="1" applyAlignment="1" applyProtection="1">
      <alignment horizontal="center" vertical="center"/>
      <protection hidden="1"/>
    </xf>
    <xf numFmtId="2" fontId="5" fillId="2" borderId="23" xfId="2" applyNumberFormat="1" applyFont="1" applyFill="1" applyBorder="1" applyAlignment="1" applyProtection="1">
      <alignment horizontal="center" vertical="center" shrinkToFit="1"/>
      <protection locked="0"/>
    </xf>
    <xf numFmtId="4" fontId="18" fillId="9" borderId="52" xfId="0" applyNumberFormat="1" applyFont="1" applyFill="1" applyBorder="1" applyAlignment="1">
      <alignment horizontal="center" vertical="center"/>
    </xf>
    <xf numFmtId="2" fontId="3" fillId="0" borderId="0" xfId="0" applyNumberFormat="1" applyFont="1"/>
    <xf numFmtId="167" fontId="3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0" fontId="9" fillId="0" borderId="18" xfId="2" applyFont="1" applyFill="1" applyBorder="1" applyAlignment="1" applyProtection="1">
      <alignment horizontal="center" vertical="center" wrapText="1"/>
      <protection hidden="1"/>
    </xf>
    <xf numFmtId="0" fontId="9" fillId="0" borderId="18" xfId="2" applyFont="1" applyFill="1" applyBorder="1" applyAlignment="1" applyProtection="1">
      <alignment horizontal="left" vertical="center" wrapText="1"/>
      <protection hidden="1"/>
    </xf>
    <xf numFmtId="0" fontId="9" fillId="0" borderId="16" xfId="4" applyFont="1" applyFill="1" applyBorder="1" applyAlignment="1" applyProtection="1">
      <alignment horizontal="center" vertical="center"/>
      <protection hidden="1"/>
    </xf>
    <xf numFmtId="0" fontId="56" fillId="0" borderId="16" xfId="2" applyFont="1" applyBorder="1" applyAlignment="1" applyProtection="1">
      <alignment horizontal="center" vertical="center"/>
      <protection hidden="1"/>
    </xf>
    <xf numFmtId="1" fontId="9" fillId="0" borderId="16" xfId="2" applyNumberFormat="1" applyFont="1" applyFill="1" applyBorder="1" applyAlignment="1" applyProtection="1">
      <alignment horizontal="center" vertical="center" shrinkToFit="1"/>
      <protection hidden="1"/>
    </xf>
    <xf numFmtId="2" fontId="3" fillId="0" borderId="30" xfId="2" applyNumberFormat="1" applyFont="1" applyFill="1" applyBorder="1" applyAlignment="1" applyProtection="1">
      <alignment horizontal="left" vertical="center" shrinkToFit="1"/>
      <protection hidden="1"/>
    </xf>
    <xf numFmtId="0" fontId="3" fillId="0" borderId="6" xfId="3" applyFont="1" applyFill="1" applyBorder="1" applyAlignment="1" applyProtection="1">
      <alignment horizontal="center" vertical="center" wrapText="1"/>
      <protection hidden="1"/>
    </xf>
    <xf numFmtId="0" fontId="3" fillId="0" borderId="6" xfId="3" applyFont="1" applyFill="1" applyBorder="1" applyAlignment="1" applyProtection="1">
      <alignment horizontal="left" vertical="center" wrapText="1"/>
      <protection hidden="1"/>
    </xf>
    <xf numFmtId="0" fontId="3" fillId="0" borderId="26" xfId="3" applyFont="1" applyFill="1" applyBorder="1" applyAlignment="1" applyProtection="1">
      <alignment horizontal="center" vertical="center" wrapText="1"/>
      <protection hidden="1"/>
    </xf>
    <xf numFmtId="0" fontId="3" fillId="0" borderId="26" xfId="3" applyFont="1" applyFill="1" applyBorder="1" applyAlignment="1" applyProtection="1">
      <alignment horizontal="left" vertical="center" wrapText="1"/>
      <protection hidden="1"/>
    </xf>
    <xf numFmtId="167" fontId="3" fillId="9" borderId="25" xfId="2" applyNumberFormat="1" applyFont="1" applyFill="1" applyBorder="1" applyAlignment="1" applyProtection="1">
      <alignment horizontal="center" vertical="center"/>
      <protection locked="0"/>
    </xf>
    <xf numFmtId="0" fontId="5" fillId="9" borderId="56" xfId="0" applyFont="1" applyFill="1" applyBorder="1" applyAlignment="1" applyProtection="1">
      <alignment horizontal="left" vertical="center" wrapText="1"/>
      <protection hidden="1"/>
    </xf>
    <xf numFmtId="0" fontId="9" fillId="0" borderId="18" xfId="2" applyFont="1" applyBorder="1" applyAlignment="1" applyProtection="1">
      <alignment horizontal="center" vertical="center" wrapText="1"/>
      <protection hidden="1"/>
    </xf>
    <xf numFmtId="3" fontId="6" fillId="0" borderId="16" xfId="2" applyNumberFormat="1" applyFont="1" applyFill="1" applyBorder="1" applyAlignment="1" applyProtection="1">
      <alignment horizontal="center"/>
      <protection hidden="1"/>
    </xf>
    <xf numFmtId="0" fontId="3" fillId="0" borderId="30" xfId="0" applyFont="1" applyBorder="1" applyAlignment="1" applyProtection="1">
      <alignment horizontal="left" vertical="center" wrapText="1"/>
      <protection hidden="1"/>
    </xf>
    <xf numFmtId="0" fontId="3" fillId="0" borderId="6" xfId="2" applyFont="1" applyBorder="1" applyAlignment="1" applyProtection="1">
      <alignment vertical="center" wrapText="1"/>
      <protection hidden="1"/>
    </xf>
    <xf numFmtId="0" fontId="3" fillId="0" borderId="26" xfId="2" applyFont="1" applyBorder="1" applyAlignment="1" applyProtection="1">
      <alignment horizontal="center" vertical="center" wrapText="1"/>
      <protection hidden="1"/>
    </xf>
    <xf numFmtId="0" fontId="3" fillId="0" borderId="26" xfId="2" applyFont="1" applyBorder="1" applyAlignment="1" applyProtection="1">
      <alignment horizontal="left" vertical="center" wrapText="1"/>
      <protection hidden="1"/>
    </xf>
    <xf numFmtId="0" fontId="2" fillId="0" borderId="25" xfId="2" applyFont="1" applyFill="1" applyBorder="1" applyAlignment="1" applyProtection="1">
      <alignment horizontal="center" vertical="center"/>
      <protection hidden="1"/>
    </xf>
    <xf numFmtId="0" fontId="5" fillId="0" borderId="25" xfId="2" applyFont="1" applyBorder="1" applyAlignment="1" applyProtection="1">
      <alignment horizontal="center" vertical="center"/>
      <protection hidden="1"/>
    </xf>
    <xf numFmtId="0" fontId="3" fillId="0" borderId="25" xfId="2" applyFont="1" applyFill="1" applyBorder="1" applyAlignment="1" applyProtection="1">
      <alignment horizontal="center"/>
      <protection hidden="1"/>
    </xf>
    <xf numFmtId="2" fontId="5" fillId="9" borderId="25" xfId="2" applyNumberFormat="1" applyFont="1" applyFill="1" applyBorder="1" applyAlignment="1" applyProtection="1">
      <alignment horizontal="center" vertical="center"/>
      <protection locked="0"/>
    </xf>
    <xf numFmtId="0" fontId="9" fillId="0" borderId="26" xfId="2" applyFont="1" applyBorder="1" applyAlignment="1" applyProtection="1">
      <alignment horizontal="center" vertical="center" wrapText="1"/>
      <protection hidden="1"/>
    </xf>
    <xf numFmtId="3" fontId="55" fillId="9" borderId="25" xfId="2" applyNumberFormat="1" applyFont="1" applyFill="1" applyBorder="1" applyAlignment="1" applyProtection="1">
      <alignment horizontal="center" vertical="center"/>
      <protection hidden="1"/>
    </xf>
    <xf numFmtId="0" fontId="3" fillId="0" borderId="63" xfId="2" applyFont="1" applyBorder="1" applyAlignment="1" applyProtection="1">
      <alignment horizontal="center" vertical="center" wrapText="1"/>
      <protection hidden="1"/>
    </xf>
    <xf numFmtId="0" fontId="9" fillId="2" borderId="63" xfId="2" applyFont="1" applyFill="1" applyBorder="1" applyAlignment="1" applyProtection="1">
      <alignment horizontal="center" vertical="center" wrapText="1"/>
      <protection hidden="1"/>
    </xf>
    <xf numFmtId="0" fontId="9" fillId="2" borderId="63" xfId="2" applyFont="1" applyFill="1" applyBorder="1" applyAlignment="1" applyProtection="1">
      <alignment vertical="center" wrapText="1"/>
      <protection hidden="1"/>
    </xf>
    <xf numFmtId="0" fontId="9" fillId="2" borderId="42" xfId="3" applyFont="1" applyFill="1" applyBorder="1" applyAlignment="1" applyProtection="1">
      <alignment horizontal="center"/>
      <protection hidden="1"/>
    </xf>
    <xf numFmtId="0" fontId="9" fillId="2" borderId="42" xfId="2" applyFont="1" applyFill="1" applyBorder="1" applyAlignment="1" applyProtection="1">
      <alignment horizontal="center"/>
      <protection hidden="1"/>
    </xf>
    <xf numFmtId="0" fontId="9" fillId="2" borderId="42" xfId="2" applyFont="1" applyFill="1" applyBorder="1" applyAlignment="1" applyProtection="1">
      <alignment horizontal="center" vertical="center"/>
      <protection hidden="1"/>
    </xf>
    <xf numFmtId="166" fontId="6" fillId="2" borderId="42" xfId="2" applyNumberFormat="1" applyFont="1" applyFill="1" applyBorder="1" applyAlignment="1" applyProtection="1">
      <alignment horizontal="center" vertical="center"/>
      <protection hidden="1"/>
    </xf>
    <xf numFmtId="3" fontId="6" fillId="2" borderId="59" xfId="4" applyNumberFormat="1" applyFont="1" applyFill="1" applyBorder="1" applyAlignment="1" applyProtection="1">
      <alignment horizontal="left" wrapText="1"/>
      <protection hidden="1"/>
    </xf>
    <xf numFmtId="0" fontId="3" fillId="0" borderId="63" xfId="2" applyFont="1" applyFill="1" applyBorder="1" applyAlignment="1" applyProtection="1">
      <alignment horizontal="center" vertical="center" wrapText="1"/>
      <protection hidden="1"/>
    </xf>
    <xf numFmtId="0" fontId="3" fillId="0" borderId="63" xfId="2" applyFont="1" applyFill="1" applyBorder="1" applyAlignment="1" applyProtection="1">
      <alignment vertical="center" wrapText="1"/>
      <protection hidden="1"/>
    </xf>
    <xf numFmtId="0" fontId="3" fillId="0" borderId="42" xfId="2" applyFont="1" applyFill="1" applyBorder="1" applyAlignment="1" applyProtection="1">
      <alignment horizontal="center"/>
      <protection hidden="1"/>
    </xf>
    <xf numFmtId="3" fontId="5" fillId="0" borderId="42" xfId="2" applyNumberFormat="1" applyFont="1" applyFill="1" applyBorder="1" applyAlignment="1" applyProtection="1">
      <alignment horizontal="center" vertical="center"/>
      <protection hidden="1"/>
    </xf>
    <xf numFmtId="0" fontId="3" fillId="0" borderId="59" xfId="0" applyFont="1" applyFill="1" applyBorder="1" applyAlignment="1" applyProtection="1">
      <alignment horizontal="left" wrapText="1"/>
      <protection hidden="1"/>
    </xf>
    <xf numFmtId="0" fontId="9" fillId="0" borderId="18" xfId="2" applyFont="1" applyFill="1" applyBorder="1" applyAlignment="1" applyProtection="1">
      <alignment vertical="center" wrapText="1"/>
      <protection hidden="1"/>
    </xf>
    <xf numFmtId="0" fontId="9" fillId="0" borderId="16" xfId="3" applyFont="1" applyFill="1" applyBorder="1" applyAlignment="1" applyProtection="1">
      <alignment horizontal="center" vertical="center"/>
      <protection hidden="1"/>
    </xf>
    <xf numFmtId="3" fontId="6" fillId="0" borderId="16" xfId="4" applyNumberFormat="1" applyFont="1" applyFill="1" applyBorder="1" applyAlignment="1" applyProtection="1">
      <alignment horizontal="center" vertical="center"/>
      <protection hidden="1"/>
    </xf>
    <xf numFmtId="0" fontId="9" fillId="0" borderId="30" xfId="0" applyFont="1" applyFill="1" applyBorder="1" applyAlignment="1" applyProtection="1">
      <alignment horizontal="left" vertical="center" wrapText="1"/>
      <protection hidden="1"/>
    </xf>
    <xf numFmtId="0" fontId="9" fillId="2" borderId="5" xfId="2" applyFont="1" applyFill="1" applyBorder="1" applyAlignment="1" applyProtection="1">
      <alignment vertical="center" wrapText="1"/>
      <protection hidden="1"/>
    </xf>
    <xf numFmtId="3" fontId="6" fillId="2" borderId="34" xfId="4" applyNumberFormat="1" applyFont="1" applyFill="1" applyBorder="1" applyAlignment="1" applyProtection="1">
      <alignment horizontal="left" vertical="center" wrapText="1"/>
      <protection hidden="1"/>
    </xf>
    <xf numFmtId="0" fontId="2" fillId="0" borderId="23" xfId="0" applyFont="1" applyFill="1" applyBorder="1" applyAlignment="1">
      <alignment horizontal="left"/>
    </xf>
    <xf numFmtId="0" fontId="2" fillId="0" borderId="23" xfId="0" applyFont="1" applyFill="1" applyBorder="1" applyAlignment="1">
      <alignment horizontal="center"/>
    </xf>
    <xf numFmtId="0" fontId="2" fillId="0" borderId="23" xfId="0" applyFont="1" applyFill="1" applyBorder="1"/>
    <xf numFmtId="4" fontId="5" fillId="0" borderId="23" xfId="0" applyNumberFormat="1" applyFont="1" applyFill="1" applyBorder="1" applyAlignment="1">
      <alignment horizontal="center" vertical="center"/>
    </xf>
    <xf numFmtId="4" fontId="5" fillId="0" borderId="28" xfId="0" applyNumberFormat="1" applyFont="1" applyFill="1" applyBorder="1" applyAlignment="1">
      <alignment horizontal="center" vertical="center"/>
    </xf>
    <xf numFmtId="167" fontId="57" fillId="0" borderId="46" xfId="0" applyNumberFormat="1" applyFont="1" applyBorder="1" applyAlignment="1">
      <alignment horizontal="left"/>
    </xf>
    <xf numFmtId="0" fontId="5" fillId="0" borderId="23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vertical="center"/>
    </xf>
    <xf numFmtId="4" fontId="14" fillId="0" borderId="23" xfId="0" applyNumberFormat="1" applyFont="1" applyFill="1" applyBorder="1" applyAlignment="1">
      <alignment horizontal="center" vertical="center"/>
    </xf>
    <xf numFmtId="0" fontId="60" fillId="46" borderId="46" xfId="0" applyFont="1" applyFill="1" applyBorder="1" applyAlignment="1">
      <alignment vertical="center"/>
    </xf>
    <xf numFmtId="0" fontId="61" fillId="46" borderId="1" xfId="0" applyFont="1" applyFill="1" applyBorder="1" applyAlignment="1">
      <alignment vertical="center"/>
    </xf>
    <xf numFmtId="2" fontId="6" fillId="46" borderId="23" xfId="0" applyNumberFormat="1" applyFont="1" applyFill="1" applyBorder="1" applyAlignment="1">
      <alignment horizontal="center" vertical="center"/>
    </xf>
    <xf numFmtId="0" fontId="57" fillId="46" borderId="79" xfId="0" applyFont="1" applyFill="1" applyBorder="1" applyAlignment="1">
      <alignment vertical="center"/>
    </xf>
    <xf numFmtId="0" fontId="57" fillId="46" borderId="7" xfId="0" applyFont="1" applyFill="1" applyBorder="1" applyAlignment="1">
      <alignment vertical="center"/>
    </xf>
    <xf numFmtId="166" fontId="6" fillId="46" borderId="23" xfId="0" applyNumberFormat="1" applyFont="1" applyFill="1" applyBorder="1" applyAlignment="1">
      <alignment horizontal="center" vertical="center"/>
    </xf>
    <xf numFmtId="0" fontId="6" fillId="46" borderId="23" xfId="0" applyFont="1" applyFill="1" applyBorder="1" applyAlignment="1">
      <alignment horizontal="center" vertical="center"/>
    </xf>
    <xf numFmtId="0" fontId="61" fillId="46" borderId="79" xfId="0" applyFont="1" applyFill="1" applyBorder="1" applyAlignment="1">
      <alignment vertical="center"/>
    </xf>
    <xf numFmtId="0" fontId="60" fillId="46" borderId="7" xfId="0" applyFont="1" applyFill="1" applyBorder="1" applyAlignment="1">
      <alignment vertical="center"/>
    </xf>
    <xf numFmtId="2" fontId="14" fillId="46" borderId="23" xfId="0" applyNumberFormat="1" applyFont="1" applyFill="1" applyBorder="1" applyAlignment="1">
      <alignment horizontal="center" vertical="center"/>
    </xf>
    <xf numFmtId="0" fontId="30" fillId="0" borderId="0" xfId="10915"/>
    <xf numFmtId="0" fontId="30" fillId="0" borderId="65" xfId="10915" applyBorder="1"/>
    <xf numFmtId="0" fontId="30" fillId="0" borderId="67" xfId="10915" applyBorder="1"/>
    <xf numFmtId="0" fontId="30" fillId="0" borderId="41" xfId="10915" applyBorder="1"/>
    <xf numFmtId="0" fontId="30" fillId="0" borderId="80" xfId="10915" applyBorder="1"/>
    <xf numFmtId="0" fontId="30" fillId="0" borderId="69" xfId="10915" applyBorder="1"/>
    <xf numFmtId="0" fontId="30" fillId="0" borderId="23" xfId="10915" applyBorder="1" applyAlignment="1">
      <alignment vertical="center" wrapText="1"/>
    </xf>
    <xf numFmtId="0" fontId="33" fillId="0" borderId="23" xfId="10915" applyFont="1" applyFill="1" applyBorder="1" applyAlignment="1">
      <alignment horizontal="center" vertical="center" wrapText="1"/>
    </xf>
    <xf numFmtId="2" fontId="1" fillId="14" borderId="23" xfId="10915" applyNumberFormat="1" applyFont="1" applyFill="1" applyBorder="1" applyAlignment="1">
      <alignment horizontal="center"/>
    </xf>
    <xf numFmtId="1" fontId="1" fillId="14" borderId="23" xfId="10915" applyNumberFormat="1" applyFont="1" applyFill="1" applyBorder="1" applyAlignment="1">
      <alignment horizontal="center"/>
    </xf>
    <xf numFmtId="0" fontId="30" fillId="0" borderId="13" xfId="10915" applyBorder="1"/>
    <xf numFmtId="0" fontId="30" fillId="0" borderId="7" xfId="10915" applyBorder="1"/>
    <xf numFmtId="0" fontId="30" fillId="0" borderId="0" xfId="10915" applyBorder="1"/>
    <xf numFmtId="0" fontId="3" fillId="131" borderId="23" xfId="0" applyFont="1" applyFill="1" applyBorder="1"/>
    <xf numFmtId="3" fontId="2" fillId="131" borderId="23" xfId="0" applyNumberFormat="1" applyFont="1" applyFill="1" applyBorder="1" applyAlignment="1">
      <alignment horizontal="center"/>
    </xf>
    <xf numFmtId="0" fontId="5" fillId="0" borderId="23" xfId="0" applyFont="1" applyBorder="1"/>
    <xf numFmtId="0" fontId="5" fillId="0" borderId="23" xfId="0" applyFont="1" applyBorder="1" applyAlignment="1">
      <alignment horizontal="left" wrapText="1"/>
    </xf>
    <xf numFmtId="0" fontId="9" fillId="2" borderId="2" xfId="2" applyFont="1" applyFill="1" applyBorder="1" applyAlignment="1" applyProtection="1">
      <alignment horizontal="center" vertical="center"/>
      <protection hidden="1"/>
    </xf>
    <xf numFmtId="3" fontId="2" fillId="0" borderId="0" xfId="0" applyNumberFormat="1" applyFont="1"/>
    <xf numFmtId="0" fontId="6" fillId="0" borderId="23" xfId="0" applyFont="1" applyBorder="1"/>
    <xf numFmtId="1" fontId="14" fillId="9" borderId="2" xfId="2" applyNumberFormat="1" applyFont="1" applyFill="1" applyBorder="1" applyAlignment="1" applyProtection="1">
      <alignment horizontal="center" vertical="center"/>
      <protection hidden="1"/>
    </xf>
    <xf numFmtId="3" fontId="30" fillId="0" borderId="0" xfId="10915" applyNumberFormat="1"/>
    <xf numFmtId="0" fontId="9" fillId="2" borderId="2" xfId="2" applyFont="1" applyFill="1" applyBorder="1" applyAlignment="1" applyProtection="1">
      <alignment horizontal="center" vertical="center"/>
      <protection hidden="1"/>
    </xf>
    <xf numFmtId="0" fontId="3" fillId="0" borderId="21" xfId="2" applyFont="1" applyFill="1" applyBorder="1" applyAlignment="1" applyProtection="1">
      <alignment horizontal="center" vertical="center"/>
      <protection hidden="1"/>
    </xf>
    <xf numFmtId="3" fontId="6" fillId="2" borderId="12" xfId="2" applyNumberFormat="1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>
      <alignment vertical="center"/>
    </xf>
    <xf numFmtId="169" fontId="13" fillId="0" borderId="79" xfId="0" applyNumberFormat="1" applyFont="1" applyBorder="1" applyAlignment="1">
      <alignment horizontal="left" vertical="top"/>
    </xf>
    <xf numFmtId="169" fontId="2" fillId="0" borderId="30" xfId="0" applyNumberFormat="1" applyFont="1" applyBorder="1"/>
    <xf numFmtId="0" fontId="3" fillId="0" borderId="26" xfId="0" applyFont="1" applyBorder="1"/>
    <xf numFmtId="0" fontId="3" fillId="0" borderId="25" xfId="0" applyFont="1" applyBorder="1"/>
    <xf numFmtId="0" fontId="2" fillId="0" borderId="25" xfId="0" applyFont="1" applyBorder="1"/>
    <xf numFmtId="0" fontId="2" fillId="0" borderId="56" xfId="0" applyFont="1" applyBorder="1"/>
    <xf numFmtId="0" fontId="53" fillId="0" borderId="11" xfId="0" applyFont="1" applyBorder="1" applyAlignment="1">
      <alignment horizontal="right"/>
    </xf>
    <xf numFmtId="0" fontId="53" fillId="0" borderId="52" xfId="0" applyFont="1" applyBorder="1"/>
    <xf numFmtId="169" fontId="281" fillId="0" borderId="52" xfId="0" applyNumberFormat="1" applyFont="1" applyBorder="1"/>
    <xf numFmtId="0" fontId="3" fillId="131" borderId="135" xfId="0" applyFont="1" applyFill="1" applyBorder="1"/>
    <xf numFmtId="0" fontId="3" fillId="131" borderId="136" xfId="0" applyFont="1" applyFill="1" applyBorder="1"/>
    <xf numFmtId="3" fontId="2" fillId="131" borderId="136" xfId="0" applyNumberFormat="1" applyFont="1" applyFill="1" applyBorder="1" applyAlignment="1">
      <alignment horizontal="center"/>
    </xf>
    <xf numFmtId="0" fontId="3" fillId="131" borderId="138" xfId="0" applyFont="1" applyFill="1" applyBorder="1"/>
    <xf numFmtId="0" fontId="3" fillId="0" borderId="140" xfId="0" applyFont="1" applyBorder="1"/>
    <xf numFmtId="0" fontId="3" fillId="0" borderId="141" xfId="0" applyFont="1" applyBorder="1"/>
    <xf numFmtId="3" fontId="2" fillId="0" borderId="141" xfId="0" applyNumberFormat="1" applyFont="1" applyBorder="1" applyAlignment="1">
      <alignment horizontal="center"/>
    </xf>
    <xf numFmtId="3" fontId="2" fillId="0" borderId="142" xfId="0" applyNumberFormat="1" applyFont="1" applyBorder="1" applyAlignment="1">
      <alignment horizontal="center"/>
    </xf>
    <xf numFmtId="169" fontId="2" fillId="0" borderId="143" xfId="0" applyNumberFormat="1" applyFont="1" applyBorder="1" applyAlignment="1">
      <alignment horizontal="left"/>
    </xf>
    <xf numFmtId="169" fontId="2" fillId="0" borderId="77" xfId="0" applyNumberFormat="1" applyFont="1" applyBorder="1" applyAlignment="1">
      <alignment horizontal="left"/>
    </xf>
    <xf numFmtId="169" fontId="13" fillId="0" borderId="54" xfId="0" applyNumberFormat="1" applyFont="1" applyBorder="1" applyAlignment="1">
      <alignment horizontal="left"/>
    </xf>
    <xf numFmtId="0" fontId="3" fillId="0" borderId="133" xfId="0" applyFont="1" applyBorder="1"/>
    <xf numFmtId="0" fontId="3" fillId="0" borderId="11" xfId="0" applyFont="1" applyBorder="1"/>
    <xf numFmtId="0" fontId="3" fillId="0" borderId="52" xfId="0" applyFont="1" applyBorder="1"/>
    <xf numFmtId="0" fontId="2" fillId="0" borderId="52" xfId="0" applyFont="1" applyBorder="1"/>
    <xf numFmtId="0" fontId="2" fillId="0" borderId="57" xfId="0" applyFont="1" applyBorder="1"/>
    <xf numFmtId="0" fontId="3" fillId="9" borderId="135" xfId="0" applyFont="1" applyFill="1" applyBorder="1" applyAlignment="1">
      <alignment horizontal="right"/>
    </xf>
    <xf numFmtId="0" fontId="3" fillId="9" borderId="136" xfId="0" applyFont="1" applyFill="1" applyBorder="1"/>
    <xf numFmtId="169" fontId="2" fillId="9" borderId="136" xfId="0" applyNumberFormat="1" applyFont="1" applyFill="1" applyBorder="1"/>
    <xf numFmtId="169" fontId="2" fillId="9" borderId="137" xfId="0" applyNumberFormat="1" applyFont="1" applyFill="1" applyBorder="1"/>
    <xf numFmtId="0" fontId="3" fillId="9" borderId="138" xfId="0" applyFont="1" applyFill="1" applyBorder="1" applyAlignment="1">
      <alignment horizontal="right"/>
    </xf>
    <xf numFmtId="169" fontId="2" fillId="9" borderId="139" xfId="0" applyNumberFormat="1" applyFont="1" applyFill="1" applyBorder="1"/>
    <xf numFmtId="0" fontId="3" fillId="0" borderId="140" xfId="0" applyFont="1" applyBorder="1" applyAlignment="1">
      <alignment horizontal="right"/>
    </xf>
    <xf numFmtId="169" fontId="2" fillId="0" borderId="141" xfId="0" applyNumberFormat="1" applyFont="1" applyBorder="1"/>
    <xf numFmtId="169" fontId="2" fillId="0" borderId="41" xfId="0" applyNumberFormat="1" applyFont="1" applyBorder="1" applyAlignment="1">
      <alignment horizontal="left"/>
    </xf>
    <xf numFmtId="169" fontId="2" fillId="0" borderId="69" xfId="0" applyNumberFormat="1" applyFont="1" applyBorder="1" applyAlignment="1">
      <alignment horizontal="left"/>
    </xf>
    <xf numFmtId="169" fontId="13" fillId="0" borderId="7" xfId="0" applyNumberFormat="1" applyFont="1" applyBorder="1" applyAlignment="1">
      <alignment horizontal="left"/>
    </xf>
    <xf numFmtId="0" fontId="3" fillId="9" borderId="135" xfId="0" applyFont="1" applyFill="1" applyBorder="1"/>
    <xf numFmtId="3" fontId="2" fillId="9" borderId="136" xfId="0" applyNumberFormat="1" applyFont="1" applyFill="1" applyBorder="1" applyAlignment="1">
      <alignment horizontal="center"/>
    </xf>
    <xf numFmtId="0" fontId="3" fillId="9" borderId="138" xfId="0" applyFont="1" applyFill="1" applyBorder="1"/>
    <xf numFmtId="169" fontId="5" fillId="0" borderId="0" xfId="0" applyNumberFormat="1" applyFont="1"/>
    <xf numFmtId="3" fontId="6" fillId="0" borderId="23" xfId="4" applyNumberFormat="1" applyFont="1" applyFill="1" applyBorder="1" applyAlignment="1" applyProtection="1">
      <alignment horizontal="left"/>
      <protection hidden="1"/>
    </xf>
    <xf numFmtId="166" fontId="6" fillId="0" borderId="23" xfId="4" applyNumberFormat="1" applyFont="1" applyFill="1" applyBorder="1" applyAlignment="1" applyProtection="1">
      <alignment horizontal="left" vertical="center"/>
      <protection hidden="1"/>
    </xf>
    <xf numFmtId="1" fontId="5" fillId="0" borderId="0" xfId="0" applyNumberFormat="1" applyFont="1"/>
    <xf numFmtId="1" fontId="3" fillId="0" borderId="134" xfId="0" applyNumberFormat="1" applyFont="1" applyBorder="1" applyAlignment="1">
      <alignment horizontal="left" vertical="center" wrapText="1"/>
    </xf>
    <xf numFmtId="1" fontId="3" fillId="0" borderId="148" xfId="0" applyNumberFormat="1" applyFont="1" applyBorder="1" applyAlignment="1">
      <alignment horizontal="left" vertical="center" wrapText="1"/>
    </xf>
    <xf numFmtId="0" fontId="3" fillId="0" borderId="135" xfId="0" applyFont="1" applyBorder="1"/>
    <xf numFmtId="0" fontId="3" fillId="0" borderId="136" xfId="0" applyFont="1" applyBorder="1"/>
    <xf numFmtId="3" fontId="2" fillId="0" borderId="136" xfId="0" applyNumberFormat="1" applyFont="1" applyBorder="1" applyAlignment="1">
      <alignment horizontal="center"/>
    </xf>
    <xf numFmtId="3" fontId="2" fillId="0" borderId="137" xfId="0" applyNumberFormat="1" applyFont="1" applyBorder="1" applyAlignment="1">
      <alignment horizontal="center"/>
    </xf>
    <xf numFmtId="0" fontId="3" fillId="0" borderId="138" xfId="0" applyFont="1" applyBorder="1"/>
    <xf numFmtId="3" fontId="2" fillId="0" borderId="139" xfId="0" applyNumberFormat="1" applyFont="1" applyBorder="1" applyAlignment="1">
      <alignment horizontal="center"/>
    </xf>
    <xf numFmtId="0" fontId="9" fillId="2" borderId="0" xfId="2" applyFont="1" applyFill="1" applyBorder="1" applyAlignment="1" applyProtection="1">
      <alignment horizontal="center" vertical="center" wrapText="1"/>
      <protection hidden="1"/>
    </xf>
    <xf numFmtId="0" fontId="9" fillId="2" borderId="0" xfId="2" applyFont="1" applyFill="1" applyBorder="1" applyAlignment="1" applyProtection="1">
      <alignment vertical="center" wrapText="1"/>
      <protection hidden="1"/>
    </xf>
    <xf numFmtId="0" fontId="9" fillId="2" borderId="0" xfId="3" applyFont="1" applyFill="1" applyBorder="1" applyAlignment="1" applyProtection="1">
      <alignment horizontal="center"/>
      <protection hidden="1"/>
    </xf>
    <xf numFmtId="0" fontId="9" fillId="2" borderId="0" xfId="2" applyFont="1" applyFill="1" applyBorder="1" applyAlignment="1" applyProtection="1">
      <alignment horizontal="center"/>
      <protection hidden="1"/>
    </xf>
    <xf numFmtId="0" fontId="9" fillId="2" borderId="0" xfId="2" applyFont="1" applyFill="1" applyBorder="1" applyAlignment="1" applyProtection="1">
      <alignment horizontal="center" vertical="center"/>
      <protection hidden="1"/>
    </xf>
    <xf numFmtId="166" fontId="6" fillId="2" borderId="0" xfId="2" applyNumberFormat="1" applyFont="1" applyFill="1" applyBorder="1" applyAlignment="1" applyProtection="1">
      <alignment horizontal="center" vertical="center"/>
      <protection hidden="1"/>
    </xf>
    <xf numFmtId="3" fontId="6" fillId="2" borderId="0" xfId="4" applyNumberFormat="1" applyFont="1" applyFill="1" applyBorder="1" applyAlignment="1" applyProtection="1">
      <alignment horizontal="left" wrapText="1"/>
      <protection hidden="1"/>
    </xf>
    <xf numFmtId="0" fontId="13" fillId="0" borderId="0" xfId="0" applyFont="1" applyAlignment="1">
      <alignment horizontal="left" vertical="center"/>
    </xf>
    <xf numFmtId="4" fontId="5" fillId="0" borderId="0" xfId="0" applyNumberFormat="1" applyFont="1" applyAlignment="1">
      <alignment wrapText="1"/>
    </xf>
    <xf numFmtId="3" fontId="14" fillId="2" borderId="12" xfId="2" applyNumberFormat="1" applyFont="1" applyFill="1" applyBorder="1" applyAlignment="1" applyProtection="1">
      <alignment horizontal="center" vertical="center"/>
      <protection hidden="1"/>
    </xf>
    <xf numFmtId="3" fontId="5" fillId="0" borderId="0" xfId="0" applyNumberFormat="1" applyFont="1" applyAlignment="1">
      <alignment wrapText="1"/>
    </xf>
    <xf numFmtId="169" fontId="5" fillId="0" borderId="0" xfId="0" applyNumberFormat="1" applyFont="1" applyAlignment="1">
      <alignment wrapText="1"/>
    </xf>
    <xf numFmtId="3" fontId="3" fillId="0" borderId="0" xfId="0" applyNumberFormat="1" applyFont="1" applyAlignment="1">
      <alignment vertical="center" wrapText="1"/>
    </xf>
    <xf numFmtId="0" fontId="9" fillId="14" borderId="0" xfId="2" applyFont="1" applyFill="1" applyBorder="1" applyAlignment="1" applyProtection="1">
      <alignment horizontal="center" vertical="center" wrapText="1"/>
      <protection hidden="1"/>
    </xf>
    <xf numFmtId="0" fontId="9" fillId="14" borderId="0" xfId="2" applyFont="1" applyFill="1" applyBorder="1" applyAlignment="1" applyProtection="1">
      <alignment horizontal="left" vertical="center" wrapText="1"/>
      <protection hidden="1"/>
    </xf>
    <xf numFmtId="0" fontId="9" fillId="14" borderId="0" xfId="3" applyFont="1" applyFill="1" applyBorder="1" applyAlignment="1" applyProtection="1">
      <alignment horizontal="center" vertical="center"/>
      <protection hidden="1"/>
    </xf>
    <xf numFmtId="0" fontId="9" fillId="14" borderId="0" xfId="0" applyFont="1" applyFill="1" applyBorder="1" applyAlignment="1" applyProtection="1">
      <alignment horizontal="center" vertical="center" wrapText="1"/>
      <protection hidden="1"/>
    </xf>
    <xf numFmtId="167" fontId="6" fillId="9" borderId="2" xfId="2" applyNumberFormat="1" applyFont="1" applyFill="1" applyBorder="1" applyAlignment="1" applyProtection="1">
      <alignment horizontal="center" vertical="center"/>
      <protection hidden="1"/>
    </xf>
    <xf numFmtId="166" fontId="14" fillId="2" borderId="12" xfId="2" applyNumberFormat="1" applyFont="1" applyFill="1" applyBorder="1" applyAlignment="1" applyProtection="1">
      <alignment horizontal="center" vertical="center"/>
      <protection hidden="1"/>
    </xf>
    <xf numFmtId="2" fontId="3" fillId="9" borderId="52" xfId="2" applyNumberFormat="1" applyFont="1" applyFill="1" applyBorder="1" applyAlignment="1" applyProtection="1">
      <alignment horizontal="center" vertical="center"/>
      <protection hidden="1"/>
    </xf>
    <xf numFmtId="3" fontId="3" fillId="0" borderId="23" xfId="2" applyNumberFormat="1" applyFont="1" applyBorder="1" applyAlignment="1" applyProtection="1">
      <alignment horizontal="center"/>
      <protection hidden="1"/>
    </xf>
    <xf numFmtId="167" fontId="296" fillId="0" borderId="0" xfId="0" applyNumberFormat="1" applyFont="1"/>
    <xf numFmtId="2" fontId="296" fillId="0" borderId="0" xfId="0" applyNumberFormat="1" applyFont="1"/>
    <xf numFmtId="167" fontId="5" fillId="0" borderId="23" xfId="0" applyNumberFormat="1" applyFont="1" applyBorder="1"/>
    <xf numFmtId="167" fontId="5" fillId="0" borderId="0" xfId="0" applyNumberFormat="1" applyFont="1"/>
    <xf numFmtId="49" fontId="9" fillId="14" borderId="44" xfId="2" applyNumberFormat="1" applyFont="1" applyFill="1" applyBorder="1" applyAlignment="1" applyProtection="1">
      <alignment horizontal="center" vertical="center"/>
      <protection hidden="1"/>
    </xf>
    <xf numFmtId="0" fontId="9" fillId="14" borderId="43" xfId="2" applyFont="1" applyFill="1" applyBorder="1" applyAlignment="1" applyProtection="1">
      <alignment horizontal="center" vertical="center"/>
      <protection hidden="1"/>
    </xf>
    <xf numFmtId="166" fontId="6" fillId="14" borderId="42" xfId="2" applyNumberFormat="1" applyFont="1" applyFill="1" applyBorder="1" applyAlignment="1" applyProtection="1">
      <alignment horizontal="center" vertical="center"/>
      <protection hidden="1"/>
    </xf>
    <xf numFmtId="167" fontId="6" fillId="2" borderId="2" xfId="2" applyNumberFormat="1" applyFont="1" applyFill="1" applyBorder="1" applyAlignment="1" applyProtection="1">
      <alignment horizontal="center" vertical="center"/>
      <protection hidden="1"/>
    </xf>
    <xf numFmtId="1" fontId="14" fillId="0" borderId="0" xfId="0" applyNumberFormat="1" applyFont="1" applyFill="1" applyAlignment="1"/>
    <xf numFmtId="0" fontId="14" fillId="0" borderId="37" xfId="0" applyFont="1" applyFill="1" applyBorder="1"/>
    <xf numFmtId="0" fontId="14" fillId="0" borderId="2" xfId="0" applyFont="1" applyFill="1" applyBorder="1"/>
    <xf numFmtId="1" fontId="14" fillId="0" borderId="2" xfId="0" applyNumberFormat="1" applyFont="1" applyFill="1" applyBorder="1"/>
    <xf numFmtId="1" fontId="14" fillId="0" borderId="58" xfId="0" applyNumberFormat="1" applyFont="1" applyFill="1" applyBorder="1" applyAlignment="1">
      <alignment horizontal="left"/>
    </xf>
    <xf numFmtId="0" fontId="5" fillId="0" borderId="16" xfId="0" applyFont="1" applyBorder="1"/>
    <xf numFmtId="3" fontId="5" fillId="0" borderId="16" xfId="0" applyNumberFormat="1" applyFont="1" applyBorder="1"/>
    <xf numFmtId="0" fontId="5" fillId="0" borderId="12" xfId="0" applyFont="1" applyBorder="1"/>
    <xf numFmtId="3" fontId="5" fillId="0" borderId="12" xfId="0" applyNumberFormat="1" applyFont="1" applyBorder="1"/>
    <xf numFmtId="0" fontId="6" fillId="0" borderId="37" xfId="0" applyFont="1" applyBorder="1"/>
    <xf numFmtId="0" fontId="5" fillId="0" borderId="80" xfId="0" applyFont="1" applyBorder="1"/>
    <xf numFmtId="0" fontId="5" fillId="0" borderId="0" xfId="0" applyFont="1" applyBorder="1"/>
    <xf numFmtId="0" fontId="5" fillId="0" borderId="69" xfId="0" applyFont="1" applyBorder="1" applyAlignment="1">
      <alignment wrapText="1"/>
    </xf>
    <xf numFmtId="3" fontId="5" fillId="0" borderId="0" xfId="0" applyNumberFormat="1" applyFont="1" applyBorder="1"/>
    <xf numFmtId="2" fontId="5" fillId="0" borderId="0" xfId="0" applyNumberFormat="1" applyFont="1"/>
    <xf numFmtId="1" fontId="14" fillId="46" borderId="2" xfId="0" applyNumberFormat="1" applyFont="1" applyFill="1" applyBorder="1"/>
    <xf numFmtId="3" fontId="2" fillId="0" borderId="141" xfId="0" applyNumberFormat="1" applyFont="1" applyBorder="1"/>
    <xf numFmtId="3" fontId="6" fillId="0" borderId="30" xfId="0" applyNumberFormat="1" applyFont="1" applyBorder="1"/>
    <xf numFmtId="3" fontId="6" fillId="0" borderId="34" xfId="0" applyNumberFormat="1" applyFont="1" applyBorder="1"/>
    <xf numFmtId="0" fontId="6" fillId="0" borderId="18" xfId="0" applyFont="1" applyBorder="1"/>
    <xf numFmtId="0" fontId="6" fillId="0" borderId="5" xfId="0" applyFont="1" applyBorder="1"/>
    <xf numFmtId="0" fontId="9" fillId="0" borderId="5" xfId="0" applyFont="1" applyBorder="1"/>
    <xf numFmtId="0" fontId="6" fillId="0" borderId="30" xfId="0" applyFont="1" applyBorder="1" applyAlignment="1">
      <alignment wrapText="1"/>
    </xf>
    <xf numFmtId="0" fontId="9" fillId="0" borderId="12" xfId="0" applyFont="1" applyBorder="1"/>
    <xf numFmtId="1" fontId="13" fillId="0" borderId="12" xfId="0" applyNumberFormat="1" applyFont="1" applyBorder="1"/>
    <xf numFmtId="0" fontId="6" fillId="0" borderId="2" xfId="0" applyFont="1" applyBorder="1"/>
    <xf numFmtId="3" fontId="6" fillId="0" borderId="2" xfId="0" applyNumberFormat="1" applyFont="1" applyBorder="1"/>
    <xf numFmtId="0" fontId="14" fillId="0" borderId="0" xfId="0" applyFont="1" applyFill="1" applyBorder="1" applyAlignment="1">
      <alignment vertic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wrapText="1"/>
    </xf>
    <xf numFmtId="3" fontId="5" fillId="0" borderId="0" xfId="0" applyNumberFormat="1" applyFont="1" applyFill="1" applyBorder="1"/>
    <xf numFmtId="0" fontId="3" fillId="0" borderId="0" xfId="0" applyFont="1" applyFill="1" applyBorder="1"/>
    <xf numFmtId="0" fontId="6" fillId="0" borderId="0" xfId="0" applyFont="1" applyFill="1" applyBorder="1"/>
    <xf numFmtId="169" fontId="5" fillId="0" borderId="0" xfId="0" applyNumberFormat="1" applyFont="1" applyBorder="1" applyAlignment="1">
      <alignment wrapText="1"/>
    </xf>
    <xf numFmtId="0" fontId="9" fillId="0" borderId="2" xfId="3" applyFont="1" applyFill="1" applyBorder="1" applyAlignment="1" applyProtection="1">
      <alignment horizontal="center" vertical="center"/>
      <protection hidden="1"/>
    </xf>
    <xf numFmtId="0" fontId="9" fillId="0" borderId="2" xfId="2" applyFont="1" applyFill="1" applyBorder="1" applyAlignment="1" applyProtection="1">
      <alignment horizontal="center" vertical="center"/>
      <protection hidden="1"/>
    </xf>
    <xf numFmtId="0" fontId="6" fillId="0" borderId="58" xfId="0" applyFont="1" applyBorder="1" applyAlignment="1">
      <alignment wrapText="1"/>
    </xf>
    <xf numFmtId="169" fontId="13" fillId="0" borderId="58" xfId="0" applyNumberFormat="1" applyFont="1" applyBorder="1" applyAlignment="1">
      <alignment wrapText="1"/>
    </xf>
    <xf numFmtId="1" fontId="9" fillId="2" borderId="3" xfId="2" applyNumberFormat="1" applyFont="1" applyFill="1" applyBorder="1" applyAlignment="1" applyProtection="1">
      <alignment horizontal="center" vertical="center"/>
      <protection hidden="1"/>
    </xf>
    <xf numFmtId="1" fontId="5" fillId="0" borderId="0" xfId="0" applyNumberFormat="1" applyFont="1" applyAlignment="1">
      <alignment wrapText="1"/>
    </xf>
    <xf numFmtId="169" fontId="6" fillId="0" borderId="0" xfId="0" applyNumberFormat="1" applyFont="1"/>
    <xf numFmtId="1" fontId="6" fillId="0" borderId="0" xfId="0" applyNumberFormat="1" applyFont="1" applyAlignment="1">
      <alignment wrapText="1"/>
    </xf>
    <xf numFmtId="0" fontId="6" fillId="0" borderId="0" xfId="0" applyFont="1"/>
    <xf numFmtId="169" fontId="6" fillId="0" borderId="0" xfId="0" applyNumberFormat="1" applyFont="1" applyAlignment="1">
      <alignment wrapText="1"/>
    </xf>
    <xf numFmtId="3" fontId="6" fillId="0" borderId="0" xfId="0" applyNumberFormat="1" applyFont="1" applyFill="1" applyBorder="1"/>
    <xf numFmtId="3" fontId="6" fillId="0" borderId="0" xfId="0" applyNumberFormat="1" applyFont="1"/>
    <xf numFmtId="171" fontId="3" fillId="0" borderId="0" xfId="0" applyNumberFormat="1" applyFont="1"/>
    <xf numFmtId="3" fontId="5" fillId="46" borderId="0" xfId="0" applyNumberFormat="1" applyFont="1" applyFill="1" applyBorder="1"/>
    <xf numFmtId="1" fontId="5" fillId="46" borderId="0" xfId="0" applyNumberFormat="1" applyFont="1" applyFill="1" applyBorder="1"/>
    <xf numFmtId="1" fontId="5" fillId="0" borderId="0" xfId="0" applyNumberFormat="1" applyFont="1" applyAlignment="1">
      <alignment horizontal="center"/>
    </xf>
    <xf numFmtId="174" fontId="6" fillId="0" borderId="12" xfId="2" applyNumberFormat="1" applyFont="1" applyFill="1" applyBorder="1" applyAlignment="1" applyProtection="1">
      <alignment horizontal="center" vertical="center"/>
      <protection hidden="1"/>
    </xf>
    <xf numFmtId="4" fontId="5" fillId="0" borderId="0" xfId="0" applyNumberFormat="1" applyFont="1"/>
    <xf numFmtId="0" fontId="9" fillId="2" borderId="25" xfId="2" applyFont="1" applyFill="1" applyBorder="1" applyAlignment="1" applyProtection="1">
      <alignment horizontal="center" vertical="center"/>
      <protection hidden="1"/>
    </xf>
    <xf numFmtId="3" fontId="6" fillId="2" borderId="25" xfId="2" applyNumberFormat="1" applyFont="1" applyFill="1" applyBorder="1" applyAlignment="1" applyProtection="1">
      <alignment horizontal="center" vertical="center"/>
      <protection hidden="1"/>
    </xf>
    <xf numFmtId="0" fontId="5" fillId="0" borderId="23" xfId="0" applyFont="1" applyFill="1" applyBorder="1" applyAlignment="1">
      <alignment horizontal="center"/>
    </xf>
    <xf numFmtId="1" fontId="5" fillId="0" borderId="23" xfId="0" applyNumberFormat="1" applyFont="1" applyBorder="1"/>
    <xf numFmtId="4" fontId="6" fillId="2" borderId="25" xfId="2" applyNumberFormat="1" applyFont="1" applyFill="1" applyBorder="1" applyAlignment="1" applyProtection="1">
      <alignment horizontal="center" vertical="center"/>
      <protection hidden="1"/>
    </xf>
    <xf numFmtId="0" fontId="5" fillId="0" borderId="23" xfId="0" applyFont="1" applyFill="1" applyBorder="1"/>
    <xf numFmtId="0" fontId="9" fillId="0" borderId="56" xfId="0" applyFont="1" applyFill="1" applyBorder="1" applyAlignment="1" applyProtection="1">
      <alignment horizontal="center" vertical="center" wrapText="1"/>
      <protection hidden="1"/>
    </xf>
    <xf numFmtId="1" fontId="5" fillId="0" borderId="23" xfId="0" applyNumberFormat="1" applyFont="1" applyBorder="1" applyAlignment="1">
      <alignment horizontal="left" wrapText="1"/>
    </xf>
    <xf numFmtId="3" fontId="6" fillId="13" borderId="23" xfId="4" applyNumberFormat="1" applyFont="1" applyFill="1" applyBorder="1" applyAlignment="1" applyProtection="1">
      <alignment horizontal="center"/>
      <protection hidden="1"/>
    </xf>
    <xf numFmtId="1" fontId="6" fillId="13" borderId="2" xfId="2" applyNumberFormat="1" applyFont="1" applyFill="1" applyBorder="1" applyAlignment="1" applyProtection="1">
      <alignment horizontal="center" vertical="center"/>
      <protection hidden="1"/>
    </xf>
    <xf numFmtId="3" fontId="6" fillId="13" borderId="23" xfId="4" applyNumberFormat="1" applyFont="1" applyFill="1" applyBorder="1" applyAlignment="1" applyProtection="1">
      <alignment horizontal="center" vertical="center"/>
      <protection hidden="1"/>
    </xf>
    <xf numFmtId="167" fontId="6" fillId="13" borderId="2" xfId="2" applyNumberFormat="1" applyFont="1" applyFill="1" applyBorder="1" applyAlignment="1" applyProtection="1">
      <alignment horizontal="center" vertical="center"/>
      <protection hidden="1"/>
    </xf>
    <xf numFmtId="3" fontId="6" fillId="2" borderId="23" xfId="4" applyNumberFormat="1" applyFont="1" applyFill="1" applyBorder="1" applyAlignment="1" applyProtection="1">
      <alignment horizontal="center" vertical="center"/>
      <protection hidden="1"/>
    </xf>
    <xf numFmtId="1" fontId="9" fillId="0" borderId="134" xfId="0" applyNumberFormat="1" applyFont="1" applyBorder="1" applyAlignment="1">
      <alignment horizontal="left" vertical="center" wrapText="1"/>
    </xf>
    <xf numFmtId="299" fontId="5" fillId="0" borderId="23" xfId="0" applyNumberFormat="1" applyFont="1" applyBorder="1"/>
    <xf numFmtId="167" fontId="5" fillId="0" borderId="23" xfId="0" applyNumberFormat="1" applyFont="1" applyBorder="1" applyAlignment="1">
      <alignment horizontal="left" wrapText="1"/>
    </xf>
    <xf numFmtId="4" fontId="2" fillId="0" borderId="0" xfId="0" applyNumberFormat="1" applyFont="1"/>
    <xf numFmtId="0" fontId="30" fillId="0" borderId="69" xfId="46461" applyBorder="1"/>
    <xf numFmtId="0" fontId="30" fillId="0" borderId="0" xfId="46461"/>
    <xf numFmtId="0" fontId="30" fillId="0" borderId="23" xfId="46461" applyBorder="1" applyAlignment="1">
      <alignment horizontal="center" vertical="center"/>
    </xf>
    <xf numFmtId="0" fontId="30" fillId="0" borderId="23" xfId="46461" applyBorder="1" applyAlignment="1">
      <alignment vertical="center" wrapText="1"/>
    </xf>
    <xf numFmtId="0" fontId="33" fillId="0" borderId="23" xfId="46461" applyFont="1" applyFill="1" applyBorder="1" applyAlignment="1">
      <alignment horizontal="center" vertical="center" wrapText="1"/>
    </xf>
    <xf numFmtId="0" fontId="30" fillId="0" borderId="29" xfId="46461" applyBorder="1" applyAlignment="1">
      <alignment horizontal="center" vertical="center"/>
    </xf>
    <xf numFmtId="0" fontId="34" fillId="0" borderId="23" xfId="46461" applyFont="1" applyFill="1" applyBorder="1" applyAlignment="1">
      <alignment horizontal="center"/>
    </xf>
    <xf numFmtId="3" fontId="34" fillId="0" borderId="23" xfId="46461" applyNumberFormat="1" applyFont="1" applyFill="1" applyBorder="1" applyAlignment="1">
      <alignment horizontal="center"/>
    </xf>
    <xf numFmtId="3" fontId="300" fillId="0" borderId="23" xfId="46461" applyNumberFormat="1" applyFont="1" applyFill="1" applyBorder="1" applyAlignment="1">
      <alignment horizontal="center"/>
    </xf>
    <xf numFmtId="4" fontId="300" fillId="0" borderId="23" xfId="46461" applyNumberFormat="1" applyFont="1" applyFill="1" applyBorder="1" applyAlignment="1">
      <alignment horizontal="center"/>
    </xf>
    <xf numFmtId="4" fontId="34" fillId="0" borderId="23" xfId="46461" applyNumberFormat="1" applyFont="1" applyFill="1" applyBorder="1" applyAlignment="1">
      <alignment horizontal="center"/>
    </xf>
    <xf numFmtId="174" fontId="34" fillId="0" borderId="23" xfId="46461" applyNumberFormat="1" applyFont="1" applyFill="1" applyBorder="1" applyAlignment="1">
      <alignment horizontal="center"/>
    </xf>
    <xf numFmtId="166" fontId="34" fillId="0" borderId="23" xfId="46461" applyNumberFormat="1" applyFont="1" applyFill="1" applyBorder="1" applyAlignment="1">
      <alignment horizontal="center"/>
    </xf>
    <xf numFmtId="3" fontId="34" fillId="14" borderId="23" xfId="46461" applyNumberFormat="1" applyFont="1" applyFill="1" applyBorder="1" applyAlignment="1">
      <alignment horizontal="center"/>
    </xf>
    <xf numFmtId="0" fontId="30" fillId="0" borderId="29" xfId="46461" applyBorder="1"/>
    <xf numFmtId="0" fontId="30" fillId="0" borderId="23" xfId="46461" applyBorder="1"/>
    <xf numFmtId="0" fontId="30" fillId="12" borderId="23" xfId="46461" applyFill="1" applyBorder="1"/>
    <xf numFmtId="3" fontId="30" fillId="12" borderId="23" xfId="46461" applyNumberFormat="1" applyFill="1" applyBorder="1" applyAlignment="1">
      <alignment horizontal="center"/>
    </xf>
    <xf numFmtId="3" fontId="301" fillId="12" borderId="23" xfId="46461" applyNumberFormat="1" applyFont="1" applyFill="1" applyBorder="1" applyAlignment="1">
      <alignment horizontal="center"/>
    </xf>
    <xf numFmtId="4" fontId="301" fillId="12" borderId="23" xfId="46461" applyNumberFormat="1" applyFont="1" applyFill="1" applyBorder="1" applyAlignment="1">
      <alignment horizontal="center"/>
    </xf>
    <xf numFmtId="4" fontId="30" fillId="12" borderId="23" xfId="46461" applyNumberFormat="1" applyFill="1" applyBorder="1" applyAlignment="1">
      <alignment horizontal="center"/>
    </xf>
    <xf numFmtId="174" fontId="30" fillId="12" borderId="23" xfId="46461" applyNumberFormat="1" applyFill="1" applyBorder="1" applyAlignment="1">
      <alignment horizontal="center"/>
    </xf>
    <xf numFmtId="166" fontId="30" fillId="12" borderId="23" xfId="46461" applyNumberFormat="1" applyFill="1" applyBorder="1" applyAlignment="1">
      <alignment horizontal="center"/>
    </xf>
    <xf numFmtId="2" fontId="1" fillId="14" borderId="23" xfId="46461" applyNumberFormat="1" applyFont="1" applyFill="1" applyBorder="1" applyAlignment="1">
      <alignment horizontal="center"/>
    </xf>
    <xf numFmtId="1" fontId="1" fillId="14" borderId="23" xfId="46461" applyNumberFormat="1" applyFont="1" applyFill="1" applyBorder="1" applyAlignment="1">
      <alignment horizontal="center"/>
    </xf>
    <xf numFmtId="0" fontId="30" fillId="135" borderId="23" xfId="46461" applyFill="1" applyBorder="1"/>
    <xf numFmtId="3" fontId="30" fillId="135" borderId="23" xfId="46461" applyNumberFormat="1" applyFill="1" applyBorder="1" applyAlignment="1">
      <alignment horizontal="center"/>
    </xf>
    <xf numFmtId="4" fontId="30" fillId="135" borderId="23" xfId="46461" applyNumberFormat="1" applyFill="1" applyBorder="1" applyAlignment="1">
      <alignment horizontal="center"/>
    </xf>
    <xf numFmtId="1" fontId="30" fillId="0" borderId="23" xfId="46461" applyNumberFormat="1" applyBorder="1"/>
    <xf numFmtId="0" fontId="30" fillId="0" borderId="0" xfId="46461" applyBorder="1"/>
    <xf numFmtId="4" fontId="1" fillId="12" borderId="23" xfId="46461" applyNumberFormat="1" applyFont="1" applyFill="1" applyBorder="1" applyAlignment="1">
      <alignment horizontal="center"/>
    </xf>
    <xf numFmtId="3" fontId="1" fillId="12" borderId="23" xfId="46461" applyNumberFormat="1" applyFont="1" applyFill="1" applyBorder="1" applyAlignment="1">
      <alignment horizontal="center"/>
    </xf>
    <xf numFmtId="4" fontId="1" fillId="135" borderId="23" xfId="46461" applyNumberFormat="1" applyFont="1" applyFill="1" applyBorder="1" applyAlignment="1">
      <alignment horizontal="center"/>
    </xf>
    <xf numFmtId="3" fontId="1" fillId="135" borderId="23" xfId="46461" applyNumberFormat="1" applyFont="1" applyFill="1" applyBorder="1" applyAlignment="1">
      <alignment horizontal="center"/>
    </xf>
    <xf numFmtId="0" fontId="30" fillId="0" borderId="13" xfId="46461" applyBorder="1"/>
    <xf numFmtId="0" fontId="30" fillId="0" borderId="10" xfId="46461" applyBorder="1"/>
    <xf numFmtId="0" fontId="30" fillId="0" borderId="7" xfId="46461" applyBorder="1"/>
    <xf numFmtId="0" fontId="30" fillId="0" borderId="78" xfId="46461" applyBorder="1"/>
    <xf numFmtId="0" fontId="30" fillId="0" borderId="77" xfId="46461" applyBorder="1"/>
    <xf numFmtId="0" fontId="298" fillId="0" borderId="1" xfId="46461" applyFont="1" applyBorder="1"/>
    <xf numFmtId="0" fontId="30" fillId="0" borderId="61" xfId="46461" applyBorder="1"/>
    <xf numFmtId="0" fontId="30" fillId="0" borderId="54" xfId="46461" applyBorder="1"/>
    <xf numFmtId="3" fontId="302" fillId="12" borderId="23" xfId="46461" applyNumberFormat="1" applyFont="1" applyFill="1" applyBorder="1" applyAlignment="1">
      <alignment horizontal="center"/>
    </xf>
    <xf numFmtId="1" fontId="2" fillId="0" borderId="25" xfId="0" applyNumberFormat="1" applyFont="1" applyBorder="1"/>
    <xf numFmtId="1" fontId="14" fillId="9" borderId="52" xfId="2" applyNumberFormat="1" applyFont="1" applyFill="1" applyBorder="1" applyAlignment="1" applyProtection="1">
      <alignment horizontal="center" vertical="center"/>
      <protection hidden="1"/>
    </xf>
    <xf numFmtId="1" fontId="299" fillId="9" borderId="23" xfId="2" applyNumberFormat="1" applyFont="1" applyFill="1" applyBorder="1" applyAlignment="1" applyProtection="1">
      <alignment horizontal="center" vertical="center"/>
      <protection locked="0"/>
    </xf>
    <xf numFmtId="3" fontId="30" fillId="130" borderId="23" xfId="46461" applyNumberFormat="1" applyFill="1" applyBorder="1" applyAlignment="1">
      <alignment horizontal="center"/>
    </xf>
    <xf numFmtId="3" fontId="30" fillId="46" borderId="23" xfId="46461" applyNumberFormat="1" applyFill="1" applyBorder="1" applyAlignment="1">
      <alignment horizontal="center"/>
    </xf>
    <xf numFmtId="4" fontId="6" fillId="2" borderId="2" xfId="2" applyNumberFormat="1" applyFont="1" applyFill="1" applyBorder="1" applyAlignment="1" applyProtection="1">
      <alignment horizontal="center" vertical="center"/>
      <protection hidden="1"/>
    </xf>
    <xf numFmtId="166" fontId="57" fillId="0" borderId="12" xfId="2" applyNumberFormat="1" applyFont="1" applyFill="1" applyBorder="1" applyAlignment="1" applyProtection="1">
      <alignment horizontal="center" vertical="center"/>
      <protection hidden="1"/>
    </xf>
    <xf numFmtId="166" fontId="57" fillId="0" borderId="2" xfId="2" applyNumberFormat="1" applyFont="1" applyFill="1" applyBorder="1" applyAlignment="1" applyProtection="1">
      <alignment horizontal="center" vertical="center"/>
      <protection hidden="1"/>
    </xf>
    <xf numFmtId="0" fontId="30" fillId="0" borderId="23" xfId="46461" applyBorder="1" applyAlignment="1">
      <alignment horizontal="center" vertical="center" wrapText="1"/>
    </xf>
    <xf numFmtId="0" fontId="298" fillId="0" borderId="1" xfId="46461" applyFont="1" applyBorder="1" applyAlignment="1">
      <alignment horizontal="center"/>
    </xf>
    <xf numFmtId="0" fontId="3" fillId="0" borderId="150" xfId="0" applyFont="1" applyBorder="1" applyAlignment="1">
      <alignment horizontal="right"/>
    </xf>
    <xf numFmtId="169" fontId="2" fillId="0" borderId="25" xfId="0" applyNumberFormat="1" applyFont="1" applyBorder="1"/>
    <xf numFmtId="169" fontId="2" fillId="0" borderId="151" xfId="0" applyNumberFormat="1" applyFont="1" applyBorder="1"/>
    <xf numFmtId="0" fontId="3" fillId="9" borderId="152" xfId="0" applyFont="1" applyFill="1" applyBorder="1"/>
    <xf numFmtId="0" fontId="3" fillId="9" borderId="52" xfId="0" applyFont="1" applyFill="1" applyBorder="1"/>
    <xf numFmtId="3" fontId="2" fillId="9" borderId="52" xfId="0" applyNumberFormat="1" applyFont="1" applyFill="1" applyBorder="1" applyAlignment="1">
      <alignment horizontal="center"/>
    </xf>
    <xf numFmtId="0" fontId="2" fillId="0" borderId="16" xfId="0" applyFont="1" applyBorder="1"/>
    <xf numFmtId="0" fontId="2" fillId="0" borderId="30" xfId="0" applyFont="1" applyBorder="1"/>
    <xf numFmtId="167" fontId="2" fillId="0" borderId="12" xfId="0" applyNumberFormat="1" applyFont="1" applyBorder="1"/>
    <xf numFmtId="3" fontId="14" fillId="0" borderId="2" xfId="0" applyNumberFormat="1" applyFont="1" applyBorder="1"/>
    <xf numFmtId="0" fontId="30" fillId="0" borderId="29" xfId="46461" applyBorder="1" applyAlignment="1">
      <alignment horizontal="center" vertical="center"/>
    </xf>
    <xf numFmtId="0" fontId="30" fillId="0" borderId="23" xfId="46461" applyBorder="1" applyAlignment="1">
      <alignment horizontal="center" vertical="center"/>
    </xf>
    <xf numFmtId="1" fontId="13" fillId="0" borderId="47" xfId="0" applyNumberFormat="1" applyFont="1" applyBorder="1"/>
    <xf numFmtId="167" fontId="6" fillId="0" borderId="48" xfId="0" applyNumberFormat="1" applyFont="1" applyBorder="1"/>
    <xf numFmtId="0" fontId="30" fillId="0" borderId="65" xfId="46461" applyBorder="1"/>
    <xf numFmtId="0" fontId="30" fillId="0" borderId="67" xfId="46461" applyBorder="1"/>
    <xf numFmtId="2" fontId="30" fillId="0" borderId="67" xfId="46461" applyNumberFormat="1" applyBorder="1"/>
    <xf numFmtId="0" fontId="30" fillId="0" borderId="41" xfId="46461" applyBorder="1"/>
    <xf numFmtId="0" fontId="30" fillId="0" borderId="80" xfId="46461" applyBorder="1"/>
    <xf numFmtId="3" fontId="298" fillId="0" borderId="80" xfId="46461" applyNumberFormat="1" applyFont="1" applyBorder="1" applyAlignment="1">
      <alignment horizontal="center"/>
    </xf>
    <xf numFmtId="0" fontId="30" fillId="0" borderId="76" xfId="46461" applyBorder="1"/>
    <xf numFmtId="0" fontId="298" fillId="0" borderId="46" xfId="46461" applyFont="1" applyBorder="1" applyAlignment="1">
      <alignment horizontal="center"/>
    </xf>
    <xf numFmtId="0" fontId="298" fillId="0" borderId="58" xfId="46461" applyFont="1" applyBorder="1"/>
    <xf numFmtId="3" fontId="303" fillId="0" borderId="46" xfId="46461" applyNumberFormat="1" applyFont="1" applyBorder="1" applyAlignment="1">
      <alignment horizontal="center"/>
    </xf>
    <xf numFmtId="0" fontId="298" fillId="0" borderId="0" xfId="46461" applyFont="1" applyBorder="1"/>
    <xf numFmtId="3" fontId="298" fillId="0" borderId="0" xfId="46461" applyNumberFormat="1" applyFont="1" applyBorder="1"/>
    <xf numFmtId="0" fontId="298" fillId="0" borderId="80" xfId="46461" applyFont="1" applyBorder="1" applyAlignment="1">
      <alignment horizontal="center" vertical="center"/>
    </xf>
    <xf numFmtId="4" fontId="302" fillId="12" borderId="23" xfId="46461" applyNumberFormat="1" applyFont="1" applyFill="1" applyBorder="1" applyAlignment="1">
      <alignment horizontal="center"/>
    </xf>
    <xf numFmtId="0" fontId="298" fillId="0" borderId="80" xfId="46461" applyFont="1" applyBorder="1" applyAlignment="1">
      <alignment horizontal="center"/>
    </xf>
    <xf numFmtId="0" fontId="30" fillId="14" borderId="0" xfId="46461" applyFill="1"/>
    <xf numFmtId="0" fontId="298" fillId="0" borderId="76" xfId="46461" applyFont="1" applyBorder="1" applyAlignment="1">
      <alignment horizontal="center"/>
    </xf>
    <xf numFmtId="3" fontId="298" fillId="0" borderId="0" xfId="46461" applyNumberFormat="1" applyFont="1" applyAlignment="1">
      <alignment horizontal="center"/>
    </xf>
    <xf numFmtId="0" fontId="298" fillId="0" borderId="0" xfId="46461" applyFont="1" applyAlignment="1">
      <alignment horizontal="center"/>
    </xf>
    <xf numFmtId="3" fontId="303" fillId="0" borderId="36" xfId="46461" applyNumberFormat="1" applyFont="1" applyBorder="1" applyAlignment="1">
      <alignment horizontal="center"/>
    </xf>
    <xf numFmtId="0" fontId="35" fillId="0" borderId="0" xfId="46461" applyFont="1" applyBorder="1"/>
    <xf numFmtId="167" fontId="35" fillId="0" borderId="13" xfId="46461" applyNumberFormat="1" applyFont="1" applyBorder="1"/>
    <xf numFmtId="0" fontId="35" fillId="0" borderId="13" xfId="46461" applyFont="1" applyBorder="1"/>
    <xf numFmtId="166" fontId="35" fillId="0" borderId="13" xfId="46461" applyNumberFormat="1" applyFont="1" applyBorder="1"/>
    <xf numFmtId="3" fontId="35" fillId="0" borderId="13" xfId="46461" applyNumberFormat="1" applyFont="1" applyBorder="1"/>
    <xf numFmtId="1" fontId="35" fillId="0" borderId="13" xfId="46461" applyNumberFormat="1" applyFont="1" applyBorder="1"/>
    <xf numFmtId="0" fontId="35" fillId="0" borderId="0" xfId="46461" applyFont="1"/>
    <xf numFmtId="0" fontId="304" fillId="0" borderId="0" xfId="0" applyFont="1"/>
    <xf numFmtId="0" fontId="304" fillId="0" borderId="80" xfId="0" applyFont="1" applyBorder="1"/>
    <xf numFmtId="169" fontId="305" fillId="0" borderId="80" xfId="1" applyNumberFormat="1" applyFont="1" applyFill="1" applyBorder="1" applyAlignment="1" applyProtection="1">
      <alignment horizontal="center" vertical="center"/>
      <protection hidden="1"/>
    </xf>
    <xf numFmtId="2" fontId="304" fillId="0" borderId="80" xfId="0" applyNumberFormat="1" applyFont="1" applyBorder="1"/>
    <xf numFmtId="2" fontId="6" fillId="0" borderId="37" xfId="0" applyNumberFormat="1" applyFont="1" applyBorder="1"/>
    <xf numFmtId="3" fontId="296" fillId="0" borderId="0" xfId="0" applyNumberFormat="1" applyFont="1"/>
    <xf numFmtId="0" fontId="296" fillId="0" borderId="0" xfId="0" applyFont="1"/>
    <xf numFmtId="166" fontId="296" fillId="0" borderId="0" xfId="0" applyNumberFormat="1" applyFont="1"/>
    <xf numFmtId="0" fontId="51" fillId="0" borderId="0" xfId="46461" applyFont="1" applyBorder="1"/>
    <xf numFmtId="3" fontId="51" fillId="0" borderId="0" xfId="46461" applyNumberFormat="1" applyFont="1" applyBorder="1"/>
    <xf numFmtId="0" fontId="51" fillId="0" borderId="13" xfId="46461" applyFont="1" applyBorder="1"/>
    <xf numFmtId="1" fontId="51" fillId="0" borderId="0" xfId="46461" applyNumberFormat="1" applyFont="1" applyBorder="1"/>
    <xf numFmtId="0" fontId="51" fillId="0" borderId="9" xfId="46461" applyFont="1" applyBorder="1"/>
    <xf numFmtId="167" fontId="51" fillId="0" borderId="13" xfId="46461" applyNumberFormat="1" applyFont="1" applyBorder="1"/>
    <xf numFmtId="166" fontId="51" fillId="0" borderId="13" xfId="46461" applyNumberFormat="1" applyFont="1" applyBorder="1"/>
    <xf numFmtId="167" fontId="51" fillId="0" borderId="0" xfId="46461" applyNumberFormat="1" applyFont="1" applyBorder="1"/>
    <xf numFmtId="166" fontId="51" fillId="0" borderId="0" xfId="46461" applyNumberFormat="1" applyFont="1" applyBorder="1"/>
    <xf numFmtId="0" fontId="306" fillId="2" borderId="46" xfId="2" applyFont="1" applyFill="1" applyBorder="1" applyAlignment="1" applyProtection="1">
      <alignment horizontal="left" vertical="center" wrapText="1"/>
      <protection hidden="1"/>
    </xf>
    <xf numFmtId="167" fontId="5" fillId="0" borderId="52" xfId="2" applyNumberFormat="1" applyFont="1" applyFill="1" applyBorder="1" applyAlignment="1" applyProtection="1">
      <alignment horizontal="center" vertical="center"/>
      <protection locked="0"/>
    </xf>
    <xf numFmtId="167" fontId="5" fillId="0" borderId="53" xfId="2" applyNumberFormat="1" applyFont="1" applyFill="1" applyBorder="1" applyAlignment="1" applyProtection="1">
      <alignment horizontal="center" vertical="center"/>
      <protection locked="0"/>
    </xf>
    <xf numFmtId="3" fontId="298" fillId="0" borderId="46" xfId="46461" applyNumberFormat="1" applyFont="1" applyBorder="1"/>
    <xf numFmtId="1" fontId="35" fillId="0" borderId="31" xfId="46461" applyNumberFormat="1" applyFont="1" applyBorder="1"/>
    <xf numFmtId="1" fontId="35" fillId="0" borderId="21" xfId="46461" applyNumberFormat="1" applyFont="1" applyBorder="1"/>
    <xf numFmtId="0" fontId="35" fillId="0" borderId="17" xfId="46461" applyFont="1" applyBorder="1"/>
    <xf numFmtId="0" fontId="35" fillId="0" borderId="53" xfId="46461" applyFont="1" applyBorder="1"/>
    <xf numFmtId="0" fontId="35" fillId="0" borderId="61" xfId="46461" applyFont="1" applyBorder="1"/>
    <xf numFmtId="0" fontId="35" fillId="0" borderId="54" xfId="46461" applyFont="1" applyBorder="1"/>
    <xf numFmtId="0" fontId="297" fillId="0" borderId="0" xfId="0" applyFont="1" applyFill="1" applyAlignment="1"/>
    <xf numFmtId="1" fontId="296" fillId="0" borderId="0" xfId="0" applyNumberFormat="1" applyFont="1"/>
    <xf numFmtId="1" fontId="297" fillId="0" borderId="0" xfId="0" applyNumberFormat="1" applyFont="1"/>
    <xf numFmtId="167" fontId="30" fillId="0" borderId="0" xfId="10915" applyNumberFormat="1"/>
    <xf numFmtId="3" fontId="14" fillId="0" borderId="0" xfId="0" applyNumberFormat="1" applyFont="1" applyFill="1"/>
    <xf numFmtId="3" fontId="30" fillId="0" borderId="67" xfId="46461" applyNumberFormat="1" applyBorder="1"/>
    <xf numFmtId="169" fontId="2" fillId="0" borderId="12" xfId="0" applyNumberFormat="1" applyFont="1" applyBorder="1"/>
    <xf numFmtId="0" fontId="3" fillId="0" borderId="21" xfId="0" applyFont="1" applyBorder="1"/>
    <xf numFmtId="0" fontId="3" fillId="0" borderId="28" xfId="0" applyFont="1" applyBorder="1"/>
    <xf numFmtId="0" fontId="3" fillId="0" borderId="20" xfId="0" applyFont="1" applyBorder="1"/>
    <xf numFmtId="169" fontId="2" fillId="0" borderId="18" xfId="0" applyNumberFormat="1" applyFont="1" applyBorder="1"/>
    <xf numFmtId="169" fontId="2" fillId="0" borderId="30" xfId="0" applyNumberFormat="1" applyFont="1" applyBorder="1" applyAlignment="1">
      <alignment horizontal="left" vertical="top"/>
    </xf>
    <xf numFmtId="169" fontId="2" fillId="0" borderId="6" xfId="0" applyNumberFormat="1" applyFont="1" applyBorder="1"/>
    <xf numFmtId="169" fontId="2" fillId="0" borderId="32" xfId="0" applyNumberFormat="1" applyFont="1" applyBorder="1" applyAlignment="1">
      <alignment horizontal="left" vertical="top"/>
    </xf>
    <xf numFmtId="169" fontId="2" fillId="0" borderId="5" xfId="0" applyNumberFormat="1" applyFont="1" applyBorder="1"/>
    <xf numFmtId="169" fontId="2" fillId="0" borderId="34" xfId="0" applyNumberFormat="1" applyFont="1" applyBorder="1" applyAlignment="1">
      <alignment horizontal="left" vertical="top"/>
    </xf>
    <xf numFmtId="0" fontId="5" fillId="0" borderId="63" xfId="0" applyFont="1" applyBorder="1"/>
    <xf numFmtId="0" fontId="5" fillId="0" borderId="42" xfId="0" applyFont="1" applyBorder="1"/>
    <xf numFmtId="3" fontId="5" fillId="0" borderId="42" xfId="0" applyNumberFormat="1" applyFont="1" applyBorder="1"/>
    <xf numFmtId="0" fontId="5" fillId="0" borderId="59" xfId="0" applyFont="1" applyBorder="1" applyAlignment="1">
      <alignment wrapText="1"/>
    </xf>
    <xf numFmtId="0" fontId="5" fillId="0" borderId="37" xfId="0" applyFont="1" applyBorder="1"/>
    <xf numFmtId="3" fontId="5" fillId="0" borderId="2" xfId="0" applyNumberFormat="1" applyFont="1" applyBorder="1"/>
    <xf numFmtId="0" fontId="9" fillId="0" borderId="20" xfId="0" applyFont="1" applyBorder="1"/>
    <xf numFmtId="3" fontId="6" fillId="0" borderId="16" xfId="0" applyNumberFormat="1" applyFont="1" applyBorder="1"/>
    <xf numFmtId="0" fontId="6" fillId="0" borderId="6" xfId="0" applyFont="1" applyBorder="1"/>
    <xf numFmtId="3" fontId="6" fillId="0" borderId="23" xfId="0" applyNumberFormat="1" applyFont="1" applyBorder="1"/>
    <xf numFmtId="3" fontId="13" fillId="0" borderId="32" xfId="0" applyNumberFormat="1" applyFont="1" applyBorder="1"/>
    <xf numFmtId="3" fontId="6" fillId="0" borderId="12" xfId="0" applyNumberFormat="1" applyFont="1" applyBorder="1"/>
    <xf numFmtId="3" fontId="13" fillId="0" borderId="34" xfId="0" applyNumberFormat="1" applyFont="1" applyBorder="1"/>
    <xf numFmtId="0" fontId="6" fillId="0" borderId="3" xfId="0" applyFont="1" applyBorder="1"/>
    <xf numFmtId="3" fontId="14" fillId="0" borderId="37" xfId="0" applyNumberFormat="1" applyFont="1" applyBorder="1"/>
    <xf numFmtId="3" fontId="14" fillId="0" borderId="58" xfId="0" applyNumberFormat="1" applyFont="1" applyBorder="1"/>
    <xf numFmtId="3" fontId="6" fillId="0" borderId="37" xfId="0" applyNumberFormat="1" applyFont="1" applyBorder="1"/>
    <xf numFmtId="0" fontId="307" fillId="0" borderId="0" xfId="10915" applyFont="1"/>
    <xf numFmtId="0" fontId="6" fillId="0" borderId="28" xfId="0" applyFont="1" applyBorder="1"/>
    <xf numFmtId="0" fontId="6" fillId="0" borderId="20" xfId="0" applyFont="1" applyBorder="1"/>
    <xf numFmtId="3" fontId="6" fillId="0" borderId="6" xfId="0" applyNumberFormat="1" applyFont="1" applyBorder="1"/>
    <xf numFmtId="3" fontId="6" fillId="0" borderId="5" xfId="0" applyNumberFormat="1" applyFont="1" applyBorder="1"/>
    <xf numFmtId="0" fontId="5" fillId="0" borderId="3" xfId="0" applyFont="1" applyBorder="1"/>
    <xf numFmtId="3" fontId="5" fillId="0" borderId="37" xfId="0" applyNumberFormat="1" applyFont="1" applyBorder="1"/>
    <xf numFmtId="0" fontId="5" fillId="0" borderId="21" xfId="0" applyFont="1" applyBorder="1"/>
    <xf numFmtId="0" fontId="5" fillId="0" borderId="20" xfId="0" applyFont="1" applyBorder="1"/>
    <xf numFmtId="3" fontId="5" fillId="0" borderId="18" xfId="0" applyNumberFormat="1" applyFont="1" applyBorder="1"/>
    <xf numFmtId="3" fontId="5" fillId="0" borderId="30" xfId="0" applyNumberFormat="1" applyFont="1" applyBorder="1"/>
    <xf numFmtId="3" fontId="5" fillId="0" borderId="5" xfId="0" applyNumberFormat="1" applyFont="1" applyBorder="1"/>
    <xf numFmtId="3" fontId="5" fillId="0" borderId="34" xfId="0" applyNumberFormat="1" applyFont="1" applyBorder="1"/>
    <xf numFmtId="0" fontId="5" fillId="0" borderId="67" xfId="0" applyFont="1" applyBorder="1"/>
    <xf numFmtId="0" fontId="5" fillId="0" borderId="67" xfId="0" applyFont="1" applyBorder="1" applyAlignment="1">
      <alignment wrapText="1"/>
    </xf>
    <xf numFmtId="0" fontId="5" fillId="0" borderId="13" xfId="0" applyFont="1" applyBorder="1"/>
    <xf numFmtId="0" fontId="5" fillId="0" borderId="13" xfId="0" applyFont="1" applyBorder="1" applyAlignment="1">
      <alignment wrapText="1"/>
    </xf>
    <xf numFmtId="0" fontId="57" fillId="0" borderId="13" xfId="0" applyFont="1" applyBorder="1" applyAlignment="1">
      <alignment vertical="center"/>
    </xf>
    <xf numFmtId="0" fontId="57" fillId="0" borderId="80" xfId="0" applyFont="1" applyBorder="1" applyAlignment="1">
      <alignment vertical="center"/>
    </xf>
    <xf numFmtId="0" fontId="6" fillId="0" borderId="16" xfId="0" applyFont="1" applyBorder="1"/>
    <xf numFmtId="0" fontId="6" fillId="0" borderId="12" xfId="0" applyFont="1" applyBorder="1"/>
    <xf numFmtId="0" fontId="9" fillId="0" borderId="6" xfId="0" applyFont="1" applyBorder="1"/>
    <xf numFmtId="0" fontId="9" fillId="0" borderId="23" xfId="0" applyFont="1" applyBorder="1"/>
    <xf numFmtId="169" fontId="13" fillId="0" borderId="25" xfId="0" applyNumberFormat="1" applyFont="1" applyBorder="1"/>
    <xf numFmtId="169" fontId="13" fillId="0" borderId="66" xfId="0" applyNumberFormat="1" applyFont="1" applyBorder="1" applyAlignment="1">
      <alignment horizontal="left" vertical="top"/>
    </xf>
    <xf numFmtId="169" fontId="3" fillId="0" borderId="0" xfId="0" applyNumberFormat="1" applyFont="1" applyAlignment="1">
      <alignment vertical="center" wrapText="1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21" xfId="2" applyFont="1" applyFill="1" applyBorder="1" applyAlignment="1" applyProtection="1">
      <alignment horizontal="center" vertical="center"/>
      <protection hidden="1"/>
    </xf>
    <xf numFmtId="2" fontId="55" fillId="46" borderId="0" xfId="0" applyNumberFormat="1" applyFont="1" applyFill="1"/>
    <xf numFmtId="0" fontId="30" fillId="0" borderId="23" xfId="10915" applyBorder="1" applyAlignment="1">
      <alignment horizontal="center" vertical="center"/>
    </xf>
    <xf numFmtId="0" fontId="3" fillId="0" borderId="43" xfId="2" applyFont="1" applyFill="1" applyBorder="1" applyAlignment="1" applyProtection="1">
      <alignment horizontal="center" vertical="center"/>
      <protection hidden="1"/>
    </xf>
    <xf numFmtId="0" fontId="3" fillId="0" borderId="41" xfId="0" applyFont="1" applyBorder="1" applyAlignment="1" applyProtection="1">
      <alignment horizontal="left" vertical="center" wrapText="1"/>
      <protection hidden="1"/>
    </xf>
    <xf numFmtId="3" fontId="6" fillId="0" borderId="78" xfId="2" applyNumberFormat="1" applyFont="1" applyFill="1" applyBorder="1" applyAlignment="1" applyProtection="1">
      <alignment horizontal="center" vertical="center"/>
      <protection hidden="1"/>
    </xf>
    <xf numFmtId="0" fontId="34" fillId="0" borderId="23" xfId="10915" applyFont="1" applyFill="1" applyBorder="1" applyAlignment="1">
      <alignment horizontal="center"/>
    </xf>
    <xf numFmtId="3" fontId="34" fillId="0" borderId="23" xfId="10915" applyNumberFormat="1" applyFont="1" applyFill="1" applyBorder="1" applyAlignment="1">
      <alignment horizontal="center"/>
    </xf>
    <xf numFmtId="4" fontId="34" fillId="0" borderId="23" xfId="10915" applyNumberFormat="1" applyFont="1" applyFill="1" applyBorder="1" applyAlignment="1">
      <alignment horizontal="center"/>
    </xf>
    <xf numFmtId="166" fontId="34" fillId="0" borderId="23" xfId="10915" applyNumberFormat="1" applyFont="1" applyFill="1" applyBorder="1" applyAlignment="1">
      <alignment horizontal="center"/>
    </xf>
    <xf numFmtId="0" fontId="30" fillId="12" borderId="23" xfId="10915" applyFill="1" applyBorder="1"/>
    <xf numFmtId="3" fontId="30" fillId="12" borderId="23" xfId="10915" applyNumberFormat="1" applyFill="1" applyBorder="1" applyAlignment="1">
      <alignment horizontal="center"/>
    </xf>
    <xf numFmtId="4" fontId="30" fillId="12" borderId="23" xfId="10915" applyNumberFormat="1" applyFill="1" applyBorder="1" applyAlignment="1">
      <alignment horizontal="center"/>
    </xf>
    <xf numFmtId="166" fontId="30" fillId="12" borderId="23" xfId="10915" applyNumberFormat="1" applyFill="1" applyBorder="1" applyAlignment="1">
      <alignment horizontal="center"/>
    </xf>
    <xf numFmtId="166" fontId="1" fillId="14" borderId="23" xfId="10915" applyNumberFormat="1" applyFont="1" applyFill="1" applyBorder="1" applyAlignment="1">
      <alignment horizontal="center"/>
    </xf>
    <xf numFmtId="0" fontId="30" fillId="135" borderId="23" xfId="10915" applyFill="1" applyBorder="1"/>
    <xf numFmtId="3" fontId="30" fillId="135" borderId="23" xfId="10915" applyNumberFormat="1" applyFill="1" applyBorder="1" applyAlignment="1">
      <alignment horizontal="center"/>
    </xf>
    <xf numFmtId="4" fontId="30" fillId="135" borderId="23" xfId="10915" applyNumberFormat="1" applyFill="1" applyBorder="1" applyAlignment="1">
      <alignment horizontal="center"/>
    </xf>
    <xf numFmtId="166" fontId="30" fillId="135" borderId="23" xfId="10915" applyNumberFormat="1" applyFill="1" applyBorder="1" applyAlignment="1">
      <alignment horizontal="center"/>
    </xf>
    <xf numFmtId="4" fontId="1" fillId="12" borderId="23" xfId="10915" applyNumberFormat="1" applyFont="1" applyFill="1" applyBorder="1" applyAlignment="1">
      <alignment horizontal="center"/>
    </xf>
    <xf numFmtId="3" fontId="1" fillId="12" borderId="23" xfId="10915" applyNumberFormat="1" applyFont="1" applyFill="1" applyBorder="1" applyAlignment="1">
      <alignment horizontal="center"/>
    </xf>
    <xf numFmtId="4" fontId="1" fillId="135" borderId="23" xfId="10915" applyNumberFormat="1" applyFont="1" applyFill="1" applyBorder="1" applyAlignment="1">
      <alignment horizontal="center"/>
    </xf>
    <xf numFmtId="3" fontId="1" fillId="135" borderId="23" xfId="10915" applyNumberFormat="1" applyFont="1" applyFill="1" applyBorder="1" applyAlignment="1">
      <alignment horizontal="center"/>
    </xf>
    <xf numFmtId="0" fontId="269" fillId="46" borderId="48" xfId="10915" applyFont="1" applyFill="1" applyBorder="1" applyAlignment="1">
      <alignment horizontal="center" vertical="center"/>
    </xf>
    <xf numFmtId="3" fontId="269" fillId="46" borderId="18" xfId="10915" applyNumberFormat="1" applyFont="1" applyFill="1" applyBorder="1" applyAlignment="1">
      <alignment horizontal="center" vertical="center"/>
    </xf>
    <xf numFmtId="3" fontId="269" fillId="46" borderId="30" xfId="10915" applyNumberFormat="1" applyFont="1" applyFill="1" applyBorder="1" applyAlignment="1">
      <alignment horizontal="center" vertical="center"/>
    </xf>
    <xf numFmtId="0" fontId="309" fillId="129" borderId="47" xfId="10915" applyFont="1" applyFill="1" applyBorder="1" applyAlignment="1">
      <alignment horizontal="center" vertical="center"/>
    </xf>
    <xf numFmtId="3" fontId="309" fillId="129" borderId="5" xfId="10915" applyNumberFormat="1" applyFont="1" applyFill="1" applyBorder="1" applyAlignment="1">
      <alignment horizontal="center" vertical="center"/>
    </xf>
    <xf numFmtId="3" fontId="309" fillId="129" borderId="34" xfId="10915" applyNumberFormat="1" applyFont="1" applyFill="1" applyBorder="1" applyAlignment="1">
      <alignment horizontal="center" vertical="center"/>
    </xf>
    <xf numFmtId="0" fontId="30" fillId="0" borderId="0" xfId="10915" applyAlignment="1">
      <alignment horizontal="center" vertical="center"/>
    </xf>
    <xf numFmtId="2" fontId="30" fillId="0" borderId="0" xfId="10915" applyNumberFormat="1"/>
    <xf numFmtId="169" fontId="308" fillId="0" borderId="0" xfId="1" applyNumberFormat="1" applyFont="1" applyAlignment="1">
      <alignment horizontal="center" vertical="center"/>
    </xf>
    <xf numFmtId="169" fontId="30" fillId="0" borderId="0" xfId="1" applyNumberFormat="1" applyFont="1" applyAlignment="1">
      <alignment horizontal="center"/>
    </xf>
    <xf numFmtId="169" fontId="30" fillId="0" borderId="0" xfId="1" applyNumberFormat="1" applyFont="1" applyAlignment="1">
      <alignment horizontal="center" vertical="center"/>
    </xf>
    <xf numFmtId="169" fontId="34" fillId="0" borderId="23" xfId="1" applyNumberFormat="1" applyFont="1" applyFill="1" applyBorder="1" applyAlignment="1">
      <alignment horizontal="center"/>
    </xf>
    <xf numFmtId="169" fontId="30" fillId="12" borderId="23" xfId="1" applyNumberFormat="1" applyFont="1" applyFill="1" applyBorder="1"/>
    <xf numFmtId="169" fontId="30" fillId="135" borderId="23" xfId="1" applyNumberFormat="1" applyFont="1" applyFill="1" applyBorder="1"/>
    <xf numFmtId="169" fontId="30" fillId="0" borderId="80" xfId="1" applyNumberFormat="1" applyFont="1" applyBorder="1"/>
    <xf numFmtId="169" fontId="30" fillId="0" borderId="76" xfId="1" applyNumberFormat="1" applyFont="1" applyBorder="1"/>
    <xf numFmtId="169" fontId="30" fillId="0" borderId="80" xfId="1" applyNumberFormat="1" applyFont="1" applyBorder="1" applyAlignment="1">
      <alignment horizontal="right"/>
    </xf>
    <xf numFmtId="169" fontId="30" fillId="0" borderId="76" xfId="1" applyNumberFormat="1" applyFont="1" applyBorder="1" applyAlignment="1">
      <alignment horizontal="right"/>
    </xf>
    <xf numFmtId="169" fontId="30" fillId="0" borderId="0" xfId="1" applyNumberFormat="1" applyFont="1" applyAlignment="1">
      <alignment horizontal="right" vertical="center"/>
    </xf>
    <xf numFmtId="3" fontId="5" fillId="0" borderId="0" xfId="0" applyNumberFormat="1" applyFont="1" applyAlignment="1">
      <alignment horizontal="left" wrapText="1"/>
    </xf>
    <xf numFmtId="167" fontId="299" fillId="2" borderId="3" xfId="2" applyNumberFormat="1" applyFont="1" applyFill="1" applyBorder="1" applyAlignment="1" applyProtection="1">
      <alignment horizontal="center" vertical="center"/>
      <protection hidden="1"/>
    </xf>
    <xf numFmtId="169" fontId="13" fillId="47" borderId="16" xfId="0" applyNumberFormat="1" applyFont="1" applyFill="1" applyBorder="1"/>
    <xf numFmtId="169" fontId="57" fillId="47" borderId="23" xfId="0" applyNumberFormat="1" applyFont="1" applyFill="1" applyBorder="1"/>
    <xf numFmtId="169" fontId="13" fillId="136" borderId="16" xfId="0" applyNumberFormat="1" applyFont="1" applyFill="1" applyBorder="1"/>
    <xf numFmtId="169" fontId="13" fillId="136" borderId="30" xfId="0" applyNumberFormat="1" applyFont="1" applyFill="1" applyBorder="1"/>
    <xf numFmtId="169" fontId="13" fillId="136" borderId="23" xfId="0" applyNumberFormat="1" applyFont="1" applyFill="1" applyBorder="1"/>
    <xf numFmtId="169" fontId="13" fillId="136" borderId="32" xfId="0" applyNumberFormat="1" applyFont="1" applyFill="1" applyBorder="1"/>
    <xf numFmtId="0" fontId="9" fillId="0" borderId="26" xfId="0" applyFont="1" applyBorder="1"/>
    <xf numFmtId="169" fontId="57" fillId="0" borderId="12" xfId="0" applyNumberFormat="1" applyFont="1" applyBorder="1"/>
    <xf numFmtId="169" fontId="57" fillId="0" borderId="34" xfId="0" applyNumberFormat="1" applyFont="1" applyBorder="1"/>
    <xf numFmtId="169" fontId="57" fillId="0" borderId="25" xfId="0" applyNumberFormat="1" applyFont="1" applyBorder="1"/>
    <xf numFmtId="169" fontId="57" fillId="0" borderId="79" xfId="0" applyNumberFormat="1" applyFont="1" applyBorder="1" applyAlignment="1">
      <alignment horizontal="left" vertical="top"/>
    </xf>
    <xf numFmtId="169" fontId="57" fillId="46" borderId="5" xfId="0" applyNumberFormat="1" applyFont="1" applyFill="1" applyBorder="1" applyAlignment="1">
      <alignment horizontal="left" vertical="top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21" xfId="2" applyFont="1" applyFill="1" applyBorder="1" applyAlignment="1" applyProtection="1">
      <alignment horizontal="center" vertical="center"/>
      <protection hidden="1"/>
    </xf>
    <xf numFmtId="1" fontId="30" fillId="0" borderId="0" xfId="10915" applyNumberFormat="1"/>
    <xf numFmtId="0" fontId="9" fillId="0" borderId="18" xfId="0" applyFont="1" applyBorder="1"/>
    <xf numFmtId="169" fontId="2" fillId="0" borderId="17" xfId="0" applyNumberFormat="1" applyFont="1" applyBorder="1"/>
    <xf numFmtId="0" fontId="3" fillId="0" borderId="30" xfId="0" applyFont="1" applyBorder="1"/>
    <xf numFmtId="0" fontId="9" fillId="0" borderId="34" xfId="0" applyFont="1" applyBorder="1"/>
    <xf numFmtId="169" fontId="13" fillId="0" borderId="14" xfId="0" applyNumberFormat="1" applyFont="1" applyBorder="1"/>
    <xf numFmtId="169" fontId="13" fillId="0" borderId="12" xfId="0" applyNumberFormat="1" applyFont="1" applyBorder="1"/>
    <xf numFmtId="169" fontId="13" fillId="0" borderId="34" xfId="0" applyNumberFormat="1" applyFont="1" applyBorder="1"/>
    <xf numFmtId="0" fontId="9" fillId="0" borderId="63" xfId="0" applyFont="1" applyBorder="1"/>
    <xf numFmtId="0" fontId="9" fillId="0" borderId="16" xfId="0" applyFont="1" applyBorder="1"/>
    <xf numFmtId="3" fontId="9" fillId="0" borderId="16" xfId="0" applyNumberFormat="1" applyFont="1" applyBorder="1"/>
    <xf numFmtId="169" fontId="9" fillId="0" borderId="12" xfId="0" applyNumberFormat="1" applyFont="1" applyBorder="1"/>
    <xf numFmtId="1" fontId="13" fillId="0" borderId="12" xfId="0" applyNumberFormat="1" applyFont="1" applyBorder="1" applyAlignment="1">
      <alignment horizontal="center"/>
    </xf>
    <xf numFmtId="1" fontId="13" fillId="0" borderId="20" xfId="0" applyNumberFormat="1" applyFont="1" applyBorder="1" applyAlignment="1">
      <alignment horizontal="center"/>
    </xf>
    <xf numFmtId="169" fontId="57" fillId="0" borderId="66" xfId="0" applyNumberFormat="1" applyFont="1" applyBorder="1" applyAlignment="1">
      <alignment horizontal="left" vertical="top"/>
    </xf>
    <xf numFmtId="169" fontId="299" fillId="0" borderId="12" xfId="0" applyNumberFormat="1" applyFont="1" applyBorder="1"/>
    <xf numFmtId="169" fontId="30" fillId="0" borderId="0" xfId="10915" applyNumberFormat="1"/>
    <xf numFmtId="169" fontId="57" fillId="0" borderId="18" xfId="0" applyNumberFormat="1" applyFont="1" applyBorder="1"/>
    <xf numFmtId="169" fontId="13" fillId="0" borderId="5" xfId="0" applyNumberFormat="1" applyFont="1" applyBorder="1"/>
    <xf numFmtId="169" fontId="13" fillId="0" borderId="34" xfId="0" applyNumberFormat="1" applyFont="1" applyBorder="1" applyAlignment="1">
      <alignment horizontal="left" vertical="top"/>
    </xf>
    <xf numFmtId="0" fontId="3" fillId="136" borderId="6" xfId="0" applyFont="1" applyFill="1" applyBorder="1"/>
    <xf numFmtId="0" fontId="3" fillId="136" borderId="23" xfId="0" applyFont="1" applyFill="1" applyBorder="1"/>
    <xf numFmtId="169" fontId="2" fillId="136" borderId="66" xfId="0" applyNumberFormat="1" applyFont="1" applyFill="1" applyBorder="1" applyAlignment="1">
      <alignment horizontal="left" vertical="top"/>
    </xf>
    <xf numFmtId="169" fontId="13" fillId="0" borderId="18" xfId="0" applyNumberFormat="1" applyFont="1" applyBorder="1"/>
    <xf numFmtId="169" fontId="13" fillId="0" borderId="16" xfId="0" applyNumberFormat="1" applyFont="1" applyBorder="1"/>
    <xf numFmtId="169" fontId="281" fillId="0" borderId="23" xfId="0" applyNumberFormat="1" applyFont="1" applyBorder="1"/>
    <xf numFmtId="169" fontId="5" fillId="0" borderId="0" xfId="0" applyNumberFormat="1" applyFont="1" applyBorder="1"/>
    <xf numFmtId="0" fontId="9" fillId="0" borderId="38" xfId="0" applyFont="1" applyBorder="1"/>
    <xf numFmtId="0" fontId="3" fillId="0" borderId="62" xfId="0" applyFont="1" applyBorder="1"/>
    <xf numFmtId="169" fontId="13" fillId="0" borderId="10" xfId="0" applyNumberFormat="1" applyFont="1" applyBorder="1"/>
    <xf numFmtId="169" fontId="13" fillId="0" borderId="8" xfId="0" applyNumberFormat="1" applyFont="1" applyBorder="1"/>
    <xf numFmtId="169" fontId="13" fillId="0" borderId="62" xfId="0" applyNumberFormat="1" applyFont="1" applyBorder="1"/>
    <xf numFmtId="0" fontId="3" fillId="0" borderId="32" xfId="0" applyFont="1" applyBorder="1"/>
    <xf numFmtId="169" fontId="9" fillId="0" borderId="20" xfId="0" applyNumberFormat="1" applyFont="1" applyBorder="1"/>
    <xf numFmtId="169" fontId="13" fillId="0" borderId="30" xfId="0" applyNumberFormat="1" applyFont="1" applyBorder="1" applyAlignment="1">
      <alignment horizontal="left" vertical="top"/>
    </xf>
    <xf numFmtId="169" fontId="57" fillId="0" borderId="29" xfId="0" applyNumberFormat="1" applyFont="1" applyBorder="1"/>
    <xf numFmtId="169" fontId="57" fillId="0" borderId="23" xfId="0" applyNumberFormat="1" applyFont="1" applyBorder="1"/>
    <xf numFmtId="169" fontId="57" fillId="0" borderId="32" xfId="0" applyNumberFormat="1" applyFont="1" applyBorder="1"/>
    <xf numFmtId="169" fontId="57" fillId="0" borderId="6" xfId="0" applyNumberFormat="1" applyFont="1" applyBorder="1"/>
    <xf numFmtId="169" fontId="5" fillId="0" borderId="13" xfId="0" applyNumberFormat="1" applyFont="1" applyBorder="1"/>
    <xf numFmtId="168" fontId="30" fillId="0" borderId="0" xfId="10915" applyNumberFormat="1"/>
    <xf numFmtId="4" fontId="57" fillId="2" borderId="2" xfId="2" applyNumberFormat="1" applyFont="1" applyFill="1" applyBorder="1" applyAlignment="1" applyProtection="1">
      <alignment horizontal="center" vertical="center"/>
      <protection hidden="1"/>
    </xf>
    <xf numFmtId="1" fontId="5" fillId="0" borderId="0" xfId="0" applyNumberFormat="1" applyFont="1" applyAlignment="1">
      <alignment horizontal="left" wrapText="1"/>
    </xf>
    <xf numFmtId="166" fontId="299" fillId="0" borderId="58" xfId="0" applyNumberFormat="1" applyFont="1" applyFill="1" applyBorder="1" applyAlignment="1" applyProtection="1">
      <alignment horizontal="left" vertical="center" wrapText="1"/>
      <protection hidden="1"/>
    </xf>
    <xf numFmtId="169" fontId="2" fillId="9" borderId="155" xfId="0" applyNumberFormat="1" applyFont="1" applyFill="1" applyBorder="1"/>
    <xf numFmtId="169" fontId="2" fillId="0" borderId="156" xfId="0" applyNumberFormat="1" applyFont="1" applyBorder="1"/>
    <xf numFmtId="169" fontId="281" fillId="0" borderId="54" xfId="0" applyNumberFormat="1" applyFont="1" applyBorder="1"/>
    <xf numFmtId="0" fontId="6" fillId="0" borderId="0" xfId="0" applyFont="1" applyFill="1"/>
    <xf numFmtId="0" fontId="6" fillId="0" borderId="23" xfId="0" applyFont="1" applyFill="1" applyBorder="1"/>
    <xf numFmtId="0" fontId="55" fillId="0" borderId="0" xfId="0" applyFont="1" applyAlignment="1">
      <alignment wrapText="1"/>
    </xf>
    <xf numFmtId="3" fontId="55" fillId="0" borderId="0" xfId="0" applyNumberFormat="1" applyFont="1"/>
    <xf numFmtId="1" fontId="55" fillId="0" borderId="0" xfId="0" applyNumberFormat="1" applyFont="1" applyAlignment="1">
      <alignment horizontal="left" wrapText="1"/>
    </xf>
    <xf numFmtId="168" fontId="5" fillId="0" borderId="0" xfId="0" applyNumberFormat="1" applyFont="1"/>
    <xf numFmtId="167" fontId="6" fillId="0" borderId="23" xfId="0" applyNumberFormat="1" applyFont="1" applyBorder="1" applyAlignment="1">
      <alignment horizontal="center"/>
    </xf>
    <xf numFmtId="3" fontId="14" fillId="0" borderId="23" xfId="4" applyNumberFormat="1" applyFont="1" applyFill="1" applyBorder="1" applyAlignment="1" applyProtection="1">
      <alignment horizontal="center"/>
      <protection hidden="1"/>
    </xf>
    <xf numFmtId="2" fontId="14" fillId="0" borderId="2" xfId="3" applyNumberFormat="1" applyFont="1" applyFill="1" applyBorder="1" applyAlignment="1" applyProtection="1">
      <alignment horizontal="center" vertical="center"/>
      <protection hidden="1"/>
    </xf>
    <xf numFmtId="167" fontId="14" fillId="9" borderId="2" xfId="2" applyNumberFormat="1" applyFont="1" applyFill="1" applyBorder="1" applyAlignment="1" applyProtection="1">
      <alignment horizontal="center" vertical="center"/>
      <protection hidden="1"/>
    </xf>
    <xf numFmtId="167" fontId="14" fillId="0" borderId="2" xfId="3" applyNumberFormat="1" applyFont="1" applyFill="1" applyBorder="1" applyAlignment="1" applyProtection="1">
      <alignment horizontal="center" vertical="center"/>
      <protection hidden="1"/>
    </xf>
    <xf numFmtId="0" fontId="30" fillId="0" borderId="23" xfId="10915" applyBorder="1" applyAlignment="1">
      <alignment horizontal="center" vertical="center"/>
    </xf>
    <xf numFmtId="0" fontId="30" fillId="0" borderId="0" xfId="10915" applyAlignment="1">
      <alignment horizontal="right" vertical="center"/>
    </xf>
    <xf numFmtId="3" fontId="269" fillId="46" borderId="18" xfId="46461" applyNumberFormat="1" applyFont="1" applyFill="1" applyBorder="1" applyAlignment="1">
      <alignment horizontal="center" vertical="center"/>
    </xf>
    <xf numFmtId="3" fontId="269" fillId="46" borderId="30" xfId="46461" applyNumberFormat="1" applyFont="1" applyFill="1" applyBorder="1" applyAlignment="1">
      <alignment horizontal="center" vertical="center"/>
    </xf>
    <xf numFmtId="3" fontId="309" fillId="129" borderId="5" xfId="46461" applyNumberFormat="1" applyFont="1" applyFill="1" applyBorder="1" applyAlignment="1">
      <alignment horizontal="center" vertical="center"/>
    </xf>
    <xf numFmtId="3" fontId="309" fillId="129" borderId="34" xfId="46461" applyNumberFormat="1" applyFont="1" applyFill="1" applyBorder="1" applyAlignment="1">
      <alignment horizontal="center" vertical="center"/>
    </xf>
    <xf numFmtId="1" fontId="5" fillId="0" borderId="23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Alignment="1">
      <alignment horizontal="center"/>
    </xf>
    <xf numFmtId="167" fontId="9" fillId="0" borderId="20" xfId="0" applyNumberFormat="1" applyFont="1" applyBorder="1"/>
    <xf numFmtId="2" fontId="6" fillId="0" borderId="0" xfId="0" applyNumberFormat="1" applyFont="1" applyAlignment="1">
      <alignment horizontal="left"/>
    </xf>
    <xf numFmtId="3" fontId="269" fillId="46" borderId="18" xfId="0" applyNumberFormat="1" applyFont="1" applyFill="1" applyBorder="1" applyAlignment="1">
      <alignment horizontal="center" vertical="center"/>
    </xf>
    <xf numFmtId="3" fontId="269" fillId="46" borderId="30" xfId="0" applyNumberFormat="1" applyFont="1" applyFill="1" applyBorder="1" applyAlignment="1">
      <alignment horizontal="center" vertical="center"/>
    </xf>
    <xf numFmtId="3" fontId="309" fillId="129" borderId="5" xfId="0" applyNumberFormat="1" applyFont="1" applyFill="1" applyBorder="1" applyAlignment="1">
      <alignment horizontal="center" vertical="center"/>
    </xf>
    <xf numFmtId="3" fontId="309" fillId="129" borderId="34" xfId="0" applyNumberFormat="1" applyFont="1" applyFill="1" applyBorder="1" applyAlignment="1">
      <alignment horizontal="center" vertical="center"/>
    </xf>
    <xf numFmtId="169" fontId="30" fillId="46" borderId="0" xfId="1" applyNumberFormat="1" applyFont="1" applyFill="1" applyAlignment="1">
      <alignment horizontal="center"/>
    </xf>
    <xf numFmtId="3" fontId="308" fillId="0" borderId="0" xfId="10915" applyNumberFormat="1" applyFont="1"/>
    <xf numFmtId="169" fontId="2" fillId="0" borderId="16" xfId="0" applyNumberFormat="1" applyFont="1" applyBorder="1" applyAlignment="1">
      <alignment horizontal="center"/>
    </xf>
    <xf numFmtId="169" fontId="2" fillId="0" borderId="16" xfId="0" applyNumberFormat="1" applyFont="1" applyBorder="1" applyAlignment="1">
      <alignment vertical="center"/>
    </xf>
    <xf numFmtId="169" fontId="2" fillId="0" borderId="21" xfId="0" applyNumberFormat="1" applyFont="1" applyBorder="1" applyAlignment="1">
      <alignment vertical="center"/>
    </xf>
    <xf numFmtId="169" fontId="2" fillId="0" borderId="23" xfId="0" applyNumberFormat="1" applyFont="1" applyBorder="1" applyAlignment="1">
      <alignment vertical="center"/>
    </xf>
    <xf numFmtId="169" fontId="2" fillId="0" borderId="28" xfId="0" applyNumberFormat="1" applyFont="1" applyBorder="1" applyAlignment="1">
      <alignment vertical="center"/>
    </xf>
    <xf numFmtId="3" fontId="14" fillId="0" borderId="2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3" fontId="5" fillId="0" borderId="0" xfId="0" applyNumberFormat="1" applyFont="1" applyBorder="1" applyAlignment="1">
      <alignment horizontal="center"/>
    </xf>
    <xf numFmtId="3" fontId="6" fillId="0" borderId="2" xfId="0" applyNumberFormat="1" applyFont="1" applyBorder="1" applyAlignment="1">
      <alignment horizontal="center"/>
    </xf>
    <xf numFmtId="169" fontId="2" fillId="136" borderId="23" xfId="0" applyNumberFormat="1" applyFont="1" applyFill="1" applyBorder="1" applyAlignment="1">
      <alignment horizontal="center"/>
    </xf>
    <xf numFmtId="0" fontId="305" fillId="0" borderId="0" xfId="0" applyFont="1"/>
    <xf numFmtId="166" fontId="53" fillId="0" borderId="2" xfId="2" applyNumberFormat="1" applyFont="1" applyFill="1" applyBorder="1" applyAlignment="1" applyProtection="1">
      <alignment horizontal="center" vertical="center"/>
      <protection hidden="1"/>
    </xf>
    <xf numFmtId="2" fontId="5" fillId="0" borderId="23" xfId="0" applyNumberFormat="1" applyFont="1" applyFill="1" applyBorder="1" applyAlignment="1">
      <alignment horizontal="center"/>
    </xf>
    <xf numFmtId="4" fontId="30" fillId="0" borderId="0" xfId="10915" applyNumberFormat="1"/>
    <xf numFmtId="0" fontId="35" fillId="0" borderId="0" xfId="10915" applyFont="1"/>
    <xf numFmtId="0" fontId="308" fillId="0" borderId="63" xfId="10915" applyFont="1" applyBorder="1"/>
    <xf numFmtId="0" fontId="30" fillId="0" borderId="42" xfId="10915" applyBorder="1"/>
    <xf numFmtId="0" fontId="30" fillId="0" borderId="60" xfId="10915" applyBorder="1"/>
    <xf numFmtId="0" fontId="30" fillId="0" borderId="74" xfId="10915" applyBorder="1"/>
    <xf numFmtId="1" fontId="30" fillId="0" borderId="74" xfId="10915" applyNumberFormat="1" applyBorder="1"/>
    <xf numFmtId="0" fontId="30" fillId="0" borderId="38" xfId="10915" applyBorder="1"/>
    <xf numFmtId="0" fontId="30" fillId="0" borderId="8" xfId="10915" applyBorder="1"/>
    <xf numFmtId="1" fontId="51" fillId="0" borderId="8" xfId="10915" applyNumberFormat="1" applyFont="1" applyBorder="1"/>
    <xf numFmtId="0" fontId="30" fillId="0" borderId="11" xfId="10915" applyBorder="1"/>
    <xf numFmtId="0" fontId="30" fillId="0" borderId="52" xfId="10915" applyBorder="1"/>
    <xf numFmtId="1" fontId="30" fillId="0" borderId="52" xfId="10915" applyNumberFormat="1" applyBorder="1"/>
    <xf numFmtId="166" fontId="53" fillId="0" borderId="23" xfId="2" applyNumberFormat="1" applyFont="1" applyFill="1" applyBorder="1" applyAlignment="1" applyProtection="1">
      <alignment horizontal="center" vertical="center"/>
      <protection hidden="1"/>
    </xf>
    <xf numFmtId="166" fontId="53" fillId="0" borderId="16" xfId="2" applyNumberFormat="1" applyFont="1" applyFill="1" applyBorder="1" applyAlignment="1" applyProtection="1">
      <alignment horizontal="center" vertical="center"/>
      <protection hidden="1"/>
    </xf>
    <xf numFmtId="166" fontId="53" fillId="0" borderId="12" xfId="2" applyNumberFormat="1" applyFont="1" applyFill="1" applyBorder="1" applyAlignment="1" applyProtection="1">
      <alignment horizontal="center" vertical="center"/>
      <protection hidden="1"/>
    </xf>
    <xf numFmtId="166" fontId="53" fillId="0" borderId="21" xfId="2" applyNumberFormat="1" applyFont="1" applyFill="1" applyBorder="1" applyAlignment="1" applyProtection="1">
      <alignment horizontal="center" vertical="center"/>
      <protection hidden="1"/>
    </xf>
    <xf numFmtId="166" fontId="53" fillId="0" borderId="28" xfId="2" applyNumberFormat="1" applyFont="1" applyFill="1" applyBorder="1" applyAlignment="1" applyProtection="1">
      <alignment horizontal="center" vertical="center"/>
      <protection hidden="1"/>
    </xf>
    <xf numFmtId="166" fontId="53" fillId="0" borderId="20" xfId="2" applyNumberFormat="1" applyFont="1" applyFill="1" applyBorder="1" applyAlignment="1" applyProtection="1">
      <alignment horizontal="center" vertical="center"/>
      <protection hidden="1"/>
    </xf>
    <xf numFmtId="166" fontId="53" fillId="0" borderId="17" xfId="2" applyNumberFormat="1" applyFont="1" applyFill="1" applyBorder="1" applyAlignment="1" applyProtection="1">
      <alignment horizontal="center" vertical="center"/>
      <protection hidden="1"/>
    </xf>
    <xf numFmtId="166" fontId="53" fillId="0" borderId="29" xfId="2" applyNumberFormat="1" applyFont="1" applyFill="1" applyBorder="1" applyAlignment="1" applyProtection="1">
      <alignment horizontal="center" vertical="center"/>
      <protection hidden="1"/>
    </xf>
    <xf numFmtId="166" fontId="53" fillId="0" borderId="14" xfId="2" applyNumberFormat="1" applyFont="1" applyFill="1" applyBorder="1" applyAlignment="1" applyProtection="1">
      <alignment horizontal="center" vertical="center"/>
      <protection hidden="1"/>
    </xf>
    <xf numFmtId="166" fontId="299" fillId="0" borderId="10" xfId="2" applyNumberFormat="1" applyFont="1" applyFill="1" applyBorder="1" applyAlignment="1" applyProtection="1">
      <alignment horizontal="center" vertical="center"/>
      <protection hidden="1"/>
    </xf>
    <xf numFmtId="170" fontId="6" fillId="0" borderId="3" xfId="2" applyNumberFormat="1" applyFont="1" applyFill="1" applyBorder="1" applyAlignment="1" applyProtection="1">
      <alignment horizontal="center" vertical="center" wrapText="1"/>
      <protection hidden="1"/>
    </xf>
    <xf numFmtId="0" fontId="30" fillId="0" borderId="43" xfId="10915" applyBorder="1"/>
    <xf numFmtId="1" fontId="30" fillId="0" borderId="78" xfId="10915" applyNumberFormat="1" applyBorder="1"/>
    <xf numFmtId="1" fontId="30" fillId="0" borderId="53" xfId="10915" applyNumberFormat="1" applyBorder="1"/>
    <xf numFmtId="1" fontId="51" fillId="0" borderId="9" xfId="10915" applyNumberFormat="1" applyFont="1" applyBorder="1"/>
    <xf numFmtId="0" fontId="30" fillId="0" borderId="45" xfId="10915" applyBorder="1"/>
    <xf numFmtId="1" fontId="30" fillId="0" borderId="66" xfId="10915" applyNumberFormat="1" applyBorder="1"/>
    <xf numFmtId="1" fontId="30" fillId="0" borderId="51" xfId="10915" applyNumberFormat="1" applyBorder="1"/>
    <xf numFmtId="1" fontId="51" fillId="0" borderId="79" xfId="10915" applyNumberFormat="1" applyFont="1" applyBorder="1"/>
    <xf numFmtId="166" fontId="53" fillId="0" borderId="157" xfId="2" applyNumberFormat="1" applyFont="1" applyFill="1" applyBorder="1" applyAlignment="1" applyProtection="1">
      <alignment horizontal="center" vertical="center"/>
      <protection hidden="1"/>
    </xf>
    <xf numFmtId="166" fontId="53" fillId="0" borderId="49" xfId="2" applyNumberFormat="1" applyFont="1" applyFill="1" applyBorder="1" applyAlignment="1" applyProtection="1">
      <alignment horizontal="center" vertical="center"/>
      <protection hidden="1"/>
    </xf>
    <xf numFmtId="166" fontId="53" fillId="0" borderId="47" xfId="2" applyNumberFormat="1" applyFont="1" applyFill="1" applyBorder="1" applyAlignment="1" applyProtection="1">
      <alignment horizontal="center" vertical="center"/>
      <protection hidden="1"/>
    </xf>
    <xf numFmtId="166" fontId="299" fillId="0" borderId="79" xfId="2" applyNumberFormat="1" applyFont="1" applyFill="1" applyBorder="1" applyAlignment="1" applyProtection="1">
      <alignment horizontal="center" vertical="center"/>
      <protection hidden="1"/>
    </xf>
    <xf numFmtId="3" fontId="14" fillId="0" borderId="37" xfId="0" applyNumberFormat="1" applyFont="1" applyFill="1" applyBorder="1"/>
    <xf numFmtId="3" fontId="14" fillId="0" borderId="2" xfId="0" applyNumberFormat="1" applyFont="1" applyFill="1" applyBorder="1"/>
    <xf numFmtId="3" fontId="14" fillId="0" borderId="58" xfId="0" applyNumberFormat="1" applyFont="1" applyFill="1" applyBorder="1"/>
    <xf numFmtId="166" fontId="30" fillId="0" borderId="0" xfId="10915" applyNumberFormat="1"/>
    <xf numFmtId="3" fontId="34" fillId="0" borderId="23" xfId="0" applyNumberFormat="1" applyFont="1" applyFill="1" applyBorder="1" applyAlignment="1">
      <alignment horizontal="center"/>
    </xf>
    <xf numFmtId="4" fontId="34" fillId="0" borderId="23" xfId="0" applyNumberFormat="1" applyFont="1" applyFill="1" applyBorder="1" applyAlignment="1">
      <alignment horizontal="center"/>
    </xf>
    <xf numFmtId="166" fontId="34" fillId="0" borderId="23" xfId="0" applyNumberFormat="1" applyFont="1" applyFill="1" applyBorder="1" applyAlignment="1">
      <alignment horizontal="center"/>
    </xf>
    <xf numFmtId="3" fontId="0" fillId="12" borderId="23" xfId="0" applyNumberFormat="1" applyFill="1" applyBorder="1" applyAlignment="1">
      <alignment horizontal="center"/>
    </xf>
    <xf numFmtId="4" fontId="0" fillId="12" borderId="23" xfId="0" applyNumberFormat="1" applyFill="1" applyBorder="1" applyAlignment="1">
      <alignment horizontal="center"/>
    </xf>
    <xf numFmtId="166" fontId="1" fillId="12" borderId="23" xfId="0" applyNumberFormat="1" applyFont="1" applyFill="1" applyBorder="1" applyAlignment="1">
      <alignment horizontal="center"/>
    </xf>
    <xf numFmtId="166" fontId="0" fillId="12" borderId="23" xfId="0" applyNumberFormat="1" applyFill="1" applyBorder="1" applyAlignment="1">
      <alignment horizontal="center"/>
    </xf>
    <xf numFmtId="4" fontId="1" fillId="12" borderId="23" xfId="0" applyNumberFormat="1" applyFont="1" applyFill="1" applyBorder="1" applyAlignment="1">
      <alignment horizontal="center"/>
    </xf>
    <xf numFmtId="3" fontId="1" fillId="12" borderId="23" xfId="0" applyNumberFormat="1" applyFont="1" applyFill="1" applyBorder="1" applyAlignment="1">
      <alignment horizontal="center"/>
    </xf>
    <xf numFmtId="2" fontId="1" fillId="14" borderId="23" xfId="0" applyNumberFormat="1" applyFont="1" applyFill="1" applyBorder="1" applyAlignment="1">
      <alignment horizontal="center"/>
    </xf>
    <xf numFmtId="166" fontId="1" fillId="14" borderId="23" xfId="0" applyNumberFormat="1" applyFont="1" applyFill="1" applyBorder="1" applyAlignment="1">
      <alignment horizontal="center"/>
    </xf>
    <xf numFmtId="3" fontId="0" fillId="135" borderId="23" xfId="0" applyNumberFormat="1" applyFill="1" applyBorder="1" applyAlignment="1">
      <alignment horizontal="center"/>
    </xf>
    <xf numFmtId="4" fontId="0" fillId="135" borderId="23" xfId="0" applyNumberFormat="1" applyFill="1" applyBorder="1" applyAlignment="1">
      <alignment horizontal="center"/>
    </xf>
    <xf numFmtId="166" fontId="1" fillId="135" borderId="23" xfId="0" applyNumberFormat="1" applyFont="1" applyFill="1" applyBorder="1" applyAlignment="1">
      <alignment horizontal="center"/>
    </xf>
    <xf numFmtId="4" fontId="1" fillId="135" borderId="23" xfId="0" applyNumberFormat="1" applyFont="1" applyFill="1" applyBorder="1" applyAlignment="1">
      <alignment horizontal="center"/>
    </xf>
    <xf numFmtId="3" fontId="1" fillId="135" borderId="23" xfId="0" applyNumberFormat="1" applyFont="1" applyFill="1" applyBorder="1" applyAlignment="1">
      <alignment horizontal="center"/>
    </xf>
    <xf numFmtId="4" fontId="1" fillId="14" borderId="23" xfId="0" applyNumberFormat="1" applyFont="1" applyFill="1" applyBorder="1" applyAlignment="1">
      <alignment horizontal="center"/>
    </xf>
    <xf numFmtId="169" fontId="2" fillId="9" borderId="32" xfId="0" applyNumberFormat="1" applyFont="1" applyFill="1" applyBorder="1"/>
    <xf numFmtId="169" fontId="2" fillId="9" borderId="158" xfId="0" applyNumberFormat="1" applyFont="1" applyFill="1" applyBorder="1"/>
    <xf numFmtId="169" fontId="2" fillId="0" borderId="159" xfId="0" applyNumberFormat="1" applyFont="1" applyBorder="1"/>
    <xf numFmtId="166" fontId="5" fillId="0" borderId="0" xfId="0" applyNumberFormat="1" applyFont="1"/>
    <xf numFmtId="167" fontId="5" fillId="0" borderId="0" xfId="0" applyNumberFormat="1" applyFont="1" applyAlignment="1">
      <alignment horizontal="left" wrapText="1"/>
    </xf>
    <xf numFmtId="3" fontId="5" fillId="0" borderId="0" xfId="0" applyNumberFormat="1" applyFont="1" applyAlignment="1">
      <alignment horizontal="center" vertical="center"/>
    </xf>
    <xf numFmtId="3" fontId="296" fillId="0" borderId="0" xfId="0" applyNumberFormat="1" applyFont="1" applyAlignment="1">
      <alignment horizontal="center" vertical="center"/>
    </xf>
    <xf numFmtId="2" fontId="55" fillId="46" borderId="0" xfId="0" applyNumberFormat="1" applyFont="1" applyFill="1" applyAlignment="1">
      <alignment horizontal="center" vertical="center"/>
    </xf>
    <xf numFmtId="172" fontId="5" fillId="0" borderId="0" xfId="0" applyNumberFormat="1" applyFont="1"/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21" xfId="2" applyFont="1" applyFill="1" applyBorder="1" applyAlignment="1" applyProtection="1">
      <alignment horizontal="center" vertical="center"/>
      <protection hidden="1"/>
    </xf>
    <xf numFmtId="3" fontId="6" fillId="2" borderId="12" xfId="2" applyNumberFormat="1" applyFont="1" applyFill="1" applyBorder="1" applyAlignment="1" applyProtection="1">
      <alignment horizontal="center" vertical="center"/>
      <protection hidden="1"/>
    </xf>
    <xf numFmtId="3" fontId="6" fillId="0" borderId="43" xfId="2" applyNumberFormat="1" applyFont="1" applyFill="1" applyBorder="1" applyAlignment="1" applyProtection="1">
      <alignment horizontal="center"/>
      <protection hidden="1"/>
    </xf>
    <xf numFmtId="0" fontId="2" fillId="0" borderId="0" xfId="0" applyFont="1" applyAlignment="1">
      <alignment horizontal="right" vertical="center"/>
    </xf>
    <xf numFmtId="1" fontId="312" fillId="0" borderId="48" xfId="0" applyNumberFormat="1" applyFont="1" applyBorder="1"/>
    <xf numFmtId="1" fontId="60" fillId="0" borderId="47" xfId="0" applyNumberFormat="1" applyFont="1" applyBorder="1"/>
    <xf numFmtId="169" fontId="2" fillId="0" borderId="12" xfId="1" applyNumberFormat="1" applyFont="1" applyBorder="1" applyAlignment="1">
      <alignment horizontal="center"/>
    </xf>
    <xf numFmtId="169" fontId="2" fillId="0" borderId="20" xfId="1" applyNumberFormat="1" applyFont="1" applyBorder="1" applyAlignment="1">
      <alignment horizontal="center"/>
    </xf>
    <xf numFmtId="169" fontId="2" fillId="0" borderId="16" xfId="1" applyNumberFormat="1" applyFont="1" applyBorder="1"/>
    <xf numFmtId="169" fontId="2" fillId="0" borderId="16" xfId="0" applyNumberFormat="1" applyFont="1" applyBorder="1" applyAlignment="1">
      <alignment horizontal="center" vertical="center"/>
    </xf>
    <xf numFmtId="169" fontId="2" fillId="0" borderId="21" xfId="0" applyNumberFormat="1" applyFont="1" applyBorder="1" applyAlignment="1">
      <alignment horizontal="center" vertical="center"/>
    </xf>
    <xf numFmtId="169" fontId="2" fillId="0" borderId="23" xfId="0" applyNumberFormat="1" applyFont="1" applyBorder="1" applyAlignment="1">
      <alignment horizontal="center" vertical="center"/>
    </xf>
    <xf numFmtId="169" fontId="2" fillId="0" borderId="28" xfId="0" applyNumberFormat="1" applyFont="1" applyBorder="1" applyAlignment="1">
      <alignment horizontal="center" vertical="center"/>
    </xf>
    <xf numFmtId="169" fontId="2" fillId="0" borderId="27" xfId="0" applyNumberFormat="1" applyFont="1" applyBorder="1" applyAlignment="1">
      <alignment horizontal="left" vertical="top"/>
    </xf>
    <xf numFmtId="169" fontId="13" fillId="137" borderId="19" xfId="0" applyNumberFormat="1" applyFont="1" applyFill="1" applyBorder="1" applyAlignment="1">
      <alignment horizontal="left" vertical="top"/>
    </xf>
    <xf numFmtId="3" fontId="14" fillId="0" borderId="1" xfId="0" applyNumberFormat="1" applyFont="1" applyBorder="1"/>
    <xf numFmtId="169" fontId="13" fillId="0" borderId="1" xfId="0" applyNumberFormat="1" applyFont="1" applyBorder="1" applyAlignment="1">
      <alignment wrapText="1"/>
    </xf>
    <xf numFmtId="169" fontId="57" fillId="0" borderId="16" xfId="0" applyNumberFormat="1" applyFont="1" applyBorder="1"/>
    <xf numFmtId="169" fontId="57" fillId="0" borderId="30" xfId="0" applyNumberFormat="1" applyFont="1" applyBorder="1"/>
    <xf numFmtId="169" fontId="57" fillId="46" borderId="12" xfId="0" applyNumberFormat="1" applyFont="1" applyFill="1" applyBorder="1" applyAlignment="1">
      <alignment horizontal="left" vertical="top"/>
    </xf>
    <xf numFmtId="169" fontId="57" fillId="46" borderId="34" xfId="0" applyNumberFormat="1" applyFont="1" applyFill="1" applyBorder="1" applyAlignment="1">
      <alignment horizontal="left" vertical="top"/>
    </xf>
    <xf numFmtId="0" fontId="5" fillId="0" borderId="60" xfId="0" applyFont="1" applyBorder="1"/>
    <xf numFmtId="0" fontId="5" fillId="0" borderId="74" xfId="0" applyFont="1" applyBorder="1"/>
    <xf numFmtId="0" fontId="5" fillId="0" borderId="75" xfId="0" applyFont="1" applyBorder="1"/>
    <xf numFmtId="166" fontId="5" fillId="0" borderId="60" xfId="0" applyNumberFormat="1" applyFont="1" applyBorder="1"/>
    <xf numFmtId="3" fontId="5" fillId="0" borderId="74" xfId="0" applyNumberFormat="1" applyFont="1" applyBorder="1"/>
    <xf numFmtId="3" fontId="5" fillId="0" borderId="75" xfId="0" applyNumberFormat="1" applyFont="1" applyBorder="1"/>
    <xf numFmtId="3" fontId="6" fillId="0" borderId="58" xfId="0" applyNumberFormat="1" applyFont="1" applyBorder="1"/>
    <xf numFmtId="1" fontId="51" fillId="0" borderId="8" xfId="10915" applyNumberFormat="1" applyFont="1" applyFill="1" applyBorder="1"/>
    <xf numFmtId="300" fontId="5" fillId="0" borderId="0" xfId="0" applyNumberFormat="1" applyFont="1"/>
    <xf numFmtId="3" fontId="313" fillId="12" borderId="23" xfId="0" applyNumberFormat="1" applyFont="1" applyFill="1" applyBorder="1" applyAlignment="1">
      <alignment horizontal="center"/>
    </xf>
    <xf numFmtId="0" fontId="30" fillId="0" borderId="46" xfId="10915" applyBorder="1"/>
    <xf numFmtId="0" fontId="9" fillId="2" borderId="2" xfId="2" applyFont="1" applyFill="1" applyBorder="1" applyAlignment="1" applyProtection="1">
      <alignment horizontal="center" vertical="center"/>
      <protection hidden="1"/>
    </xf>
    <xf numFmtId="4" fontId="14" fillId="2" borderId="2" xfId="2" applyNumberFormat="1" applyFont="1" applyFill="1" applyBorder="1" applyAlignment="1" applyProtection="1">
      <alignment horizontal="center" vertical="center"/>
      <protection hidden="1"/>
    </xf>
    <xf numFmtId="3" fontId="14" fillId="2" borderId="2" xfId="2" applyNumberFormat="1" applyFont="1" applyFill="1" applyBorder="1" applyAlignment="1" applyProtection="1">
      <alignment horizontal="center" vertical="center"/>
      <protection hidden="1"/>
    </xf>
    <xf numFmtId="0" fontId="9" fillId="46" borderId="46" xfId="2" applyFont="1" applyFill="1" applyBorder="1" applyAlignment="1" applyProtection="1">
      <alignment horizontal="center" vertical="center" wrapText="1"/>
      <protection hidden="1"/>
    </xf>
    <xf numFmtId="0" fontId="9" fillId="46" borderId="4" xfId="2" applyFont="1" applyFill="1" applyBorder="1" applyAlignment="1" applyProtection="1">
      <alignment vertical="center" wrapText="1"/>
      <protection hidden="1"/>
    </xf>
    <xf numFmtId="0" fontId="9" fillId="46" borderId="2" xfId="3" applyFont="1" applyFill="1" applyBorder="1" applyAlignment="1" applyProtection="1">
      <alignment horizontal="center"/>
      <protection hidden="1"/>
    </xf>
    <xf numFmtId="0" fontId="9" fillId="46" borderId="2" xfId="2" applyFont="1" applyFill="1" applyBorder="1" applyAlignment="1" applyProtection="1">
      <alignment horizontal="center"/>
      <protection hidden="1"/>
    </xf>
    <xf numFmtId="0" fontId="9" fillId="46" borderId="2" xfId="2" applyFont="1" applyFill="1" applyBorder="1" applyAlignment="1" applyProtection="1">
      <alignment horizontal="center" vertical="center"/>
      <protection hidden="1"/>
    </xf>
    <xf numFmtId="3" fontId="6" fillId="46" borderId="58" xfId="4" applyNumberFormat="1" applyFont="1" applyFill="1" applyBorder="1" applyAlignment="1" applyProtection="1">
      <alignment horizontal="left" wrapText="1"/>
      <protection hidden="1"/>
    </xf>
    <xf numFmtId="4" fontId="6" fillId="46" borderId="2" xfId="2" applyNumberFormat="1" applyFont="1" applyFill="1" applyBorder="1" applyAlignment="1" applyProtection="1">
      <alignment horizontal="center" vertical="center"/>
      <protection hidden="1"/>
    </xf>
    <xf numFmtId="1" fontId="5" fillId="0" borderId="0" xfId="0" applyNumberFormat="1" applyFont="1" applyAlignment="1">
      <alignment horizontal="center" vertical="center"/>
    </xf>
    <xf numFmtId="166" fontId="14" fillId="2" borderId="2" xfId="2" applyNumberFormat="1" applyFont="1" applyFill="1" applyBorder="1" applyAlignment="1" applyProtection="1">
      <alignment horizontal="center" vertical="center"/>
      <protection hidden="1"/>
    </xf>
    <xf numFmtId="4" fontId="14" fillId="46" borderId="2" xfId="2" applyNumberFormat="1" applyFont="1" applyFill="1" applyBorder="1" applyAlignment="1" applyProtection="1">
      <alignment horizontal="center" vertical="center"/>
      <protection hidden="1"/>
    </xf>
    <xf numFmtId="3" fontId="14" fillId="46" borderId="2" xfId="2" applyNumberFormat="1" applyFont="1" applyFill="1" applyBorder="1" applyAlignment="1" applyProtection="1">
      <alignment horizontal="center" vertical="center"/>
      <protection hidden="1"/>
    </xf>
    <xf numFmtId="1" fontId="6" fillId="47" borderId="2" xfId="2" applyNumberFormat="1" applyFont="1" applyFill="1" applyBorder="1" applyAlignment="1" applyProtection="1">
      <alignment horizontal="center" vertical="center"/>
      <protection hidden="1"/>
    </xf>
    <xf numFmtId="1" fontId="6" fillId="46" borderId="2" xfId="2" applyNumberFormat="1" applyFont="1" applyFill="1" applyBorder="1" applyAlignment="1" applyProtection="1">
      <alignment horizontal="center" vertical="center"/>
      <protection hidden="1"/>
    </xf>
    <xf numFmtId="167" fontId="6" fillId="0" borderId="18" xfId="0" applyNumberFormat="1" applyFont="1" applyBorder="1" applyAlignment="1">
      <alignment horizontal="center"/>
    </xf>
    <xf numFmtId="167" fontId="6" fillId="0" borderId="16" xfId="0" applyNumberFormat="1" applyFont="1" applyBorder="1" applyAlignment="1">
      <alignment horizontal="center"/>
    </xf>
    <xf numFmtId="0" fontId="5" fillId="0" borderId="69" xfId="0" applyFont="1" applyBorder="1"/>
    <xf numFmtId="0" fontId="5" fillId="0" borderId="8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9" fontId="5" fillId="0" borderId="18" xfId="1" applyNumberFormat="1" applyFont="1" applyBorder="1"/>
    <xf numFmtId="169" fontId="5" fillId="0" borderId="16" xfId="1" applyNumberFormat="1" applyFont="1" applyBorder="1"/>
    <xf numFmtId="169" fontId="5" fillId="0" borderId="30" xfId="1" applyNumberFormat="1" applyFont="1" applyBorder="1"/>
    <xf numFmtId="169" fontId="5" fillId="0" borderId="5" xfId="1" applyNumberFormat="1" applyFont="1" applyBorder="1"/>
    <xf numFmtId="169" fontId="5" fillId="0" borderId="12" xfId="1" applyNumberFormat="1" applyFont="1" applyBorder="1"/>
    <xf numFmtId="169" fontId="5" fillId="0" borderId="34" xfId="1" applyNumberFormat="1" applyFont="1" applyBorder="1"/>
    <xf numFmtId="0" fontId="5" fillId="0" borderId="18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167" fontId="6" fillId="0" borderId="6" xfId="0" applyNumberFormat="1" applyFont="1" applyBorder="1" applyAlignment="1">
      <alignment horizontal="center"/>
    </xf>
    <xf numFmtId="167" fontId="6" fillId="0" borderId="32" xfId="0" applyNumberFormat="1" applyFont="1" applyBorder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167" fontId="6" fillId="0" borderId="12" xfId="0" applyNumberFormat="1" applyFont="1" applyBorder="1" applyAlignment="1">
      <alignment horizontal="center"/>
    </xf>
    <xf numFmtId="167" fontId="6" fillId="0" borderId="34" xfId="0" applyNumberFormat="1" applyFont="1" applyBorder="1" applyAlignment="1">
      <alignment horizontal="center"/>
    </xf>
    <xf numFmtId="43" fontId="5" fillId="0" borderId="0" xfId="0" applyNumberFormat="1" applyFont="1"/>
    <xf numFmtId="0" fontId="5" fillId="0" borderId="0" xfId="0" applyFont="1" applyAlignment="1">
      <alignment horizontal="right"/>
    </xf>
    <xf numFmtId="301" fontId="5" fillId="0" borderId="0" xfId="0" applyNumberFormat="1" applyFont="1"/>
    <xf numFmtId="302" fontId="5" fillId="0" borderId="0" xfId="0" applyNumberFormat="1" applyFont="1"/>
    <xf numFmtId="0" fontId="55" fillId="0" borderId="23" xfId="0" applyFont="1" applyBorder="1"/>
    <xf numFmtId="0" fontId="281" fillId="0" borderId="0" xfId="0" applyFont="1"/>
    <xf numFmtId="0" fontId="2" fillId="0" borderId="0" xfId="0" applyFont="1" applyBorder="1"/>
    <xf numFmtId="1" fontId="53" fillId="9" borderId="23" xfId="2" applyNumberFormat="1" applyFont="1" applyFill="1" applyBorder="1" applyAlignment="1" applyProtection="1">
      <alignment horizontal="center" vertical="center"/>
      <protection locked="0"/>
    </xf>
    <xf numFmtId="1" fontId="53" fillId="9" borderId="52" xfId="2" applyNumberFormat="1" applyFont="1" applyFill="1" applyBorder="1" applyAlignment="1" applyProtection="1">
      <alignment horizontal="center" vertical="center"/>
      <protection hidden="1"/>
    </xf>
    <xf numFmtId="3" fontId="311" fillId="137" borderId="0" xfId="0" applyNumberFormat="1" applyFont="1" applyFill="1"/>
    <xf numFmtId="4" fontId="311" fillId="137" borderId="0" xfId="0" applyNumberFormat="1" applyFont="1" applyFill="1"/>
    <xf numFmtId="167" fontId="13" fillId="0" borderId="49" xfId="0" applyNumberFormat="1" applyFont="1" applyBorder="1"/>
    <xf numFmtId="167" fontId="13" fillId="0" borderId="47" xfId="0" applyNumberFormat="1" applyFont="1" applyBorder="1"/>
    <xf numFmtId="16" fontId="3" fillId="2" borderId="46" xfId="2" applyNumberFormat="1" applyFont="1" applyFill="1" applyBorder="1" applyAlignment="1" applyProtection="1">
      <alignment horizontal="center" vertical="center" wrapText="1"/>
      <protection hidden="1"/>
    </xf>
    <xf numFmtId="0" fontId="3" fillId="2" borderId="4" xfId="2" applyFont="1" applyFill="1" applyBorder="1" applyAlignment="1" applyProtection="1">
      <alignment horizontal="center" wrapText="1"/>
      <protection hidden="1"/>
    </xf>
    <xf numFmtId="1" fontId="5" fillId="0" borderId="23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vertical="center"/>
    </xf>
    <xf numFmtId="1" fontId="6" fillId="0" borderId="3" xfId="2" applyNumberFormat="1" applyFont="1" applyFill="1" applyBorder="1" applyAlignment="1" applyProtection="1">
      <alignment horizontal="center" vertical="center"/>
      <protection hidden="1"/>
    </xf>
    <xf numFmtId="0" fontId="3" fillId="0" borderId="8" xfId="2" applyFont="1" applyFill="1" applyBorder="1" applyAlignment="1" applyProtection="1">
      <alignment horizontal="center"/>
      <protection hidden="1"/>
    </xf>
    <xf numFmtId="167" fontId="3" fillId="0" borderId="9" xfId="2" applyNumberFormat="1" applyFont="1" applyFill="1" applyBorder="1" applyAlignment="1" applyProtection="1">
      <alignment horizontal="center"/>
      <protection hidden="1"/>
    </xf>
    <xf numFmtId="1" fontId="299" fillId="0" borderId="9" xfId="2" applyNumberFormat="1" applyFont="1" applyFill="1" applyBorder="1" applyAlignment="1" applyProtection="1">
      <alignment horizontal="center"/>
      <protection hidden="1"/>
    </xf>
    <xf numFmtId="1" fontId="299" fillId="0" borderId="8" xfId="2" applyNumberFormat="1" applyFont="1" applyFill="1" applyBorder="1" applyAlignment="1" applyProtection="1">
      <alignment horizontal="center"/>
      <protection hidden="1"/>
    </xf>
    <xf numFmtId="167" fontId="3" fillId="0" borderId="8" xfId="2" applyNumberFormat="1" applyFont="1" applyFill="1" applyBorder="1" applyAlignment="1" applyProtection="1">
      <alignment horizontal="center"/>
      <protection hidden="1"/>
    </xf>
    <xf numFmtId="3" fontId="6" fillId="136" borderId="16" xfId="4" applyNumberFormat="1" applyFont="1" applyFill="1" applyBorder="1" applyAlignment="1" applyProtection="1">
      <alignment horizontal="center"/>
      <protection hidden="1"/>
    </xf>
    <xf numFmtId="3" fontId="6" fillId="46" borderId="16" xfId="4" applyNumberFormat="1" applyFont="1" applyFill="1" applyBorder="1" applyAlignment="1" applyProtection="1">
      <alignment horizontal="center"/>
      <protection hidden="1"/>
    </xf>
    <xf numFmtId="169" fontId="2" fillId="0" borderId="0" xfId="0" applyNumberFormat="1" applyFont="1" applyAlignment="1">
      <alignment vertical="center"/>
    </xf>
    <xf numFmtId="3" fontId="55" fillId="134" borderId="2" xfId="2" applyNumberFormat="1" applyFont="1" applyFill="1" applyBorder="1" applyAlignment="1" applyProtection="1">
      <alignment horizontal="center" vertical="center"/>
      <protection hidden="1"/>
    </xf>
    <xf numFmtId="169" fontId="9" fillId="0" borderId="20" xfId="1" applyNumberFormat="1" applyFont="1" applyBorder="1"/>
    <xf numFmtId="1" fontId="51" fillId="0" borderId="9" xfId="10915" applyNumberFormat="1" applyFont="1" applyFill="1" applyBorder="1"/>
    <xf numFmtId="3" fontId="53" fillId="0" borderId="2" xfId="2" applyNumberFormat="1" applyFont="1" applyFill="1" applyBorder="1" applyAlignment="1" applyProtection="1">
      <alignment horizontal="center" vertical="center"/>
      <protection hidden="1"/>
    </xf>
    <xf numFmtId="169" fontId="57" fillId="0" borderId="7" xfId="0" applyNumberFormat="1" applyFont="1" applyBorder="1"/>
    <xf numFmtId="3" fontId="5" fillId="0" borderId="58" xfId="0" applyNumberFormat="1" applyFont="1" applyBorder="1"/>
    <xf numFmtId="0" fontId="2" fillId="0" borderId="23" xfId="0" applyFont="1" applyBorder="1" applyAlignment="1">
      <alignment horizontal="left"/>
    </xf>
    <xf numFmtId="167" fontId="14" fillId="0" borderId="0" xfId="0" applyNumberFormat="1" applyFont="1" applyAlignment="1">
      <alignment horizontal="center" vertical="center"/>
    </xf>
    <xf numFmtId="1" fontId="51" fillId="0" borderId="66" xfId="10915" applyNumberFormat="1" applyFont="1" applyBorder="1"/>
    <xf numFmtId="166" fontId="57" fillId="2" borderId="2" xfId="2" applyNumberFormat="1" applyFont="1" applyFill="1" applyBorder="1" applyAlignment="1" applyProtection="1">
      <alignment horizontal="center" vertical="center"/>
      <protection hidden="1"/>
    </xf>
    <xf numFmtId="4" fontId="57" fillId="0" borderId="2" xfId="2" applyNumberFormat="1" applyFont="1" applyFill="1" applyBorder="1" applyAlignment="1" applyProtection="1">
      <alignment horizontal="center" vertical="center"/>
      <protection hidden="1"/>
    </xf>
    <xf numFmtId="168" fontId="5" fillId="0" borderId="0" xfId="1" applyNumberFormat="1" applyFont="1" applyAlignment="1">
      <alignment horizontal="center" vertical="center"/>
    </xf>
    <xf numFmtId="168" fontId="55" fillId="0" borderId="0" xfId="0" applyNumberFormat="1" applyFont="1" applyAlignment="1">
      <alignment horizontal="center" vertical="center"/>
    </xf>
    <xf numFmtId="0" fontId="55" fillId="0" borderId="0" xfId="0" applyFont="1"/>
    <xf numFmtId="171" fontId="6" fillId="0" borderId="30" xfId="0" applyNumberFormat="1" applyFont="1" applyBorder="1" applyAlignment="1">
      <alignment horizontal="center"/>
    </xf>
    <xf numFmtId="169" fontId="5" fillId="0" borderId="23" xfId="1" applyNumberFormat="1" applyFont="1" applyBorder="1" applyAlignment="1">
      <alignment horizontal="left" vertical="center" wrapText="1"/>
    </xf>
    <xf numFmtId="169" fontId="6" fillId="0" borderId="23" xfId="1" applyNumberFormat="1" applyFont="1" applyBorder="1" applyAlignment="1">
      <alignment horizontal="left" vertical="center" wrapText="1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3" fillId="0" borderId="21" xfId="2" applyFont="1" applyFill="1" applyBorder="1" applyAlignment="1" applyProtection="1">
      <alignment horizontal="center" vertical="center"/>
      <protection hidden="1"/>
    </xf>
    <xf numFmtId="0" fontId="55" fillId="0" borderId="74" xfId="0" applyFont="1" applyFill="1" applyBorder="1" applyAlignment="1">
      <alignment horizontal="center" vertical="center"/>
    </xf>
    <xf numFmtId="0" fontId="5" fillId="0" borderId="80" xfId="0" applyFont="1" applyBorder="1" applyAlignment="1">
      <alignment horizontal="center" vertical="center"/>
    </xf>
    <xf numFmtId="3" fontId="5" fillId="0" borderId="23" xfId="0" applyNumberFormat="1" applyFont="1" applyBorder="1"/>
    <xf numFmtId="4" fontId="5" fillId="0" borderId="23" xfId="0" applyNumberFormat="1" applyFont="1" applyBorder="1"/>
    <xf numFmtId="4" fontId="299" fillId="0" borderId="8" xfId="2" applyNumberFormat="1" applyFont="1" applyFill="1" applyBorder="1" applyAlignment="1" applyProtection="1">
      <alignment horizontal="center" vertical="center"/>
      <protection hidden="1"/>
    </xf>
    <xf numFmtId="2" fontId="1" fillId="46" borderId="23" xfId="0" applyNumberFormat="1" applyFont="1" applyFill="1" applyBorder="1" applyAlignment="1">
      <alignment horizontal="center"/>
    </xf>
    <xf numFmtId="4" fontId="14" fillId="0" borderId="2" xfId="0" applyNumberFormat="1" applyFont="1" applyFill="1" applyBorder="1"/>
    <xf numFmtId="2" fontId="55" fillId="9" borderId="16" xfId="2" applyNumberFormat="1" applyFont="1" applyFill="1" applyBorder="1" applyAlignment="1" applyProtection="1">
      <alignment horizontal="center" vertical="center"/>
      <protection hidden="1"/>
    </xf>
    <xf numFmtId="167" fontId="6" fillId="0" borderId="21" xfId="0" applyNumberFormat="1" applyFont="1" applyBorder="1" applyAlignment="1">
      <alignment horizontal="center"/>
    </xf>
    <xf numFmtId="167" fontId="6" fillId="0" borderId="28" xfId="0" applyNumberFormat="1" applyFont="1" applyBorder="1" applyAlignment="1">
      <alignment horizontal="center"/>
    </xf>
    <xf numFmtId="167" fontId="6" fillId="0" borderId="20" xfId="0" applyNumberFormat="1" applyFont="1" applyBorder="1" applyAlignment="1">
      <alignment horizontal="center"/>
    </xf>
    <xf numFmtId="167" fontId="6" fillId="0" borderId="49" xfId="0" applyNumberFormat="1" applyFont="1" applyBorder="1" applyAlignment="1">
      <alignment horizontal="center"/>
    </xf>
    <xf numFmtId="167" fontId="6" fillId="0" borderId="47" xfId="0" applyNumberFormat="1" applyFont="1" applyBorder="1" applyAlignment="1">
      <alignment horizontal="center"/>
    </xf>
    <xf numFmtId="3" fontId="13" fillId="0" borderId="58" xfId="0" applyNumberFormat="1" applyFont="1" applyBorder="1"/>
    <xf numFmtId="166" fontId="53" fillId="0" borderId="8" xfId="2" applyNumberFormat="1" applyFont="1" applyFill="1" applyBorder="1" applyAlignment="1" applyProtection="1">
      <alignment horizontal="center" vertical="center"/>
      <protection hidden="1"/>
    </xf>
    <xf numFmtId="167" fontId="6" fillId="0" borderId="23" xfId="0" applyNumberFormat="1" applyFont="1" applyBorder="1"/>
    <xf numFmtId="169" fontId="5" fillId="0" borderId="0" xfId="1" applyNumberFormat="1" applyFont="1"/>
    <xf numFmtId="169" fontId="5" fillId="0" borderId="0" xfId="1" applyNumberFormat="1" applyFont="1" applyAlignment="1">
      <alignment horizontal="left" wrapText="1"/>
    </xf>
    <xf numFmtId="169" fontId="5" fillId="0" borderId="23" xfId="1" applyNumberFormat="1" applyFont="1" applyFill="1" applyBorder="1"/>
    <xf numFmtId="169" fontId="5" fillId="0" borderId="23" xfId="1" applyNumberFormat="1" applyFont="1" applyFill="1" applyBorder="1" applyAlignment="1">
      <alignment horizontal="right"/>
    </xf>
    <xf numFmtId="169" fontId="6" fillId="0" borderId="23" xfId="1" applyNumberFormat="1" applyFont="1" applyFill="1" applyBorder="1" applyAlignment="1">
      <alignment horizontal="right"/>
    </xf>
    <xf numFmtId="169" fontId="5" fillId="0" borderId="23" xfId="1" applyNumberFormat="1" applyFont="1" applyFill="1" applyBorder="1" applyAlignment="1">
      <alignment horizontal="center" vertical="center"/>
    </xf>
    <xf numFmtId="169" fontId="314" fillId="0" borderId="0" xfId="1" applyNumberFormat="1" applyFont="1" applyBorder="1"/>
    <xf numFmtId="0" fontId="314" fillId="0" borderId="0" xfId="0" applyFont="1" applyBorder="1"/>
    <xf numFmtId="3" fontId="314" fillId="0" borderId="0" xfId="0" applyNumberFormat="1" applyFont="1" applyBorder="1"/>
    <xf numFmtId="169" fontId="5" fillId="0" borderId="0" xfId="1" applyNumberFormat="1" applyFont="1" applyAlignment="1">
      <alignment wrapText="1"/>
    </xf>
    <xf numFmtId="0" fontId="5" fillId="0" borderId="0" xfId="0" applyFont="1" applyAlignment="1">
      <alignment horizontal="left"/>
    </xf>
    <xf numFmtId="167" fontId="3" fillId="0" borderId="134" xfId="0" applyNumberFormat="1" applyFont="1" applyBorder="1" applyAlignment="1">
      <alignment horizontal="left" vertical="center" wrapText="1"/>
    </xf>
    <xf numFmtId="167" fontId="9" fillId="0" borderId="134" xfId="0" applyNumberFormat="1" applyFont="1" applyBorder="1" applyAlignment="1">
      <alignment horizontal="left" vertical="center" wrapText="1"/>
    </xf>
    <xf numFmtId="167" fontId="3" fillId="0" borderId="153" xfId="0" applyNumberFormat="1" applyFont="1" applyBorder="1" applyAlignment="1">
      <alignment horizontal="left" vertical="center" wrapText="1"/>
    </xf>
    <xf numFmtId="303" fontId="6" fillId="2" borderId="2" xfId="2" applyNumberFormat="1" applyFont="1" applyFill="1" applyBorder="1" applyAlignment="1" applyProtection="1">
      <alignment horizontal="center" vertical="center"/>
      <protection hidden="1"/>
    </xf>
    <xf numFmtId="2" fontId="315" fillId="2" borderId="48" xfId="0" applyNumberFormat="1" applyFont="1" applyFill="1" applyBorder="1" applyAlignment="1">
      <alignment horizontal="center"/>
    </xf>
    <xf numFmtId="167" fontId="55" fillId="9" borderId="23" xfId="2" applyNumberFormat="1" applyFont="1" applyFill="1" applyBorder="1" applyAlignment="1" applyProtection="1">
      <alignment horizontal="center" vertical="center"/>
      <protection locked="0"/>
    </xf>
    <xf numFmtId="169" fontId="2" fillId="0" borderId="0" xfId="0" applyNumberFormat="1" applyFont="1" applyAlignment="1">
      <alignment horizontal="right"/>
    </xf>
    <xf numFmtId="0" fontId="296" fillId="0" borderId="0" xfId="0" applyFont="1" applyFill="1" applyBorder="1" applyAlignment="1">
      <alignment horizontal="center"/>
    </xf>
    <xf numFmtId="0" fontId="296" fillId="0" borderId="0" xfId="0" applyFont="1" applyFill="1" applyBorder="1"/>
    <xf numFmtId="0" fontId="296" fillId="0" borderId="0" xfId="0" applyFont="1" applyBorder="1" applyAlignment="1">
      <alignment wrapText="1"/>
    </xf>
    <xf numFmtId="3" fontId="296" fillId="0" borderId="0" xfId="0" applyNumberFormat="1" applyFont="1" applyBorder="1" applyAlignment="1">
      <alignment horizontal="left" wrapText="1"/>
    </xf>
    <xf numFmtId="0" fontId="316" fillId="0" borderId="0" xfId="2" applyFont="1" applyFill="1" applyBorder="1" applyAlignment="1" applyProtection="1">
      <alignment horizontal="center" vertical="center" wrapText="1"/>
      <protection hidden="1"/>
    </xf>
    <xf numFmtId="170" fontId="316" fillId="0" borderId="0" xfId="2" applyNumberFormat="1" applyFont="1" applyFill="1" applyBorder="1" applyAlignment="1" applyProtection="1">
      <alignment horizontal="center" vertical="center" wrapText="1"/>
      <protection hidden="1"/>
    </xf>
    <xf numFmtId="0" fontId="297" fillId="0" borderId="0" xfId="0" applyFont="1" applyFill="1" applyBorder="1"/>
    <xf numFmtId="0" fontId="316" fillId="0" borderId="0" xfId="0" applyFont="1" applyBorder="1" applyAlignment="1">
      <alignment horizontal="center" vertical="center" wrapText="1"/>
    </xf>
    <xf numFmtId="0" fontId="317" fillId="0" borderId="0" xfId="0" applyFont="1" applyBorder="1" applyAlignment="1">
      <alignment horizontal="center" vertical="center" wrapText="1"/>
    </xf>
    <xf numFmtId="0" fontId="316" fillId="0" borderId="0" xfId="2" applyFont="1" applyFill="1" applyBorder="1" applyAlignment="1" applyProtection="1">
      <alignment horizontal="center" vertical="center"/>
      <protection hidden="1"/>
    </xf>
    <xf numFmtId="166" fontId="317" fillId="0" borderId="0" xfId="2" applyNumberFormat="1" applyFont="1" applyFill="1" applyBorder="1" applyAlignment="1" applyProtection="1">
      <alignment horizontal="center" vertical="center"/>
      <protection hidden="1"/>
    </xf>
    <xf numFmtId="166" fontId="316" fillId="0" borderId="0" xfId="0" applyNumberFormat="1" applyFont="1" applyFill="1" applyBorder="1" applyAlignment="1" applyProtection="1">
      <alignment horizontal="left" vertical="center" wrapText="1"/>
      <protection hidden="1"/>
    </xf>
    <xf numFmtId="2" fontId="316" fillId="0" borderId="0" xfId="0" applyNumberFormat="1" applyFont="1" applyBorder="1" applyAlignment="1">
      <alignment horizontal="center" vertical="center" wrapText="1"/>
    </xf>
    <xf numFmtId="0" fontId="318" fillId="0" borderId="0" xfId="0" applyFont="1" applyFill="1" applyBorder="1"/>
    <xf numFmtId="0" fontId="318" fillId="0" borderId="0" xfId="2" applyFont="1" applyFill="1" applyBorder="1" applyAlignment="1" applyProtection="1">
      <alignment horizontal="center" vertical="center"/>
      <protection hidden="1"/>
    </xf>
    <xf numFmtId="2" fontId="318" fillId="0" borderId="0" xfId="0" applyNumberFormat="1" applyFont="1" applyBorder="1" applyAlignment="1">
      <alignment horizontal="center" vertical="center" wrapText="1"/>
    </xf>
    <xf numFmtId="167" fontId="296" fillId="0" borderId="0" xfId="0" applyNumberFormat="1" applyFont="1" applyBorder="1" applyAlignment="1">
      <alignment wrapText="1"/>
    </xf>
    <xf numFmtId="169" fontId="5" fillId="0" borderId="13" xfId="0" applyNumberFormat="1" applyFont="1" applyBorder="1" applyAlignment="1">
      <alignment wrapText="1"/>
    </xf>
    <xf numFmtId="1" fontId="55" fillId="0" borderId="0" xfId="0" applyNumberFormat="1" applyFont="1"/>
    <xf numFmtId="166" fontId="14" fillId="9" borderId="23" xfId="2" applyNumberFormat="1" applyFont="1" applyFill="1" applyBorder="1" applyAlignment="1" applyProtection="1">
      <alignment horizontal="center"/>
      <protection hidden="1"/>
    </xf>
    <xf numFmtId="3" fontId="14" fillId="134" borderId="2" xfId="2" applyNumberFormat="1" applyFont="1" applyFill="1" applyBorder="1" applyAlignment="1" applyProtection="1">
      <alignment horizontal="center" vertical="center"/>
      <protection hidden="1"/>
    </xf>
    <xf numFmtId="3" fontId="14" fillId="0" borderId="0" xfId="0" applyNumberFormat="1" applyFont="1" applyFill="1" applyAlignment="1"/>
    <xf numFmtId="167" fontId="308" fillId="0" borderId="0" xfId="10915" applyNumberFormat="1" applyFont="1"/>
    <xf numFmtId="2" fontId="298" fillId="0" borderId="74" xfId="10915" applyNumberFormat="1" applyFont="1" applyFill="1" applyBorder="1"/>
    <xf numFmtId="169" fontId="30" fillId="0" borderId="0" xfId="10915" applyNumberFormat="1" applyAlignment="1">
      <alignment horizontal="left"/>
    </xf>
    <xf numFmtId="304" fontId="5" fillId="0" borderId="0" xfId="0" applyNumberFormat="1" applyFont="1"/>
    <xf numFmtId="171" fontId="5" fillId="0" borderId="0" xfId="0" applyNumberFormat="1" applyFont="1"/>
    <xf numFmtId="2" fontId="308" fillId="0" borderId="0" xfId="10915" applyNumberFormat="1" applyFont="1"/>
    <xf numFmtId="0" fontId="30" fillId="46" borderId="23" xfId="10915" applyFill="1" applyBorder="1"/>
    <xf numFmtId="1" fontId="30" fillId="46" borderId="23" xfId="10915" applyNumberFormat="1" applyFill="1" applyBorder="1" applyAlignment="1">
      <alignment horizontal="right"/>
    </xf>
    <xf numFmtId="1" fontId="308" fillId="46" borderId="23" xfId="10915" applyNumberFormat="1" applyFont="1" applyFill="1" applyBorder="1" applyAlignment="1">
      <alignment horizontal="right"/>
    </xf>
    <xf numFmtId="169" fontId="5" fillId="0" borderId="23" xfId="1" applyNumberFormat="1" applyFont="1" applyBorder="1"/>
    <xf numFmtId="169" fontId="30" fillId="46" borderId="0" xfId="1" applyNumberFormat="1" applyFont="1" applyFill="1" applyAlignment="1">
      <alignment horizontal="right" vertical="center"/>
    </xf>
    <xf numFmtId="169" fontId="302" fillId="46" borderId="0" xfId="1" applyNumberFormat="1" applyFont="1" applyFill="1" applyAlignment="1">
      <alignment horizontal="center"/>
    </xf>
    <xf numFmtId="174" fontId="6" fillId="2" borderId="2" xfId="2" applyNumberFormat="1" applyFont="1" applyFill="1" applyBorder="1" applyAlignment="1" applyProtection="1">
      <alignment horizontal="center" vertical="center"/>
      <protection hidden="1"/>
    </xf>
    <xf numFmtId="1" fontId="51" fillId="46" borderId="9" xfId="10915" applyNumberFormat="1" applyFont="1" applyFill="1" applyBorder="1"/>
    <xf numFmtId="0" fontId="3" fillId="9" borderId="160" xfId="0" applyFont="1" applyFill="1" applyBorder="1" applyAlignment="1">
      <alignment horizontal="right"/>
    </xf>
    <xf numFmtId="0" fontId="3" fillId="9" borderId="6" xfId="0" applyFont="1" applyFill="1" applyBorder="1" applyAlignment="1">
      <alignment horizontal="right"/>
    </xf>
    <xf numFmtId="0" fontId="2" fillId="0" borderId="141" xfId="0" applyFont="1" applyBorder="1"/>
    <xf numFmtId="0" fontId="2" fillId="0" borderId="159" xfId="0" applyFont="1" applyBorder="1"/>
    <xf numFmtId="0" fontId="30" fillId="46" borderId="0" xfId="10915" applyFill="1"/>
    <xf numFmtId="0" fontId="30" fillId="130" borderId="0" xfId="10915" applyFill="1"/>
    <xf numFmtId="1" fontId="51" fillId="46" borderId="8" xfId="10915" applyNumberFormat="1" applyFont="1" applyFill="1" applyBorder="1"/>
    <xf numFmtId="1" fontId="51" fillId="46" borderId="79" xfId="10915" applyNumberFormat="1" applyFont="1" applyFill="1" applyBorder="1"/>
    <xf numFmtId="4" fontId="298" fillId="0" borderId="0" xfId="10915" applyNumberFormat="1" applyFont="1"/>
    <xf numFmtId="0" fontId="3" fillId="0" borderId="161" xfId="0" applyFont="1" applyBorder="1" applyAlignment="1">
      <alignment horizontal="right"/>
    </xf>
    <xf numFmtId="0" fontId="3" fillId="0" borderId="161" xfId="0" applyFont="1" applyBorder="1"/>
    <xf numFmtId="3" fontId="34" fillId="0" borderId="23" xfId="50091" applyNumberFormat="1" applyFont="1" applyFill="1" applyBorder="1" applyAlignment="1">
      <alignment horizontal="center"/>
    </xf>
    <xf numFmtId="4" fontId="34" fillId="0" borderId="23" xfId="50091" applyNumberFormat="1" applyFont="1" applyFill="1" applyBorder="1" applyAlignment="1">
      <alignment horizontal="center"/>
    </xf>
    <xf numFmtId="2" fontId="1" fillId="14" borderId="23" xfId="50091" applyNumberFormat="1" applyFont="1" applyFill="1" applyBorder="1" applyAlignment="1">
      <alignment horizontal="center"/>
    </xf>
    <xf numFmtId="3" fontId="30" fillId="12" borderId="23" xfId="50091" applyNumberFormat="1" applyFill="1" applyBorder="1" applyAlignment="1">
      <alignment horizontal="center"/>
    </xf>
    <xf numFmtId="4" fontId="30" fillId="12" borderId="23" xfId="50091" applyNumberFormat="1" applyFill="1" applyBorder="1" applyAlignment="1">
      <alignment horizontal="center"/>
    </xf>
    <xf numFmtId="3" fontId="1" fillId="12" borderId="23" xfId="50091" applyNumberFormat="1" applyFont="1" applyFill="1" applyBorder="1" applyAlignment="1">
      <alignment horizontal="center"/>
    </xf>
    <xf numFmtId="4" fontId="1" fillId="12" borderId="23" xfId="50091" applyNumberFormat="1" applyFont="1" applyFill="1" applyBorder="1" applyAlignment="1">
      <alignment horizontal="center"/>
    </xf>
    <xf numFmtId="3" fontId="30" fillId="135" borderId="23" xfId="50091" applyNumberFormat="1" applyFill="1" applyBorder="1" applyAlignment="1">
      <alignment horizontal="center"/>
    </xf>
    <xf numFmtId="4" fontId="30" fillId="135" borderId="23" xfId="50091" applyNumberFormat="1" applyFill="1" applyBorder="1" applyAlignment="1">
      <alignment horizontal="center"/>
    </xf>
    <xf numFmtId="3" fontId="1" fillId="135" borderId="23" xfId="50091" applyNumberFormat="1" applyFont="1" applyFill="1" applyBorder="1" applyAlignment="1">
      <alignment horizontal="center"/>
    </xf>
    <xf numFmtId="4" fontId="1" fillId="135" borderId="23" xfId="50091" applyNumberFormat="1" applyFont="1" applyFill="1" applyBorder="1" applyAlignment="1">
      <alignment horizontal="center"/>
    </xf>
    <xf numFmtId="166" fontId="34" fillId="0" borderId="23" xfId="50091" applyNumberFormat="1" applyFont="1" applyFill="1" applyBorder="1" applyAlignment="1">
      <alignment horizontal="center"/>
    </xf>
    <xf numFmtId="166" fontId="30" fillId="12" borderId="23" xfId="50091" applyNumberFormat="1" applyFill="1" applyBorder="1" applyAlignment="1">
      <alignment horizontal="center"/>
    </xf>
    <xf numFmtId="166" fontId="30" fillId="135" borderId="23" xfId="50091" applyNumberFormat="1" applyFill="1" applyBorder="1" applyAlignment="1">
      <alignment horizontal="center"/>
    </xf>
    <xf numFmtId="166" fontId="1" fillId="14" borderId="23" xfId="50091" applyNumberFormat="1" applyFont="1" applyFill="1" applyBorder="1" applyAlignment="1">
      <alignment horizontal="center"/>
    </xf>
    <xf numFmtId="166" fontId="1" fillId="12" borderId="23" xfId="50091" applyNumberFormat="1" applyFont="1" applyFill="1" applyBorder="1" applyAlignment="1">
      <alignment horizontal="center"/>
    </xf>
    <xf numFmtId="166" fontId="1" fillId="135" borderId="23" xfId="50091" applyNumberFormat="1" applyFont="1" applyFill="1" applyBorder="1" applyAlignment="1">
      <alignment horizontal="center"/>
    </xf>
    <xf numFmtId="169" fontId="2" fillId="0" borderId="133" xfId="1" applyNumberFormat="1" applyFont="1" applyBorder="1"/>
    <xf numFmtId="169" fontId="281" fillId="0" borderId="57" xfId="0" applyNumberFormat="1" applyFont="1" applyBorder="1"/>
    <xf numFmtId="169" fontId="2" fillId="0" borderId="30" xfId="1" applyNumberFormat="1" applyFont="1" applyBorder="1"/>
    <xf numFmtId="169" fontId="2" fillId="0" borderId="25" xfId="1" applyNumberFormat="1" applyFont="1" applyBorder="1"/>
    <xf numFmtId="169" fontId="2" fillId="0" borderId="56" xfId="1" applyNumberFormat="1" applyFont="1" applyBorder="1"/>
    <xf numFmtId="1" fontId="298" fillId="0" borderId="8" xfId="10915" applyNumberFormat="1" applyFont="1" applyFill="1" applyBorder="1"/>
    <xf numFmtId="167" fontId="5" fillId="0" borderId="23" xfId="0" applyNumberFormat="1" applyFont="1" applyBorder="1" applyAlignment="1">
      <alignment horizontal="center" vertical="center"/>
    </xf>
    <xf numFmtId="0" fontId="31" fillId="0" borderId="23" xfId="10915" applyFont="1" applyBorder="1" applyAlignment="1">
      <alignment horizontal="center" vertical="center"/>
    </xf>
    <xf numFmtId="0" fontId="30" fillId="0" borderId="25" xfId="10915" applyBorder="1" applyAlignment="1">
      <alignment horizontal="center" vertical="center"/>
    </xf>
    <xf numFmtId="0" fontId="30" fillId="0" borderId="52" xfId="10915" applyBorder="1" applyAlignment="1">
      <alignment horizontal="center" vertical="center"/>
    </xf>
    <xf numFmtId="0" fontId="30" fillId="0" borderId="28" xfId="10915" applyBorder="1" applyAlignment="1">
      <alignment horizontal="center" vertical="center"/>
    </xf>
    <xf numFmtId="0" fontId="30" fillId="0" borderId="29" xfId="10915" applyBorder="1" applyAlignment="1">
      <alignment horizontal="center" vertical="center"/>
    </xf>
    <xf numFmtId="0" fontId="30" fillId="0" borderId="23" xfId="10915" applyBorder="1" applyAlignment="1">
      <alignment horizontal="center"/>
    </xf>
    <xf numFmtId="0" fontId="30" fillId="0" borderId="23" xfId="10915" applyBorder="1" applyAlignment="1">
      <alignment horizontal="center" vertical="center"/>
    </xf>
    <xf numFmtId="0" fontId="32" fillId="0" borderId="149" xfId="10915" applyFont="1" applyFill="1" applyBorder="1" applyAlignment="1">
      <alignment horizontal="center" vertical="center"/>
    </xf>
    <xf numFmtId="0" fontId="32" fillId="0" borderId="154" xfId="10915" applyFont="1" applyFill="1" applyBorder="1" applyAlignment="1">
      <alignment horizontal="center" vertical="center"/>
    </xf>
    <xf numFmtId="0" fontId="32" fillId="0" borderId="68" xfId="10915" applyFont="1" applyFill="1" applyBorder="1" applyAlignment="1">
      <alignment horizontal="center" vertical="center"/>
    </xf>
    <xf numFmtId="0" fontId="31" fillId="0" borderId="23" xfId="46461" applyFont="1" applyBorder="1" applyAlignment="1">
      <alignment horizontal="center" vertical="center"/>
    </xf>
    <xf numFmtId="0" fontId="30" fillId="0" borderId="25" xfId="46461" applyBorder="1" applyAlignment="1">
      <alignment horizontal="center" vertical="center"/>
    </xf>
    <xf numFmtId="0" fontId="30" fillId="0" borderId="52" xfId="46461" applyBorder="1" applyAlignment="1">
      <alignment horizontal="center" vertical="center"/>
    </xf>
    <xf numFmtId="0" fontId="30" fillId="0" borderId="28" xfId="46461" applyBorder="1" applyAlignment="1">
      <alignment horizontal="center" vertical="center"/>
    </xf>
    <xf numFmtId="0" fontId="30" fillId="0" borderId="29" xfId="46461" applyBorder="1" applyAlignment="1">
      <alignment horizontal="center" vertical="center"/>
    </xf>
    <xf numFmtId="0" fontId="30" fillId="0" borderId="23" xfId="46461" applyBorder="1" applyAlignment="1">
      <alignment horizontal="center"/>
    </xf>
    <xf numFmtId="0" fontId="30" fillId="0" borderId="23" xfId="46461" applyBorder="1" applyAlignment="1">
      <alignment horizontal="center" vertical="center"/>
    </xf>
    <xf numFmtId="0" fontId="32" fillId="0" borderId="149" xfId="46461" applyFont="1" applyFill="1" applyBorder="1" applyAlignment="1">
      <alignment horizontal="center" vertical="center"/>
    </xf>
    <xf numFmtId="0" fontId="32" fillId="0" borderId="154" xfId="46461" applyFont="1" applyFill="1" applyBorder="1" applyAlignment="1">
      <alignment horizontal="center" vertical="center"/>
    </xf>
    <xf numFmtId="0" fontId="32" fillId="0" borderId="143" xfId="46461" applyFont="1" applyFill="1" applyBorder="1" applyAlignment="1">
      <alignment horizontal="center" vertical="center"/>
    </xf>
    <xf numFmtId="0" fontId="30" fillId="0" borderId="33" xfId="46461" applyBorder="1" applyAlignment="1">
      <alignment horizontal="center" vertical="center"/>
    </xf>
    <xf numFmtId="0" fontId="14" fillId="0" borderId="45" xfId="0" applyFont="1" applyFill="1" applyBorder="1" applyAlignment="1">
      <alignment horizontal="center" vertical="center"/>
    </xf>
    <xf numFmtId="0" fontId="14" fillId="0" borderId="66" xfId="0" applyFont="1" applyFill="1" applyBorder="1" applyAlignment="1">
      <alignment horizontal="center" vertical="center"/>
    </xf>
    <xf numFmtId="0" fontId="14" fillId="0" borderId="79" xfId="0" applyFont="1" applyFill="1" applyBorder="1" applyAlignment="1">
      <alignment horizontal="center" vertical="center"/>
    </xf>
    <xf numFmtId="0" fontId="9" fillId="13" borderId="36" xfId="0" applyFont="1" applyFill="1" applyBorder="1" applyAlignment="1" applyProtection="1">
      <alignment horizontal="center"/>
      <protection hidden="1"/>
    </xf>
    <xf numFmtId="0" fontId="9" fillId="13" borderId="35" xfId="0" applyFont="1" applyFill="1" applyBorder="1" applyAlignment="1" applyProtection="1">
      <alignment horizontal="center"/>
      <protection hidden="1"/>
    </xf>
    <xf numFmtId="0" fontId="9" fillId="13" borderId="1" xfId="0" applyFont="1" applyFill="1" applyBorder="1" applyAlignment="1" applyProtection="1">
      <alignment horizontal="center"/>
      <protection hidden="1"/>
    </xf>
    <xf numFmtId="0" fontId="3" fillId="0" borderId="49" xfId="2" applyFont="1" applyBorder="1" applyAlignment="1" applyProtection="1">
      <alignment horizontal="center" vertical="center" wrapText="1"/>
      <protection hidden="1"/>
    </xf>
    <xf numFmtId="0" fontId="9" fillId="13" borderId="67" xfId="0" applyFont="1" applyFill="1" applyBorder="1" applyAlignment="1" applyProtection="1">
      <alignment horizontal="center"/>
      <protection hidden="1"/>
    </xf>
    <xf numFmtId="0" fontId="9" fillId="13" borderId="41" xfId="0" applyFont="1" applyFill="1" applyBorder="1" applyAlignment="1" applyProtection="1">
      <alignment horizontal="center"/>
      <protection hidden="1"/>
    </xf>
    <xf numFmtId="3" fontId="6" fillId="0" borderId="3" xfId="2" applyNumberFormat="1" applyFont="1" applyFill="1" applyBorder="1" applyAlignment="1" applyProtection="1">
      <alignment horizontal="center"/>
      <protection hidden="1"/>
    </xf>
    <xf numFmtId="3" fontId="6" fillId="0" borderId="35" xfId="2" applyNumberFormat="1" applyFont="1" applyFill="1" applyBorder="1" applyAlignment="1" applyProtection="1">
      <alignment horizontal="center"/>
      <protection hidden="1"/>
    </xf>
    <xf numFmtId="3" fontId="6" fillId="0" borderId="4" xfId="2" applyNumberFormat="1" applyFont="1" applyFill="1" applyBorder="1" applyAlignment="1" applyProtection="1">
      <alignment horizontal="center"/>
      <protection hidden="1"/>
    </xf>
    <xf numFmtId="0" fontId="28" fillId="0" borderId="3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9" fillId="2" borderId="2" xfId="2" applyFont="1" applyFill="1" applyBorder="1" applyAlignment="1" applyProtection="1">
      <alignment horizontal="center" vertical="center"/>
      <protection hidden="1"/>
    </xf>
    <xf numFmtId="0" fontId="3" fillId="2" borderId="64" xfId="2" applyFont="1" applyFill="1" applyBorder="1" applyAlignment="1" applyProtection="1">
      <alignment horizontal="center" vertical="center"/>
      <protection hidden="1"/>
    </xf>
    <xf numFmtId="0" fontId="3" fillId="2" borderId="29" xfId="2" applyFont="1" applyFill="1" applyBorder="1" applyAlignment="1" applyProtection="1">
      <alignment horizontal="center" vertical="center"/>
      <protection hidden="1"/>
    </xf>
    <xf numFmtId="0" fontId="28" fillId="13" borderId="36" xfId="0" applyFont="1" applyFill="1" applyBorder="1" applyAlignment="1">
      <alignment horizontal="center" vertical="center"/>
    </xf>
    <xf numFmtId="0" fontId="28" fillId="13" borderId="35" xfId="0" applyFont="1" applyFill="1" applyBorder="1" applyAlignment="1">
      <alignment horizontal="center" vertical="center"/>
    </xf>
    <xf numFmtId="0" fontId="28" fillId="13" borderId="1" xfId="0" applyFont="1" applyFill="1" applyBorder="1" applyAlignment="1">
      <alignment horizontal="center" vertical="center"/>
    </xf>
    <xf numFmtId="3" fontId="6" fillId="0" borderId="3" xfId="2" applyNumberFormat="1" applyFont="1" applyFill="1" applyBorder="1" applyAlignment="1" applyProtection="1">
      <alignment horizontal="center" vertical="center"/>
      <protection hidden="1"/>
    </xf>
    <xf numFmtId="3" fontId="6" fillId="0" borderId="35" xfId="2" applyNumberFormat="1" applyFont="1" applyFill="1" applyBorder="1" applyAlignment="1" applyProtection="1">
      <alignment horizontal="center" vertical="center"/>
      <protection hidden="1"/>
    </xf>
    <xf numFmtId="3" fontId="6" fillId="0" borderId="4" xfId="2" applyNumberFormat="1" applyFont="1" applyFill="1" applyBorder="1" applyAlignment="1" applyProtection="1">
      <alignment horizontal="center" vertical="center"/>
      <protection hidden="1"/>
    </xf>
    <xf numFmtId="0" fontId="9" fillId="13" borderId="76" xfId="0" applyFont="1" applyFill="1" applyBorder="1" applyAlignment="1" applyProtection="1">
      <alignment horizontal="center"/>
      <protection hidden="1"/>
    </xf>
    <xf numFmtId="0" fontId="9" fillId="13" borderId="13" xfId="0" applyFont="1" applyFill="1" applyBorder="1" applyAlignment="1" applyProtection="1">
      <alignment horizontal="center"/>
      <protection hidden="1"/>
    </xf>
    <xf numFmtId="0" fontId="9" fillId="13" borderId="7" xfId="0" applyFont="1" applyFill="1" applyBorder="1" applyAlignment="1" applyProtection="1">
      <alignment horizontal="center"/>
      <protection hidden="1"/>
    </xf>
    <xf numFmtId="0" fontId="3" fillId="2" borderId="21" xfId="2" applyFont="1" applyFill="1" applyBorder="1" applyAlignment="1" applyProtection="1">
      <alignment horizontal="center" vertical="center"/>
      <protection hidden="1"/>
    </xf>
    <xf numFmtId="0" fontId="3" fillId="2" borderId="17" xfId="2" applyFont="1" applyFill="1" applyBorder="1" applyAlignment="1" applyProtection="1">
      <alignment horizontal="center" vertical="center"/>
      <protection hidden="1"/>
    </xf>
    <xf numFmtId="0" fontId="3" fillId="0" borderId="21" xfId="2" applyFont="1" applyFill="1" applyBorder="1" applyAlignment="1" applyProtection="1">
      <alignment horizontal="center" vertical="center"/>
      <protection hidden="1"/>
    </xf>
    <xf numFmtId="0" fontId="3" fillId="0" borderId="17" xfId="2" applyFont="1" applyFill="1" applyBorder="1" applyAlignment="1" applyProtection="1">
      <alignment horizontal="center" vertical="center"/>
      <protection hidden="1"/>
    </xf>
    <xf numFmtId="0" fontId="55" fillId="0" borderId="25" xfId="0" applyFont="1" applyFill="1" applyBorder="1" applyAlignment="1">
      <alignment horizontal="center" vertical="center"/>
    </xf>
    <xf numFmtId="0" fontId="55" fillId="0" borderId="74" xfId="0" applyFont="1" applyFill="1" applyBorder="1" applyAlignment="1">
      <alignment horizontal="center" vertical="center"/>
    </xf>
    <xf numFmtId="0" fontId="5" fillId="0" borderId="80" xfId="0" applyFont="1" applyBorder="1" applyAlignment="1">
      <alignment horizontal="center" vertical="center"/>
    </xf>
    <xf numFmtId="0" fontId="13" fillId="0" borderId="13" xfId="0" applyFont="1" applyFill="1" applyBorder="1" applyAlignment="1" applyProtection="1">
      <alignment horizontal="center" vertical="center"/>
      <protection hidden="1"/>
    </xf>
    <xf numFmtId="3" fontId="6" fillId="0" borderId="21" xfId="2" applyNumberFormat="1" applyFont="1" applyFill="1" applyBorder="1" applyAlignment="1" applyProtection="1">
      <alignment horizontal="center" vertical="center"/>
      <protection hidden="1"/>
    </xf>
    <xf numFmtId="3" fontId="6" fillId="0" borderId="31" xfId="2" applyNumberFormat="1" applyFont="1" applyFill="1" applyBorder="1" applyAlignment="1" applyProtection="1">
      <alignment horizontal="center" vertical="center"/>
      <protection hidden="1"/>
    </xf>
    <xf numFmtId="3" fontId="6" fillId="0" borderId="17" xfId="2" applyNumberFormat="1" applyFont="1" applyFill="1" applyBorder="1" applyAlignment="1" applyProtection="1">
      <alignment horizontal="center" vertical="center"/>
      <protection hidden="1"/>
    </xf>
    <xf numFmtId="3" fontId="6" fillId="2" borderId="12" xfId="2" applyNumberFormat="1" applyFont="1" applyFill="1" applyBorder="1" applyAlignment="1" applyProtection="1">
      <alignment horizontal="center" vertical="center"/>
      <protection hidden="1"/>
    </xf>
    <xf numFmtId="0" fontId="57" fillId="0" borderId="28" xfId="0" applyFont="1" applyFill="1" applyBorder="1" applyAlignment="1">
      <alignment horizontal="left" wrapText="1"/>
    </xf>
    <xf numFmtId="0" fontId="57" fillId="0" borderId="33" xfId="0" applyFont="1" applyFill="1" applyBorder="1" applyAlignment="1">
      <alignment horizontal="left" wrapText="1"/>
    </xf>
    <xf numFmtId="0" fontId="57" fillId="0" borderId="29" xfId="0" applyFont="1" applyFill="1" applyBorder="1" applyAlignment="1">
      <alignment horizontal="left" wrapText="1"/>
    </xf>
    <xf numFmtId="0" fontId="58" fillId="0" borderId="0" xfId="0" applyFont="1" applyAlignment="1">
      <alignment horizontal="left" vertical="center" wrapText="1"/>
    </xf>
    <xf numFmtId="0" fontId="58" fillId="0" borderId="0" xfId="0" applyFont="1" applyAlignment="1">
      <alignment horizontal="left" vertical="center"/>
    </xf>
    <xf numFmtId="0" fontId="14" fillId="0" borderId="0" xfId="0" applyFont="1" applyFill="1" applyAlignment="1">
      <alignment horizontal="center"/>
    </xf>
    <xf numFmtId="0" fontId="9" fillId="12" borderId="36" xfId="2" applyFont="1" applyFill="1" applyBorder="1" applyAlignment="1" applyProtection="1">
      <alignment horizontal="center" vertical="center" wrapText="1"/>
      <protection hidden="1"/>
    </xf>
    <xf numFmtId="0" fontId="9" fillId="12" borderId="35" xfId="2" applyFont="1" applyFill="1" applyBorder="1" applyAlignment="1" applyProtection="1">
      <alignment horizontal="center" vertical="center" wrapText="1"/>
      <protection hidden="1"/>
    </xf>
    <xf numFmtId="0" fontId="9" fillId="12" borderId="1" xfId="2" applyFont="1" applyFill="1" applyBorder="1" applyAlignment="1" applyProtection="1">
      <alignment horizontal="center" vertical="center" wrapText="1"/>
      <protection hidden="1"/>
    </xf>
    <xf numFmtId="3" fontId="6" fillId="0" borderId="3" xfId="4" applyNumberFormat="1" applyFont="1" applyFill="1" applyBorder="1" applyAlignment="1" applyProtection="1">
      <alignment horizontal="center" vertical="center" wrapText="1"/>
      <protection hidden="1"/>
    </xf>
    <xf numFmtId="3" fontId="6" fillId="0" borderId="35" xfId="4" applyNumberFormat="1" applyFont="1" applyFill="1" applyBorder="1" applyAlignment="1" applyProtection="1">
      <alignment horizontal="center" vertical="center" wrapText="1"/>
      <protection hidden="1"/>
    </xf>
    <xf numFmtId="3" fontId="6" fillId="0" borderId="1" xfId="4" applyNumberFormat="1" applyFont="1" applyFill="1" applyBorder="1" applyAlignment="1" applyProtection="1">
      <alignment horizontal="center" vertical="center" wrapText="1"/>
      <protection hidden="1"/>
    </xf>
    <xf numFmtId="3" fontId="6" fillId="0" borderId="21" xfId="2" applyNumberFormat="1" applyFont="1" applyFill="1" applyBorder="1" applyAlignment="1" applyProtection="1">
      <alignment horizontal="center"/>
      <protection hidden="1"/>
    </xf>
    <xf numFmtId="3" fontId="6" fillId="0" borderId="31" xfId="2" applyNumberFormat="1" applyFont="1" applyFill="1" applyBorder="1" applyAlignment="1" applyProtection="1">
      <alignment horizontal="center"/>
      <protection hidden="1"/>
    </xf>
    <xf numFmtId="3" fontId="6" fillId="0" borderId="17" xfId="2" applyNumberFormat="1" applyFont="1" applyFill="1" applyBorder="1" applyAlignment="1" applyProtection="1">
      <alignment horizontal="center"/>
      <protection hidden="1"/>
    </xf>
    <xf numFmtId="0" fontId="13" fillId="0" borderId="0" xfId="0" applyFont="1" applyBorder="1" applyAlignment="1" applyProtection="1">
      <alignment horizontal="center"/>
      <protection hidden="1"/>
    </xf>
    <xf numFmtId="166" fontId="6" fillId="0" borderId="3" xfId="4" applyNumberFormat="1" applyFont="1" applyFill="1" applyBorder="1" applyAlignment="1" applyProtection="1">
      <alignment horizontal="center" vertical="center" wrapText="1"/>
      <protection hidden="1"/>
    </xf>
    <xf numFmtId="166" fontId="6" fillId="0" borderId="35" xfId="4" applyNumberFormat="1" applyFont="1" applyFill="1" applyBorder="1" applyAlignment="1" applyProtection="1">
      <alignment horizontal="center" vertical="center" wrapText="1"/>
      <protection hidden="1"/>
    </xf>
    <xf numFmtId="3" fontId="6" fillId="0" borderId="43" xfId="2" applyNumberFormat="1" applyFont="1" applyFill="1" applyBorder="1" applyAlignment="1" applyProtection="1">
      <alignment horizontal="center"/>
      <protection hidden="1"/>
    </xf>
    <xf numFmtId="3" fontId="6" fillId="0" borderId="67" xfId="2" applyNumberFormat="1" applyFont="1" applyFill="1" applyBorder="1" applyAlignment="1" applyProtection="1">
      <alignment horizontal="center"/>
      <protection hidden="1"/>
    </xf>
    <xf numFmtId="3" fontId="6" fillId="0" borderId="44" xfId="2" applyNumberFormat="1" applyFont="1" applyFill="1" applyBorder="1" applyAlignment="1" applyProtection="1">
      <alignment horizontal="center"/>
      <protection hidden="1"/>
    </xf>
    <xf numFmtId="169" fontId="6" fillId="0" borderId="23" xfId="1" applyNumberFormat="1" applyFont="1" applyBorder="1"/>
    <xf numFmtId="169" fontId="6" fillId="0" borderId="23" xfId="1" applyNumberFormat="1" applyFont="1" applyBorder="1" applyAlignment="1">
      <alignment horizontal="left" wrapText="1"/>
    </xf>
    <xf numFmtId="169" fontId="6" fillId="0" borderId="23" xfId="1" applyNumberFormat="1" applyFont="1" applyBorder="1" applyAlignment="1">
      <alignment wrapText="1"/>
    </xf>
    <xf numFmtId="168" fontId="6" fillId="0" borderId="23" xfId="1" applyNumberFormat="1" applyFont="1" applyBorder="1"/>
  </cellXfs>
  <cellStyles count="50104">
    <cellStyle name="_x0012_" xfId="70"/>
    <cellStyle name=" 1" xfId="71"/>
    <cellStyle name="%" xfId="72"/>
    <cellStyle name="?_x001d_?-" xfId="73"/>
    <cellStyle name="?_x001d_?-&amp;ђyќ&amp;‰y_x000b__x0008_c_x000c_A_x000d__x0007__x0001__x0001_" xfId="74"/>
    <cellStyle name="?_x001d_?-&amp;ђyќ&amp;‰y_x000b__x0008_c_x000c_A_x000d__x000f__x0001__x0001_" xfId="75"/>
    <cellStyle name="????????" xfId="76"/>
    <cellStyle name="???????? 2" xfId="77"/>
    <cellStyle name="???????? 2 2" xfId="78"/>
    <cellStyle name="???????? 3" xfId="79"/>
    <cellStyle name="???????_????25,08,97?" xfId="80"/>
    <cellStyle name="?…‹?ђO‚e [0.00]_laroux" xfId="81"/>
    <cellStyle name="?…‹?ђO‚e_laroux" xfId="82"/>
    <cellStyle name="]_x000a__x000a_Zoomed=1_x000a__x000a_Row=0_x000a__x000a_Column=0_x000a__x000a_Height=0_x000a__x000a_Width=0_x000a__x000a_FontName=FoxFont_x000a__x000a_FontStyle=0_x000a__x000a_FontSize=9_x000a__x000a_PrtFontName=FoxPrin" xfId="83"/>
    <cellStyle name="]_x000a__x000a_Zoomed=1_x000a__x000a_Row=0_x000a__x000a_Column=0_x000a__x000a_Height=0_x000a__x000a_Width=0_x000a__x000a_FontName=FoxFont_x000a__x000a_FontStyle=0_x000a__x000a_FontSize=9_x000a__x000a_PrtFontName=FoxPrin 2" xfId="84"/>
    <cellStyle name="]_x000a__x000a_Zoomed=1_x000a__x000a_Row=0_x000a__x000a_Column=0_x000a__x000a_Height=0_x000a__x000a_Width=0_x000a__x000a_FontName=FoxFont_x000a__x000a_FontStyle=0_x000a__x000a_FontSize=9_x000a__x000a_PrtFontName=FoxPrin 3" xfId="85"/>
    <cellStyle name="]_x000a__x000a_Zoomed=1_x000a__x000a_Row=0_x000a__x000a_Column=0_x000a__x000a_Height=0_x000a__x000a_Width=0_x000a__x000a_FontName=FoxFont_x000a__x000a_FontStyle=0_x000a__x000a_FontSize=9_x000a__x000a_PrtFontName=FoxPrin 4" xfId="86"/>
    <cellStyle name="]_x000a__x000a_Zoomed=1_x000a__x000a_Row=0_x000a__x000a_Column=0_x000a__x000a_Height=0_x000a__x000a_Width=0_x000a__x000a_FontName=FoxFont_x000a__x000a_FontStyle=0_x000a__x000a_FontSize=9_x000a__x000a_PrtFontName=FoxPrin 5" xfId="87"/>
    <cellStyle name="]_x000a__x000a_Zoomed=1_x000a__x000a_Row=0_x000a__x000a_Column=0_x000a__x000a_Height=0_x000a__x000a_Width=0_x000a__x000a_FontName=FoxFont_x000a__x000a_FontStyle=0_x000a__x000a_FontSize=9_x000a__x000a_PrtFontName=FoxPrin 6" xfId="88"/>
    <cellStyle name="]_x000a__x000a_Zoomed=1_x000a__x000a_Row=0_x000a__x000a_Column=0_x000a__x000a_Height=0_x000a__x000a_Width=0_x000a__x000a_FontName=FoxFont_x000a__x000a_FontStyle=0_x000a__x000a_FontSize=9_x000a__x000a_PrtFontName=FoxPrin 7" xfId="89"/>
    <cellStyle name="]_x000a__x000a_Zoomed=1_x000a__x000a_Row=0_x000a__x000a_Column=0_x000a__x000a_Height=0_x000a__x000a_Width=0_x000a__x000a_FontName=FoxFont_x000a__x000a_FontStyle=0_x000a__x000a_FontSize=9_x000a__x000a_PrtFontName=FoxPrin 8" xfId="90"/>
    <cellStyle name="]_x000a__x000a_Zoomed=1_x000a__x000a_Row=0_x000a__x000a_Column=0_x000a__x000a_Height=0_x000a__x000a_Width=0_x000a__x000a_FontName=FoxFont_x000a__x000a_FontStyle=0_x000a__x000a_FontSize=9_x000a__x000a_PrtFontName=FoxPrin_Аффинаж, НДПИ-2011" xfId="91"/>
    <cellStyle name="]_x000d__x000a_Zoomed=1_x000d__x000a_Row=0_x000d__x000a_Column=0_x000d__x000a_Height=0_x000d__x000a_Width=0_x000d__x000a_FontName=FoxFont_x000d__x000a_FontStyle=0_x000d__x000a_FontSize=9_x000d__x000a_PrtFontName=FoxPrin" xfId="92"/>
    <cellStyle name="]_x000d__x000a_Zoomed=1_x000d__x000a_Row=0_x000d__x000a_Column=0_x000d__x000a_Height=0_x000d__x000a_Width=0_x000d__x000a_FontName=FoxFont_x000d__x000a_FontStyle=0_x000d__x000a_FontSize=9_x000d__x000a_PrtFontName=FoxPrin 2" xfId="93"/>
    <cellStyle name="]_x000d__x000a_Zoomed=1_x000d__x000a_Row=0_x000d__x000a_Column=0_x000d__x000a_Height=0_x000d__x000a_Width=0_x000d__x000a_FontName=FoxFont_x000d__x000a_FontStyle=0_x000d__x000a_FontSize=9_x000d__x000a_PrtFontName=FoxPrin 3" xfId="94"/>
    <cellStyle name="]_x000d__x000a_Zoomed=1_x000d__x000a_Row=0_x000d__x000a_Column=0_x000d__x000a_Height=0_x000d__x000a_Width=0_x000d__x000a_FontName=FoxFont_x000d__x000a_FontStyle=0_x000d__x000a_FontSize=9_x000d__x000a_PrtFontName=FoxPrin 4" xfId="95"/>
    <cellStyle name="]_x000d__x000a_Zoomed=1_x000d__x000a_Row=0_x000d__x000a_Column=0_x000d__x000a_Height=0_x000d__x000a_Width=0_x000d__x000a_FontName=FoxFont_x000d__x000a_FontStyle=0_x000d__x000a_FontSize=9_x000d__x000a_PrtFontName=FoxPrin 5" xfId="96"/>
    <cellStyle name="]_x000d__x000a_Zoomed=1_x000d__x000a_Row=0_x000d__x000a_Column=0_x000d__x000a_Height=0_x000d__x000a_Width=0_x000d__x000a_FontName=FoxFont_x000d__x000a_FontStyle=0_x000d__x000a_FontSize=9_x000d__x000a_PrtFontName=FoxPrin 6" xfId="97"/>
    <cellStyle name="]_x000d__x000a_Zoomed=1_x000d__x000a_Row=0_x000d__x000a_Column=0_x000d__x000a_Height=0_x000d__x000a_Width=0_x000d__x000a_FontName=FoxFont_x000d__x000a_FontStyle=0_x000d__x000a_FontSize=9_x000d__x000a_PrtFontName=FoxPrin 7" xfId="98"/>
    <cellStyle name="]_x000d__x000a_Zoomed=1_x000d__x000a_Row=0_x000d__x000a_Column=0_x000d__x000a_Height=0_x000d__x000a_Width=0_x000d__x000a_FontName=FoxFont_x000d__x000a_FontStyle=0_x000d__x000a_FontSize=9_x000d__x000a_PrtFontName=FoxPrin 8" xfId="99"/>
    <cellStyle name="]_x000d__x000a_Zoomed=1_x000d__x000a_Row=0_x000d__x000a_Column=0_x000d__x000a_Height=0_x000d__x000a_Width=0_x000d__x000a_FontName=FoxFont_x000d__x000a_FontStyle=0_x000d__x000a_FontSize=9_x000d__x000a_PrtFontName=FoxPrin__Anfisa_Result after MRO_model2012(ord+marg ore+dilution)" xfId="45882"/>
    <cellStyle name="_~4075699" xfId="100"/>
    <cellStyle name="_01_Свод в 1С_РК" xfId="101"/>
    <cellStyle name="_01_Свод в 1С_РК 2" xfId="102"/>
    <cellStyle name="_01_Форма 3._РК_" xfId="103"/>
    <cellStyle name="_01_Форма 3._РК_ 2" xfId="104"/>
    <cellStyle name="_01_Форма 3._РК__Прил №6" xfId="105"/>
    <cellStyle name="_04_Отчет-База_ОЗРК" xfId="106"/>
    <cellStyle name="_04_Отчет-База_ОЗРК 2" xfId="107"/>
    <cellStyle name="_04_Отчет-База_ОЗРК_Прил №6" xfId="108"/>
    <cellStyle name="_04_Форма 3_ОЗРК" xfId="109"/>
    <cellStyle name="_04_Форма 3_ОЗРК 2" xfId="110"/>
    <cellStyle name="_04_Форма 3_ОЗРК_Прил №6" xfId="111"/>
    <cellStyle name="_06_Отчет-База_ОЗРК" xfId="112"/>
    <cellStyle name="_06_Отчет-База_ОЗРК 2" xfId="113"/>
    <cellStyle name="_06_Отчет-База_ОЗРК_Прил №6" xfId="114"/>
    <cellStyle name="_06_Форма 3_ОЗРК_на всякий случай" xfId="115"/>
    <cellStyle name="_06_Форма 3_ОЗРК_на всякий случай 2" xfId="116"/>
    <cellStyle name="_06_Форма 3_ОЗРК_на всякий случай_Прил №6" xfId="117"/>
    <cellStyle name="_1 1 1  2007+(коррект до 4500000)" xfId="118"/>
    <cellStyle name="_1 1 1  2007+(коррект до 4500000) 2" xfId="119"/>
    <cellStyle name="_1 1 1  2007+(коррект до 4500000) 2_ЗКМ" xfId="120"/>
    <cellStyle name="_1 1 1-План ГР февр 2006 коррект" xfId="121"/>
    <cellStyle name="_1 1 1-План ГР февр 2006 коррект 2" xfId="122"/>
    <cellStyle name="_1 1 1-План ГР февр 2006 коррект 2_ЗКМ" xfId="123"/>
    <cellStyle name="_1.1.1. Выполнение август 2006" xfId="124"/>
    <cellStyle name="_1.1.1. Выполнение август 2006 2" xfId="125"/>
    <cellStyle name="_1.1.1. Выполнение август 2006 2_ЗКМ" xfId="126"/>
    <cellStyle name="_1.1.1.План ГР 06" xfId="127"/>
    <cellStyle name="_1.1.1.План ГР 06 2" xfId="128"/>
    <cellStyle name="_1.1.1.План ГР 06 2_ЗКМ" xfId="129"/>
    <cellStyle name="_1.1.1-План ГР март 2006 коррект" xfId="130"/>
    <cellStyle name="_1.1.1-План ГР февр 2006 коррект" xfId="131"/>
    <cellStyle name="_1.1.1-План ГР янв 06" xfId="132"/>
    <cellStyle name="_111" xfId="133"/>
    <cellStyle name="_111 2" xfId="134"/>
    <cellStyle name="_111_Прил №6" xfId="135"/>
    <cellStyle name="_12_ПО-12_ОЗРК_12.2010г" xfId="136"/>
    <cellStyle name="_12_ПО-12_ОЗРК_12.2010г 2" xfId="137"/>
    <cellStyle name="_12_ПО-13_ОЗРК_12.2010г" xfId="138"/>
    <cellStyle name="_12_ПО-13_ОЗРК_12.2010г 2" xfId="139"/>
    <cellStyle name="_12_ПО-4_ОЗРК_12.2010г" xfId="140"/>
    <cellStyle name="_12_ПО-4_ОЗРК_12.2010г 2" xfId="141"/>
    <cellStyle name="_12_ПО-5_ОЗРК_12.2010г" xfId="142"/>
    <cellStyle name="_12_ПО-5_ОЗРК_12.2010г 2" xfId="143"/>
    <cellStyle name="_12_ПО-6_РК_12.2010г" xfId="144"/>
    <cellStyle name="_12_ПО-6_РК_12.2010г 2" xfId="145"/>
    <cellStyle name="_12_ПО-8_ОЗРК_12.2010г" xfId="146"/>
    <cellStyle name="_12_ПО-8_ОЗРК_12.2010г 2" xfId="147"/>
    <cellStyle name="_1Б  МАРТ Аксу" xfId="148"/>
    <cellStyle name="_1Б  МАРТ ДГОК" xfId="149"/>
    <cellStyle name="_1Б  РУ Казмарганец на 03-2007 г." xfId="150"/>
    <cellStyle name="_2273 Simons Holding B.V. Financial Statements 2006 - 22 06 2007" xfId="151"/>
    <cellStyle name="_3K_FA AnP_FINAL 2007" xfId="152"/>
    <cellStyle name="_3K_FA AnP_FINAL 2007 2" xfId="153"/>
    <cellStyle name="_3K_FA AnP_FINAL 2007_Прил №6" xfId="154"/>
    <cellStyle name="_3K_FA_INTERIM 2007" xfId="155"/>
    <cellStyle name="_3K_FA_INTERIM 2007 2" xfId="156"/>
    <cellStyle name="_3K_FA_INTERIM 2007_Прил №6" xfId="157"/>
    <cellStyle name="_3K_Preliminary analytics_9m 2007" xfId="158"/>
    <cellStyle name="_3K_Preliminary analytics_9m 2007 2" xfId="159"/>
    <cellStyle name="_3K_Taxation_2007" xfId="160"/>
    <cellStyle name="_3K_Taxation_2007 2" xfId="161"/>
    <cellStyle name="_3K_Taxation_9m2007" xfId="162"/>
    <cellStyle name="_3K_Taxation_9m2007 2" xfId="163"/>
    <cellStyle name="_4. Выполнение плана за ноябрь 06.12" xfId="164"/>
    <cellStyle name="_4. Выполнение плана за ноябрь 06.12 2" xfId="165"/>
    <cellStyle name="_60C101A1" xfId="166"/>
    <cellStyle name="_60C101A1 2" xfId="167"/>
    <cellStyle name="_AMG G&amp;A 11m 2007" xfId="168"/>
    <cellStyle name="_AoK_Sales_31.10.07_AZ" xfId="169"/>
    <cellStyle name="_ARO_2007" xfId="170"/>
    <cellStyle name="_ARO_Comparative Analysis_DGOK_2006" xfId="171"/>
    <cellStyle name="_ARO2008" xfId="172"/>
    <cellStyle name="_Avisma_IA Valuation_1" xfId="173"/>
    <cellStyle name="_Avisma_IA Valuation_1 2" xfId="174"/>
    <cellStyle name="_Avisma_IA Valuation_1 2 2" xfId="175"/>
    <cellStyle name="_BALANS_rab_table_MSFO 0207_210307" xfId="176"/>
    <cellStyle name="_BEV_Eurocement(01.06.05)_14" xfId="177"/>
    <cellStyle name="_Book1" xfId="178"/>
    <cellStyle name="_Book2" xfId="179"/>
    <cellStyle name="_Book2 2" xfId="180"/>
    <cellStyle name="_Book2 2 2" xfId="181"/>
    <cellStyle name="_Book3" xfId="182"/>
    <cellStyle name="_BS" xfId="183"/>
    <cellStyle name="_Cash Taseevskoe" xfId="184"/>
    <cellStyle name="_Cost forms - presentation2" xfId="185"/>
    <cellStyle name="_Data" xfId="186"/>
    <cellStyle name="_DCF Lucchini Piombino_Draft_v.02_16(New)_v.04_es" xfId="187"/>
    <cellStyle name="_DCF Lucchini_France_12_DA" xfId="188"/>
    <cellStyle name="_DCF Mih GOK_2005_Draft_9" xfId="189"/>
    <cellStyle name="_dcf_draft_44" xfId="190"/>
    <cellStyle name="_dcf_draft_44_Comcor_TV" xfId="191"/>
    <cellStyle name="_DCF_Masloproduct_15" xfId="192"/>
    <cellStyle name="_DCF_Masloproduct_15 2" xfId="193"/>
    <cellStyle name="_DCF_Masloproduct_15 2 2" xfId="194"/>
    <cellStyle name="_DCF_Masloproduct_27" xfId="195"/>
    <cellStyle name="_DCF_Masloproduct_27 2" xfId="196"/>
    <cellStyle name="_DCF_Masloproduct_27 2 2" xfId="197"/>
    <cellStyle name="_DCF_Masloproduct_29" xfId="198"/>
    <cellStyle name="_DCF_Masloproduct_29 2" xfId="199"/>
    <cellStyle name="_DCF_Masloproduct_29 2 2" xfId="200"/>
    <cellStyle name="_DCF_Sibir Polymetally_25" xfId="201"/>
    <cellStyle name="_DCF_Vertek_09" xfId="202"/>
    <cellStyle name="_DCF_Vredest_18" xfId="203"/>
    <cellStyle name="_DCF_Vredest_18 2" xfId="204"/>
    <cellStyle name="_DCF_Vredest_18 2 2" xfId="205"/>
    <cellStyle name="_DCF_Vredest_2" xfId="206"/>
    <cellStyle name="_DCF_Vredest_2 2" xfId="207"/>
    <cellStyle name="_DCF_Vredest_2 2 2" xfId="208"/>
    <cellStyle name="_DCF_Vredest_2_Book3" xfId="209"/>
    <cellStyle name="_DCF_Vredest_2_Komet_DCF_25" xfId="210"/>
    <cellStyle name="_DCF_Vredest_2_Komet_DCF_26" xfId="211"/>
    <cellStyle name="_Disclosures" xfId="212"/>
    <cellStyle name="_Disclosures 2" xfId="45883"/>
    <cellStyle name="_Disclosures 2__Anfisa_Result after MRO_model2012(ord+marg ore+dilution)" xfId="45884"/>
    <cellStyle name="_Disclosures 3" xfId="45885"/>
    <cellStyle name="_Disclosures 3__Anfisa_Result after MRO_model2012(ord+marg ore+dilution)" xfId="45886"/>
    <cellStyle name="_Disclosures 4" xfId="45887"/>
    <cellStyle name="_Disclosures 4__Anfisa_Result after MRO_model2012(ord+marg ore+dilution)" xfId="45888"/>
    <cellStyle name="_Disclosures 5" xfId="45889"/>
    <cellStyle name="_Disclosures 5 2" xfId="45890"/>
    <cellStyle name="_Disclosures 5_ResoursesReserves_Albazino_All" xfId="45891"/>
    <cellStyle name="_Disclosures__Anfisa_Result after MRO_model2012(ord+marg ore+dilution)" xfId="45892"/>
    <cellStyle name="_Disclosures_COG на согласование" xfId="45893"/>
    <cellStyle name="_Disclosures_COG на согласование__Anfisa_Result after MRO_model2012(ord+marg ore+dilution)" xfId="45894"/>
    <cellStyle name="_Disclosures_COG на согласование_Recourses&amp;Reserves_Cokol_OP+UG" xfId="45895"/>
    <cellStyle name="_Disclosures_COG на согласование_Recourses&amp;Reserves_Cokol_OP+UG__Anfisa_Result after MRO_model2012(ord+marg ore+dilution)" xfId="45896"/>
    <cellStyle name="_Disclosures_COG на согласование_RecoursesReserves_Ur_2011" xfId="45897"/>
    <cellStyle name="_Disclosures_COG на согласование_RecoursesReserves_Ur_2011__Anfisa_Result after MRO_model2012(ord+marg ore+dilution)" xfId="45898"/>
    <cellStyle name="_Disclosures_COG согласован" xfId="45899"/>
    <cellStyle name="_Disclosures_COG согласован__Anfisa_Result after MRO_model2012(ord+marg ore+dilution)" xfId="45900"/>
    <cellStyle name="_Disclosures_Recourses&amp;Reserves Birkachan UNDEGROUND" xfId="45901"/>
    <cellStyle name="_Disclosures_Recourses&amp;Reserves Birkachan UNDEGROUND__Anfisa_Result after MRO_model2012(ord+marg ore+dilution)" xfId="45902"/>
    <cellStyle name="_Disclosures_Recourses&amp;Reserves_Hak" xfId="45903"/>
    <cellStyle name="_Disclosures_Recourses&amp;Reserves_Hak__Anfisa_Result after MRO_model2012(ord+marg ore+dilution)" xfId="45904"/>
    <cellStyle name="_Disclosures_Recourses&amp;Reserves_Voronc_14.04.2010" xfId="45905"/>
    <cellStyle name="_Disclosures_Recourses&amp;Reserves_Voronc_14.04.2010 2" xfId="45906"/>
    <cellStyle name="_Disclosures_Recourses&amp;Reserves_Voronc_14.04.2010 2__Anfisa_Result after MRO_model2012(ord+marg ore+dilution)" xfId="45907"/>
    <cellStyle name="_Disclosures_Recourses&amp;Reserves_Voronc_14.04.2010 3" xfId="45908"/>
    <cellStyle name="_Disclosures_Recourses&amp;Reserves_Voronc_14.04.2010 3__Anfisa_Result after MRO_model2012(ord+marg ore+dilution)" xfId="45909"/>
    <cellStyle name="_Disclosures_Recourses&amp;Reserves_Voronc_14.04.2010 4" xfId="45910"/>
    <cellStyle name="_Disclosures_Recourses&amp;Reserves_Voronc_14.04.2010 4__Anfisa_Result after MRO_model2012(ord+marg ore+dilution)" xfId="45911"/>
    <cellStyle name="_Disclosures_Recourses&amp;Reserves_Voronc_14.04.2010__Anfisa_Result after MRO_model2012(ord+marg ore+dilution)" xfId="45912"/>
    <cellStyle name="_Disclosures_Recourses&amp;Reserves_Voronc_14.04.2010_Recourses&amp;Reserves_Voronc_Audit 2011_MRO1_ПиР" xfId="45913"/>
    <cellStyle name="_Disclosures_Recourses&amp;Reserves_Voronc_14.04.2010_Recourses&amp;Reserves_Voronc_Audit 2011_MRO1_ПиР__Anfisa_Result after MRO_model2012(ord+marg ore+dilution)" xfId="45914"/>
    <cellStyle name="_Disclosures_Recourses&amp;Reserves_Voronc_14.04.2010_RecoursesReserves_Ur_2011" xfId="45915"/>
    <cellStyle name="_Disclosures_Recourses&amp;Reserves_Voronc_14.04.2010_RecoursesReserves_Ur_2011__Anfisa_Result after MRO_model2012(ord+marg ore+dilution)" xfId="45916"/>
    <cellStyle name="_Disclosures_Recourses&amp;Reserves_Voronc_14.04.2010_RecoursesReserves_образец (Универсальный от Димы) (2)" xfId="45917"/>
    <cellStyle name="_Disclosures_Recourses&amp;Reserves_Voronc_14.04.2010_RecoursesReserves_образец (Универсальный от Димы) (2)__Anfisa_Result after MRO_model2012(ord+marg ore+dilution)" xfId="45918"/>
    <cellStyle name="_Disclosures_Recourses&amp;Reserves_Voronc_14.04.2010_Resourses&amp;Reserves_Albazino_на_01.07.11г" xfId="45919"/>
    <cellStyle name="_Disclosures_Recourses&amp;Reserves_Voronc_14.04.2010_Resourses&amp;Reserves_Albazino_на_01.07.11г__Anfisa_Result after MRO_model2012(ord+marg ore+dilution)" xfId="45920"/>
    <cellStyle name="_Disclosures_Recourses&amp;Reserves_Voronc_14.04.2010_ё" xfId="45921"/>
    <cellStyle name="_Disclosures_Recourses&amp;Reserves_Voronc_14.04.2010_ё__Anfisa_Result after MRO_model2012(ord+marg ore+dilution)" xfId="45922"/>
    <cellStyle name="_Disclosures_RecoursesReserves_образец (Универсальный от Димы) (2)" xfId="45923"/>
    <cellStyle name="_Disclosures_RecoursesReserves_образец (Универсальный от Димы) (2)__Anfisa_Result after MRO_model2012(ord+marg ore+dilution)" xfId="45924"/>
    <cellStyle name="_Disclosures_Resources&amp;Reserves" xfId="45925"/>
    <cellStyle name="_Disclosures_Resources&amp;Reserves__Anfisa_Result after MRO_model2012(ord+marg ore+dilution)" xfId="45926"/>
    <cellStyle name="_Disclosures_Биркачан для NPV-6(утв_НТС_10июня)с_пот_раз_по_рекоменд_борту (2) (3)" xfId="45927"/>
    <cellStyle name="_Disclosures_Биркачан для NPV-6(утв_НТС_10июня)с_пот_раз_по_рекоменд_борту (2) (3)__Anfisa_Result after MRO_model2012(ord+marg ore+dilution)" xfId="45928"/>
    <cellStyle name="_Disclosures_Биркачан для NPV-6(утв_НТС_10июня)с_пот_раз_по_рекоменд_борту (2) (3)_Recourses&amp;Reserves Birkachan UNDEGROUND" xfId="45929"/>
    <cellStyle name="_Disclosures_Биркачан для NPV-6(утв_НТС_10июня)с_пот_раз_по_рекоменд_борту (2) (3)_Recourses&amp;Reserves Birkachan UNDEGROUND__Anfisa_Result after MRO_model2012(ord+marg ore+dilution)" xfId="45930"/>
    <cellStyle name="_Disclosures_Биркачан для NPV-6(утв_НТС_10июня)с_пот_раз_по_рекоменд_борту (2) (3)_Resources&amp;Reserves" xfId="45931"/>
    <cellStyle name="_Disclosures_Биркачан для NPV-6(утв_НТС_10июня)с_пот_раз_по_рекоменд_борту (2) (3)_Resources&amp;Reserves__Anfisa_Result after MRO_model2012(ord+marg ore+dilution)" xfId="45932"/>
    <cellStyle name="_Disclosures_Входные данные для NPV - ЗСУ (14.04.2010)" xfId="45933"/>
    <cellStyle name="_Disclosures_Входные данные для NPV - ЗСУ (14.04.2010) 2" xfId="45934"/>
    <cellStyle name="_Disclosures_Входные данные для NPV - ЗСУ (14.04.2010) 2__Anfisa_Result after MRO_model2012(ord+marg ore+dilution)" xfId="45935"/>
    <cellStyle name="_Disclosures_Входные данные для NPV - ЗСУ (14.04.2010)__Anfisa_Result after MRO_model2012(ord+marg ore+dilution)" xfId="45936"/>
    <cellStyle name="_Disclosures_Входные данные для NPV - ЗСУ (14.04.2010)_RecoursesReserves_образец (Универсальный от Димы) (2)" xfId="45937"/>
    <cellStyle name="_Disclosures_Входные данные для NPV - ЗСУ (14.04.2010)_RecoursesReserves_образец (Универсальный от Димы) (2)__Anfisa_Result after MRO_model2012(ord+marg ore+dilution)" xfId="45938"/>
    <cellStyle name="_Disclosures_Входные данные для NPV - ЗСУ (14.04.2010)_Склады на 01.07.2011 откорр" xfId="45939"/>
    <cellStyle name="_Disclosures_Входные данные для NPV - ЗСУ (14.04.2010)_Склады на 01.07.2011 откорр__Anfisa_Result after MRO_model2012(ord+marg ore+dilution)" xfId="45940"/>
    <cellStyle name="_Disclosures_Кубака (Цокольная зона) (резервы ресурсы) (2)" xfId="213"/>
    <cellStyle name="_Disclosures_Кубака (Цокольная зона) (резервы ресурсы) (2) 2" xfId="45941"/>
    <cellStyle name="_Disclosures_Кубака (Цокольная зона) (резервы ресурсы) (2) 2__Anfisa_Result after MRO_model2012(ord+marg ore+dilution)" xfId="45942"/>
    <cellStyle name="_Disclosures_Кубака (Цокольная зона) (резервы ресурсы) (2)__Anfisa_Result after MRO_model2012(ord+marg ore+dilution)" xfId="45943"/>
    <cellStyle name="_Disclosures_Ороч(резервы ресурсы)" xfId="214"/>
    <cellStyle name="_Disclosures_Ороч(резервы ресурсы) 2" xfId="45944"/>
    <cellStyle name="_Disclosures_Ороч(резервы ресурсы) 2__Anfisa_Result after MRO_model2012(ord+marg ore+dilution)" xfId="45945"/>
    <cellStyle name="_Disclosures_Ороч(резервы ресурсы)__Anfisa_Result after MRO_model2012(ord+marg ore+dilution)" xfId="45946"/>
    <cellStyle name="_Disclosures_Склады на 01.07.2011 откорр" xfId="45947"/>
    <cellStyle name="_Disclosures_Склады на 01.07.2011 откорр__Anfisa_Result after MRO_model2012(ord+marg ore+dilution)" xfId="45948"/>
    <cellStyle name="_Dividends 032102" xfId="215"/>
    <cellStyle name="_Ex-rates 2008" xfId="216"/>
    <cellStyle name="_Exrates_2008_all" xfId="217"/>
    <cellStyle name="_FFF" xfId="218"/>
    <cellStyle name="_FFF_17_0" xfId="219"/>
    <cellStyle name="_FFF_17_0_1" xfId="220"/>
    <cellStyle name="_FFF_balance" xfId="221"/>
    <cellStyle name="_FFF_Capex-new" xfId="222"/>
    <cellStyle name="_FFF_Financial Plan - final_2" xfId="223"/>
    <cellStyle name="_FFF_Form 01(MB)" xfId="224"/>
    <cellStyle name="_FFF_Links_NK" xfId="225"/>
    <cellStyle name="_FFF_N20_5" xfId="226"/>
    <cellStyle name="_FFF_N20_6" xfId="227"/>
    <cellStyle name="_FFF_New Form10_2" xfId="228"/>
    <cellStyle name="_FFF_Nsi" xfId="229"/>
    <cellStyle name="_FFF_Nsi - last version" xfId="230"/>
    <cellStyle name="_FFF_Nsi - last version for programming" xfId="231"/>
    <cellStyle name="_FFF_Nsi - next_last version" xfId="232"/>
    <cellStyle name="_FFF_Nsi - plan - final" xfId="233"/>
    <cellStyle name="_FFF_Nsi -super_ last version" xfId="234"/>
    <cellStyle name="_FFF_Nsi(2)" xfId="235"/>
    <cellStyle name="_FFF_Nsi_1" xfId="236"/>
    <cellStyle name="_FFF_Nsi_139" xfId="237"/>
    <cellStyle name="_FFF_Nsi_140" xfId="238"/>
    <cellStyle name="_FFF_Nsi_140(Зах)" xfId="239"/>
    <cellStyle name="_FFF_Nsi_140_mod" xfId="240"/>
    <cellStyle name="_FFF_Nsi_158" xfId="241"/>
    <cellStyle name="_FFF_Nsi_Express" xfId="242"/>
    <cellStyle name="_FFF_Nsi_Jan1" xfId="243"/>
    <cellStyle name="_FFF_Nsi_test" xfId="244"/>
    <cellStyle name="_FFF_Nsi2" xfId="245"/>
    <cellStyle name="_FFF_Nsi-Services" xfId="246"/>
    <cellStyle name="_FFF_P&amp;L" xfId="247"/>
    <cellStyle name="_FFF_S0400" xfId="248"/>
    <cellStyle name="_FFF_S13001" xfId="249"/>
    <cellStyle name="_FFF_Sheet1" xfId="250"/>
    <cellStyle name="_FFF_SOFI" xfId="251"/>
    <cellStyle name="_FFF_sofi - plan_AP270202ii" xfId="252"/>
    <cellStyle name="_FFF_sofi - plan_AP270202iii" xfId="253"/>
    <cellStyle name="_FFF_sofi - plan_AP270202iv" xfId="254"/>
    <cellStyle name="_FFF_Sofi vs Sobi" xfId="255"/>
    <cellStyle name="_FFF_Sofi_PBD 27-11-01" xfId="256"/>
    <cellStyle name="_FFF_SOFI_TEPs_AOK_130902" xfId="257"/>
    <cellStyle name="_FFF_Sofi145a" xfId="258"/>
    <cellStyle name="_FFF_Sofi153" xfId="259"/>
    <cellStyle name="_FFF_Summary" xfId="260"/>
    <cellStyle name="_FFF_SXXXX_Express_c Links" xfId="261"/>
    <cellStyle name="_FFF_Tax_form_1кв_3" xfId="262"/>
    <cellStyle name="_FFF_test_11" xfId="263"/>
    <cellStyle name="_FFF_БКЭ" xfId="264"/>
    <cellStyle name="_FFF_для вставки в пакет за 2001" xfId="265"/>
    <cellStyle name="_FFF_дляГалиныВ" xfId="266"/>
    <cellStyle name="_FFF_Книга7" xfId="267"/>
    <cellStyle name="_FFF_Лист1" xfId="268"/>
    <cellStyle name="_FFF_ОСН. ДЕЯТ." xfId="269"/>
    <cellStyle name="_FFF_Перечень названий форм" xfId="270"/>
    <cellStyle name="_FFF_Подразделения" xfId="271"/>
    <cellStyle name="_FFF_Список тиражирования" xfId="272"/>
    <cellStyle name="_FFF_Форма 12 last" xfId="273"/>
    <cellStyle name="_Final_Book_010301" xfId="274"/>
    <cellStyle name="_Final_Book_010301_17_0" xfId="275"/>
    <cellStyle name="_Final_Book_010301_17_0_1" xfId="276"/>
    <cellStyle name="_Final_Book_010301_balance" xfId="277"/>
    <cellStyle name="_Final_Book_010301_Capex-new" xfId="278"/>
    <cellStyle name="_Final_Book_010301_Financial Plan - final_2" xfId="279"/>
    <cellStyle name="_Final_Book_010301_Form 01(MB)" xfId="280"/>
    <cellStyle name="_Final_Book_010301_Links_NK" xfId="281"/>
    <cellStyle name="_Final_Book_010301_N20_5" xfId="282"/>
    <cellStyle name="_Final_Book_010301_N20_6" xfId="283"/>
    <cellStyle name="_Final_Book_010301_New Form10_2" xfId="284"/>
    <cellStyle name="_Final_Book_010301_Nsi" xfId="285"/>
    <cellStyle name="_Final_Book_010301_Nsi - last version" xfId="286"/>
    <cellStyle name="_Final_Book_010301_Nsi - last version for programming" xfId="287"/>
    <cellStyle name="_Final_Book_010301_Nsi - next_last version" xfId="288"/>
    <cellStyle name="_Final_Book_010301_Nsi - plan - final" xfId="289"/>
    <cellStyle name="_Final_Book_010301_Nsi -super_ last version" xfId="290"/>
    <cellStyle name="_Final_Book_010301_Nsi(2)" xfId="291"/>
    <cellStyle name="_Final_Book_010301_Nsi_1" xfId="292"/>
    <cellStyle name="_Final_Book_010301_Nsi_139" xfId="293"/>
    <cellStyle name="_Final_Book_010301_Nsi_140" xfId="294"/>
    <cellStyle name="_Final_Book_010301_Nsi_140(Зах)" xfId="295"/>
    <cellStyle name="_Final_Book_010301_Nsi_140_mod" xfId="296"/>
    <cellStyle name="_Final_Book_010301_Nsi_158" xfId="297"/>
    <cellStyle name="_Final_Book_010301_Nsi_Express" xfId="298"/>
    <cellStyle name="_Final_Book_010301_Nsi_Jan1" xfId="299"/>
    <cellStyle name="_Final_Book_010301_Nsi_test" xfId="300"/>
    <cellStyle name="_Final_Book_010301_Nsi2" xfId="301"/>
    <cellStyle name="_Final_Book_010301_Nsi-Services" xfId="302"/>
    <cellStyle name="_Final_Book_010301_P&amp;L" xfId="303"/>
    <cellStyle name="_Final_Book_010301_S0400" xfId="304"/>
    <cellStyle name="_Final_Book_010301_S13001" xfId="305"/>
    <cellStyle name="_Final_Book_010301_Sheet1" xfId="306"/>
    <cellStyle name="_Final_Book_010301_SOFI" xfId="307"/>
    <cellStyle name="_Final_Book_010301_sofi - plan_AP270202ii" xfId="308"/>
    <cellStyle name="_Final_Book_010301_sofi - plan_AP270202iii" xfId="309"/>
    <cellStyle name="_Final_Book_010301_sofi - plan_AP270202iv" xfId="310"/>
    <cellStyle name="_Final_Book_010301_Sofi vs Sobi" xfId="311"/>
    <cellStyle name="_Final_Book_010301_Sofi_PBD 27-11-01" xfId="312"/>
    <cellStyle name="_Final_Book_010301_SOFI_TEPs_AOK_130902" xfId="313"/>
    <cellStyle name="_Final_Book_010301_Sofi145a" xfId="314"/>
    <cellStyle name="_Final_Book_010301_Sofi153" xfId="315"/>
    <cellStyle name="_Final_Book_010301_Summary" xfId="316"/>
    <cellStyle name="_Final_Book_010301_SXXXX_Express_c Links" xfId="317"/>
    <cellStyle name="_Final_Book_010301_Tax_form_1кв_3" xfId="318"/>
    <cellStyle name="_Final_Book_010301_test_11" xfId="319"/>
    <cellStyle name="_Final_Book_010301_БКЭ" xfId="320"/>
    <cellStyle name="_Final_Book_010301_для вставки в пакет за 2001" xfId="321"/>
    <cellStyle name="_Final_Book_010301_дляГалиныВ" xfId="322"/>
    <cellStyle name="_Final_Book_010301_Книга7" xfId="323"/>
    <cellStyle name="_Final_Book_010301_Лист1" xfId="324"/>
    <cellStyle name="_Final_Book_010301_ОСН. ДЕЯТ." xfId="325"/>
    <cellStyle name="_Final_Book_010301_Перечень названий форм" xfId="326"/>
    <cellStyle name="_Final_Book_010301_Подразделения" xfId="327"/>
    <cellStyle name="_Final_Book_010301_Список тиражирования" xfId="328"/>
    <cellStyle name="_Final_Book_010301_Форма 12 last" xfId="329"/>
    <cellStyle name="_Guidelines meat 2003" xfId="330"/>
    <cellStyle name="_Guidelines_AVISMA" xfId="331"/>
    <cellStyle name="_Guidelines_AVISMA 2" xfId="332"/>
    <cellStyle name="_Guidelines_AVISMA 2 2" xfId="333"/>
    <cellStyle name="_Guidelines_Developed_Markets_IR_1" xfId="334"/>
    <cellStyle name="_Guidelines1998" xfId="335"/>
    <cellStyle name="_IFRS Jan-Dec 2008_030209" xfId="336"/>
    <cellStyle name="_IFRS Jan-Dec 2008_090209 ver2" xfId="337"/>
    <cellStyle name="_Intercompany_loan_FINAL_2008" xfId="338"/>
    <cellStyle name="_Investec_Interim_2008" xfId="339"/>
    <cellStyle name="_Kazchrome_7m2007" xfId="340"/>
    <cellStyle name="_Komet_DCF_25" xfId="341"/>
    <cellStyle name="_Komet_DCF_26" xfId="342"/>
    <cellStyle name="_Komet_DCF_32" xfId="343"/>
    <cellStyle name="_KPI-5" xfId="344"/>
    <cellStyle name="_KPI-5_Form 01(MB)" xfId="345"/>
    <cellStyle name="_KPI-5_Links_NK" xfId="346"/>
    <cellStyle name="_KPI-5_Nsi" xfId="347"/>
    <cellStyle name="_KPI-5_Nsi(2)" xfId="348"/>
    <cellStyle name="_KPI-5_Nsi_158" xfId="349"/>
    <cellStyle name="_KPI-5_Nsi_Express" xfId="350"/>
    <cellStyle name="_KPI-5_Nsi_test" xfId="351"/>
    <cellStyle name="_KPI-5_Nsi-Services" xfId="352"/>
    <cellStyle name="_KPI-5_S0400" xfId="353"/>
    <cellStyle name="_KPI-5_S13001" xfId="354"/>
    <cellStyle name="_KPI-5_SOFI_TEPs_AOK_130902" xfId="355"/>
    <cellStyle name="_KPI-5_SOFI_TEPs_AOK_130902_Dogovora" xfId="356"/>
    <cellStyle name="_KPI-5_SOFI_TEPs_AOK_130902_S14206_Akt_sverki" xfId="357"/>
    <cellStyle name="_KPI-5_SOFI_TEPs_AOK_130902_S14206_Akt_sverki_Договора_Express_4m2003_new" xfId="358"/>
    <cellStyle name="_KPI-5_SOFI_TEPs_AOK_130902_S15202_Akt_sverki" xfId="359"/>
    <cellStyle name="_KPI-5_SOFI_TEPs_AOK_130902_S15202_Akt_sverki_Договора_Express_4m2003_new" xfId="360"/>
    <cellStyle name="_KPI-5_SOFI_TEPs_AOK_130902_Договора_Express_4m2003_new" xfId="361"/>
    <cellStyle name="_KPI-5_SOFI_TEPs_AOK_130902_Книга1" xfId="362"/>
    <cellStyle name="_KPI-5_Sofi145a" xfId="363"/>
    <cellStyle name="_KPI-5_Sofi153" xfId="364"/>
    <cellStyle name="_KPI-5_SXXXX_Express_c Links" xfId="365"/>
    <cellStyle name="_KPI-5_test_11" xfId="366"/>
    <cellStyle name="_KPI-5_для вставки в пакет за 2001" xfId="367"/>
    <cellStyle name="_KPI-5_дляГалиныВ" xfId="368"/>
    <cellStyle name="_KPI-5_Лист1" xfId="369"/>
    <cellStyle name="_KPI-5_Подразделения" xfId="370"/>
    <cellStyle name="_KPI-5_Список тиражирования" xfId="371"/>
    <cellStyle name="_KPI-5_Форма 12 last" xfId="372"/>
    <cellStyle name="_KZ102_ Aluminium of Kazakhstan_1008_SUB1" xfId="373"/>
    <cellStyle name="_Model_Amtel_2005_Draft7_final" xfId="374"/>
    <cellStyle name="_Model_Westa_July_12_2002" xfId="375"/>
    <cellStyle name="_Model_Westa_July_12_2002_~4075699" xfId="376"/>
    <cellStyle name="_Model_Westa_July_12_2002_Komet_DCF_25" xfId="377"/>
    <cellStyle name="_Model_Westa_July_12_2002_Komet_DCF_26" xfId="378"/>
    <cellStyle name="_Model_Westa_July_12_2002_Komet_DCF_32" xfId="379"/>
    <cellStyle name="_New_Sofi" xfId="380"/>
    <cellStyle name="_New_Sofi_17_0" xfId="381"/>
    <cellStyle name="_New_Sofi_17_0_1" xfId="382"/>
    <cellStyle name="_New_Sofi_balance" xfId="383"/>
    <cellStyle name="_New_Sofi_Capex-new" xfId="384"/>
    <cellStyle name="_New_Sofi_FFF" xfId="385"/>
    <cellStyle name="_New_Sofi_Financial Plan - final_2" xfId="386"/>
    <cellStyle name="_New_Sofi_Form 01(MB)" xfId="387"/>
    <cellStyle name="_New_Sofi_Links_NK" xfId="388"/>
    <cellStyle name="_New_Sofi_N20_5" xfId="389"/>
    <cellStyle name="_New_Sofi_N20_6" xfId="390"/>
    <cellStyle name="_New_Sofi_New Form10_2" xfId="391"/>
    <cellStyle name="_New_Sofi_Nsi" xfId="392"/>
    <cellStyle name="_New_Sofi_Nsi - last version" xfId="393"/>
    <cellStyle name="_New_Sofi_Nsi - last version for programming" xfId="394"/>
    <cellStyle name="_New_Sofi_Nsi - next_last version" xfId="395"/>
    <cellStyle name="_New_Sofi_Nsi - plan - final" xfId="396"/>
    <cellStyle name="_New_Sofi_Nsi -super_ last version" xfId="397"/>
    <cellStyle name="_New_Sofi_Nsi(2)" xfId="398"/>
    <cellStyle name="_New_Sofi_Nsi_1" xfId="399"/>
    <cellStyle name="_New_Sofi_Nsi_139" xfId="400"/>
    <cellStyle name="_New_Sofi_Nsi_140" xfId="401"/>
    <cellStyle name="_New_Sofi_Nsi_140(Зах)" xfId="402"/>
    <cellStyle name="_New_Sofi_Nsi_140_mod" xfId="403"/>
    <cellStyle name="_New_Sofi_Nsi_158" xfId="404"/>
    <cellStyle name="_New_Sofi_Nsi_Express" xfId="405"/>
    <cellStyle name="_New_Sofi_Nsi_Jan1" xfId="406"/>
    <cellStyle name="_New_Sofi_Nsi_test" xfId="407"/>
    <cellStyle name="_New_Sofi_Nsi2" xfId="408"/>
    <cellStyle name="_New_Sofi_Nsi-Services" xfId="409"/>
    <cellStyle name="_New_Sofi_P&amp;L" xfId="410"/>
    <cellStyle name="_New_Sofi_S0400" xfId="411"/>
    <cellStyle name="_New_Sofi_S13001" xfId="412"/>
    <cellStyle name="_New_Sofi_Sheet1" xfId="413"/>
    <cellStyle name="_New_Sofi_SOFI" xfId="414"/>
    <cellStyle name="_New_Sofi_sofi - plan_AP270202ii" xfId="415"/>
    <cellStyle name="_New_Sofi_sofi - plan_AP270202iii" xfId="416"/>
    <cellStyle name="_New_Sofi_sofi - plan_AP270202iv" xfId="417"/>
    <cellStyle name="_New_Sofi_Sofi vs Sobi" xfId="418"/>
    <cellStyle name="_New_Sofi_Sofi_PBD 27-11-01" xfId="419"/>
    <cellStyle name="_New_Sofi_SOFI_TEPs_AOK_130902" xfId="420"/>
    <cellStyle name="_New_Sofi_Sofi145a" xfId="421"/>
    <cellStyle name="_New_Sofi_Sofi153" xfId="422"/>
    <cellStyle name="_New_Sofi_Summary" xfId="423"/>
    <cellStyle name="_New_Sofi_SXXXX_Express_c Links" xfId="424"/>
    <cellStyle name="_New_Sofi_Tax_form_1кв_3" xfId="425"/>
    <cellStyle name="_New_Sofi_test_11" xfId="426"/>
    <cellStyle name="_New_Sofi_БКЭ" xfId="427"/>
    <cellStyle name="_New_Sofi_для вставки в пакет за 2001" xfId="428"/>
    <cellStyle name="_New_Sofi_дляГалиныВ" xfId="429"/>
    <cellStyle name="_New_Sofi_Книга7" xfId="430"/>
    <cellStyle name="_New_Sofi_Лист1" xfId="431"/>
    <cellStyle name="_New_Sofi_ОСН. ДЕЯТ." xfId="432"/>
    <cellStyle name="_New_Sofi_Перечень названий форм" xfId="433"/>
    <cellStyle name="_New_Sofi_Подразделения" xfId="434"/>
    <cellStyle name="_New_Sofi_Список тиражирования" xfId="435"/>
    <cellStyle name="_New_Sofi_Форма 12 last" xfId="436"/>
    <cellStyle name="_Nosta P&amp;L" xfId="437"/>
    <cellStyle name="_Nsi" xfId="438"/>
    <cellStyle name="_№2 Форма по КЭШ" xfId="439"/>
    <cellStyle name="_№2 Форма по КЭШ Асель" xfId="440"/>
    <cellStyle name="_O&amp;G Tyazhpromarmatura" xfId="441"/>
    <cellStyle name="_P&amp;L Details" xfId="442"/>
    <cellStyle name="_PERS03V1" xfId="443"/>
    <cellStyle name="_PeterStar 5Y 1003023" xfId="444"/>
    <cellStyle name="_PeterStar 5Y 102902" xfId="445"/>
    <cellStyle name="_PT_IAS_Eurocement_01_01_2005_MB_1" xfId="446"/>
    <cellStyle name="_Report" xfId="447"/>
    <cellStyle name="_ROIC 2001" xfId="448"/>
    <cellStyle name="_RP-2000" xfId="449"/>
    <cellStyle name="_RP-2000 2" xfId="450"/>
    <cellStyle name="_S0279" xfId="451"/>
    <cellStyle name="_Sheet1" xfId="452"/>
    <cellStyle name="_Sheet5" xfId="453"/>
    <cellStyle name="_SMC" xfId="454"/>
    <cellStyle name="_sobi_rf_020715_blank" xfId="455"/>
    <cellStyle name="_Sofi_file" xfId="456"/>
    <cellStyle name="_SOFI_TEPs_AOK_130902" xfId="457"/>
    <cellStyle name="_SOFI_TEPs_AOK_130902_Dogovora" xfId="458"/>
    <cellStyle name="_SOFI_TEPs_AOK_130902_S14206_Akt_sverki" xfId="459"/>
    <cellStyle name="_SOFI_TEPs_AOK_130902_S14206_Akt_sverki_Договора_Express_4m2003_new" xfId="460"/>
    <cellStyle name="_SOFI_TEPs_AOK_130902_S15202_Akt_sverki" xfId="461"/>
    <cellStyle name="_SOFI_TEPs_AOK_130902_S15202_Akt_sverki_Договора_Express_4m2003_new" xfId="462"/>
    <cellStyle name="_SOFI_TEPs_AOK_130902_Договора_Express_4m2003_new" xfId="463"/>
    <cellStyle name="_SOFI_TEPs_AOK_130902_Книга1" xfId="464"/>
    <cellStyle name="_SSGPO Business Plan RUS_2007_075(120307) СТРАТ" xfId="465"/>
    <cellStyle name="_SSGPO JSC v2_07.11_11 10 мес" xfId="466"/>
    <cellStyle name="_Svod" xfId="467"/>
    <cellStyle name="_SZNP - Eqiuty Roll" xfId="468"/>
    <cellStyle name="_SZNP - Eqiuty Roll 2" xfId="469"/>
    <cellStyle name="_SZNP - rasshifrovki-002000-333" xfId="470"/>
    <cellStyle name="_SZNP - rasshifrovki-002000-333 2" xfId="471"/>
    <cellStyle name="_SZNP - TRS-092000" xfId="472"/>
    <cellStyle name="_SZNP - TRS-092000 2" xfId="473"/>
    <cellStyle name="_TOTAL_O&amp;G_PBS_Splingate" xfId="474"/>
    <cellStyle name="_TOTAL_O&amp;G_PBS_Splingate 2" xfId="475"/>
    <cellStyle name="_TOTAL_O&amp;G_PBS_Splingate 2 2" xfId="476"/>
    <cellStyle name="_weighted_average_Interest_rate" xfId="477"/>
    <cellStyle name="_Worksheet in   Расчет по лизингу (последний вариант)" xfId="478"/>
    <cellStyle name="_Worksheet in (C) 5350" xfId="479"/>
    <cellStyle name="_Worksheet in (C) 6351" xfId="480"/>
    <cellStyle name="_Worksheet in 5651" xfId="481"/>
    <cellStyle name="_Worksheet in 6340" xfId="482"/>
    <cellStyle name="_Worksheet in 8351" xfId="483"/>
    <cellStyle name="_Амортизация" xfId="484"/>
    <cellStyle name="_АМУРСК Cводный  Проект_ ПЗ_8.12.09" xfId="485"/>
    <cellStyle name="_Анализ ОГР за 2006 г общий (16.02)" xfId="486"/>
    <cellStyle name="_База-исп-янв-апрель-КХМ-Нафта-Лозна2" xfId="487"/>
    <cellStyle name="_Баланс рабочего времени по УРП ЗИФ КВ на 2010 год  (3)" xfId="488"/>
    <cellStyle name="_Баланс рабочего времени по УРП ЗИФ КВ на 2010 год  (3) 2" xfId="489"/>
    <cellStyle name="_Баланс рабочего времени по УРП ЗИФ КВ на 2010 год  (4)" xfId="490"/>
    <cellStyle name="_Баланс рабочего времени по УРП ЗИФ КВ на 2010 год  (4) 2" xfId="491"/>
    <cellStyle name="_БДР и ББЛ за 2004 год" xfId="492"/>
    <cellStyle name="_БДР_2006 БРЗ" xfId="493"/>
    <cellStyle name="_Бизнес-план на 2005 год (база) V1.2" xfId="494"/>
    <cellStyle name="_Бюджет (ПЧ) 08-09" xfId="495"/>
    <cellStyle name="_Бюджет (ПЧ) 08-09 2" xfId="496"/>
    <cellStyle name="_Бюджет (ПЧ) 08-09_Прил №6" xfId="497"/>
    <cellStyle name="_БЮДЖЕТ 2006 ЗСУ (ВЕРСИЯ 03.03)" xfId="498"/>
    <cellStyle name="_БЮДЖЕТ 2006 ЗСУ (ВЕРСИЯ 15.05)" xfId="499"/>
    <cellStyle name="_БЮДЖЕТ 2006 ЗСУ (ВЕРСИЯ 29.12)" xfId="500"/>
    <cellStyle name="_БЮДЖЕТ 2006 ЗСУ (ВЕРСИЯ 29.12) 2" xfId="501"/>
    <cellStyle name="_БЮДЖЕТ 2006 ЗСУ (ВЕРСИЯ 29.12) 2_ЗКМ" xfId="502"/>
    <cellStyle name="_БЮДЖЕТ 2006 ИСП 21.04.06" xfId="503"/>
    <cellStyle name="_БЮДЖЕТ 2006 ИСП 21.04.06 2" xfId="504"/>
    <cellStyle name="_БЮДЖЕТ 2006 ИСП 21.04.06 2_ЗКМ" xfId="505"/>
    <cellStyle name="_БЮДЖЕТ 2006 ИСП 25.04.06" xfId="506"/>
    <cellStyle name="_БЮДЖЕТ 2006 ИСП 25.04.06 2" xfId="507"/>
    <cellStyle name="_БЮДЖЕТ 2006 ИСП 25.04.06 2_ЗКМ" xfId="508"/>
    <cellStyle name="_БЮДЖЕТ 2007 ЗСУ (ВЕРСИЯ 00)переделка" xfId="509"/>
    <cellStyle name="_БЮДЖЕТ 2007 ЗСУ (ВЕРСИЯ 00)переделка 2" xfId="510"/>
    <cellStyle name="_БЮДЖЕТ 2007 ЗСУ (ВЕРСИЯ 00)переделка 2_ЗКМ" xfId="511"/>
    <cellStyle name="_БЮДЖЕТ 2007 ЗСУ (ВЕРСИЯ 22.02) УТВЕРЖДЕНО" xfId="512"/>
    <cellStyle name="_БЮДЖЕТ 2007 ЗСУ (ВЕРСИЯ 22.02) УТВЕРЖДЕНО 2" xfId="513"/>
    <cellStyle name="_БЮДЖЕТ 2007 ЗСУ (ВЕРСИЯ 22.02) УТВЕРЖДЕНО 2_ЗКМ" xfId="514"/>
    <cellStyle name="_БЮДЖЕТ 2007 СМ 18.09.2006" xfId="515"/>
    <cellStyle name="_БЮДЖЕТ 2007 СМ 18.09.2006 2" xfId="516"/>
    <cellStyle name="_БЮДЖЕТ 2007 СМ 18.09.2006_ЗКМ" xfId="517"/>
    <cellStyle name="_БЮДЖЕТ 2007 СМ 18.09.2006_Матрица" xfId="518"/>
    <cellStyle name="_БЮДЖЕТ 2007 СМ 18.09.2006_Матрица 2" xfId="519"/>
    <cellStyle name="_БЮДЖЕТ 2007 СМ 18.09.2006_Матрица 2_ЗКМ" xfId="520"/>
    <cellStyle name="_БЮДЖЕТ 2007 СМ 18.09.2006_Прил №6" xfId="521"/>
    <cellStyle name="_Бюджет 2009" xfId="522"/>
    <cellStyle name="_Бюджет 2009 2" xfId="523"/>
    <cellStyle name="_Бюджет 2009_Прил №6" xfId="524"/>
    <cellStyle name="_Бюджет ЗСУ 2007 версия 25 Исправлено Савченко" xfId="525"/>
    <cellStyle name="_Бюджет ЗСУ 2007 версия 25 Исправлено Савченко 2" xfId="526"/>
    <cellStyle name="_Бюджет пр.часть 08-09 ОГГК" xfId="527"/>
    <cellStyle name="_Бюджет пр.часть 08-09 ОГГК 2" xfId="528"/>
    <cellStyle name="_Бюджет пр.часть 08-09 ОГГК_Прил №6" xfId="529"/>
    <cellStyle name="_БЮДЖЕТ_2007_26_10_2006" xfId="530"/>
    <cellStyle name="_БЮДЖЕТ_2007_26_10_2006 2" xfId="531"/>
    <cellStyle name="_БЮДЖЕТ_2007_26_10_2006 2_ЗКМ" xfId="532"/>
    <cellStyle name="_Бюджет_2007_ЭКСП_26_12_2006" xfId="533"/>
    <cellStyle name="_Бюджет_2007_ЭКСП_26_12_2006 2" xfId="534"/>
    <cellStyle name="_БюджетГольцовое 2009 от 14 04 09 - с поправками Произв дир май09" xfId="535"/>
    <cellStyle name="_БюджетГольцовое 2009 от 14 04 09 - с поправками Произв дир май09 2" xfId="536"/>
    <cellStyle name="_БюджетГольцовое 2009 от 14 04 09 - с поправками Произв дир май09_Прил №6" xfId="537"/>
    <cellStyle name="_вып январь 06 (корректировка)" xfId="538"/>
    <cellStyle name="_вып январь 06 (корректировка) 2" xfId="539"/>
    <cellStyle name="_вып январь 06 (корректировка)_ЗКМ" xfId="540"/>
    <cellStyle name="_вып январь 06 (корректировка)_Матрица" xfId="541"/>
    <cellStyle name="_вып январь 06 (корректировка)_Матрица 2" xfId="542"/>
    <cellStyle name="_вып январь 06 (корректировка)_Матрица 2_ЗКМ" xfId="543"/>
    <cellStyle name="_вып январь 06 (корректировка)_Прил №6" xfId="544"/>
    <cellStyle name="_Выполнение ГР на июль2007 г++" xfId="545"/>
    <cellStyle name="_Выполнение ГР на июнь2007 г++" xfId="546"/>
    <cellStyle name="_Выполнение ГР на май 2007 г+" xfId="547"/>
    <cellStyle name="_Выполнение июль 2006" xfId="548"/>
    <cellStyle name="_Выполнение июль 2006 2" xfId="549"/>
    <cellStyle name="_Выполнение июль 2006 2_ЗКМ" xfId="550"/>
    <cellStyle name="_Выполнение июнь" xfId="551"/>
    <cellStyle name="_Выполнение июнь 2" xfId="552"/>
    <cellStyle name="_Выполнение июнь 2_ЗКМ" xfId="553"/>
    <cellStyle name="_Выполнение октябрь 2006" xfId="554"/>
    <cellStyle name="_Выполнение октябрь 2006 2" xfId="555"/>
    <cellStyle name="_Выполнение плана ГР за 1 кв 2007" xfId="556"/>
    <cellStyle name="_Выполнение плана ГР за март 2007 года" xfId="557"/>
    <cellStyle name="_Выполнение плана за февраль 2007" xfId="558"/>
    <cellStyle name="_Выполнение плана за февраль 2007 2" xfId="559"/>
    <cellStyle name="_Выполнение плана за январь 2007" xfId="560"/>
    <cellStyle name="_Выполнение плана за январь 2007 2" xfId="561"/>
    <cellStyle name="_ГР на 01.08.2007" xfId="562"/>
    <cellStyle name="_График горных работ на 2007 г." xfId="563"/>
    <cellStyle name="_График горных работ на 2007 г. 2" xfId="564"/>
    <cellStyle name="_График горных работ на 2007 г. 2_ЗКМ" xfId="565"/>
    <cellStyle name="_Д.Т." xfId="566"/>
    <cellStyle name="_Д.Т. 2" xfId="567"/>
    <cellStyle name="_движение по займам за 2007 год" xfId="568"/>
    <cellStyle name="_Доработанный  План ГР 1.1.1." xfId="569"/>
    <cellStyle name="_Дукат" xfId="570"/>
    <cellStyle name="_Дукат 2" xfId="571"/>
    <cellStyle name="_Дукат_Прил №6" xfId="572"/>
    <cellStyle name="_ЗСУ 2007  Производственная часть _ анализ" xfId="573"/>
    <cellStyle name="_ЗСУ 2007 _ подготовка3" xfId="574"/>
    <cellStyle name="_Инвестиции СБП реал" xfId="575"/>
    <cellStyle name="_Инвестиционный план 2004" xfId="576"/>
    <cellStyle name="_Исполнение_1кв_2009" xfId="577"/>
    <cellStyle name="_Исполнение_1кв_2009 2" xfId="578"/>
    <cellStyle name="_Кап.ремонт" xfId="579"/>
    <cellStyle name="_Кап.ремонт 2" xfId="580"/>
    <cellStyle name="_Книга2" xfId="581"/>
    <cellStyle name="_Книга2 2" xfId="582"/>
    <cellStyle name="_Книга3" xfId="583"/>
    <cellStyle name="_Книга3 (4)" xfId="584"/>
    <cellStyle name="_Книга3 (4) 2" xfId="585"/>
    <cellStyle name="_Книга3_17_0" xfId="586"/>
    <cellStyle name="_Книга3_17_0_1" xfId="587"/>
    <cellStyle name="_Книга3_balance" xfId="588"/>
    <cellStyle name="_Книга3_Capex-new" xfId="589"/>
    <cellStyle name="_Книга3_Financial Plan - final_2" xfId="590"/>
    <cellStyle name="_Книга3_Form 01(MB)" xfId="591"/>
    <cellStyle name="_Книга3_Links_NK" xfId="592"/>
    <cellStyle name="_Книга3_N20_5" xfId="593"/>
    <cellStyle name="_Книга3_N20_6" xfId="594"/>
    <cellStyle name="_Книга3_New Form10_2" xfId="595"/>
    <cellStyle name="_Книга3_Nsi" xfId="596"/>
    <cellStyle name="_Книга3_Nsi - last version" xfId="597"/>
    <cellStyle name="_Книга3_Nsi - last version for programming" xfId="598"/>
    <cellStyle name="_Книга3_Nsi - next_last version" xfId="599"/>
    <cellStyle name="_Книга3_Nsi - plan - final" xfId="600"/>
    <cellStyle name="_Книга3_Nsi -super_ last version" xfId="601"/>
    <cellStyle name="_Книга3_Nsi(2)" xfId="602"/>
    <cellStyle name="_Книга3_Nsi_1" xfId="603"/>
    <cellStyle name="_Книга3_Nsi_139" xfId="604"/>
    <cellStyle name="_Книга3_Nsi_140" xfId="605"/>
    <cellStyle name="_Книга3_Nsi_140(Зах)" xfId="606"/>
    <cellStyle name="_Книга3_Nsi_140_mod" xfId="607"/>
    <cellStyle name="_Книга3_Nsi_158" xfId="608"/>
    <cellStyle name="_Книга3_Nsi_Express" xfId="609"/>
    <cellStyle name="_Книга3_Nsi_Jan1" xfId="610"/>
    <cellStyle name="_Книга3_Nsi_test" xfId="611"/>
    <cellStyle name="_Книга3_Nsi2" xfId="612"/>
    <cellStyle name="_Книга3_Nsi-Services" xfId="613"/>
    <cellStyle name="_Книга3_P&amp;L" xfId="614"/>
    <cellStyle name="_Книга3_S0400" xfId="615"/>
    <cellStyle name="_Книга3_S13001" xfId="616"/>
    <cellStyle name="_Книга3_Sheet1" xfId="617"/>
    <cellStyle name="_Книга3_SOFI" xfId="618"/>
    <cellStyle name="_Книга3_sofi - plan_AP270202ii" xfId="619"/>
    <cellStyle name="_Книга3_sofi - plan_AP270202iii" xfId="620"/>
    <cellStyle name="_Книга3_sofi - plan_AP270202iv" xfId="621"/>
    <cellStyle name="_Книга3_Sofi vs Sobi" xfId="622"/>
    <cellStyle name="_Книга3_Sofi_PBD 27-11-01" xfId="623"/>
    <cellStyle name="_Книга3_SOFI_TEPs_AOK_130902" xfId="624"/>
    <cellStyle name="_Книга3_Sofi145a" xfId="625"/>
    <cellStyle name="_Книга3_Sofi153" xfId="626"/>
    <cellStyle name="_Книга3_Summary" xfId="627"/>
    <cellStyle name="_Книга3_SXXXX_Express_c Links" xfId="628"/>
    <cellStyle name="_Книга3_Tax_form_1кв_3" xfId="629"/>
    <cellStyle name="_Книга3_test_11" xfId="630"/>
    <cellStyle name="_Книга3_БКЭ" xfId="631"/>
    <cellStyle name="_Книга3_для вставки в пакет за 2001" xfId="632"/>
    <cellStyle name="_Книга3_дляГалиныВ" xfId="633"/>
    <cellStyle name="_Книга3_Книга7" xfId="634"/>
    <cellStyle name="_Книга3_Лист1" xfId="635"/>
    <cellStyle name="_Книга3_ОСН. ДЕЯТ." xfId="636"/>
    <cellStyle name="_Книга3_Перечень названий форм" xfId="637"/>
    <cellStyle name="_Книга3_Подразделения" xfId="638"/>
    <cellStyle name="_Книга3_Список тиражирования" xfId="639"/>
    <cellStyle name="_Книга3_Форма 12 last" xfId="640"/>
    <cellStyle name="_Книга7" xfId="641"/>
    <cellStyle name="_Книга7_17_0" xfId="642"/>
    <cellStyle name="_Книга7_17_0_1" xfId="643"/>
    <cellStyle name="_Книга7_balance" xfId="644"/>
    <cellStyle name="_Книга7_Capex-new" xfId="645"/>
    <cellStyle name="_Книга7_Financial Plan - final_2" xfId="646"/>
    <cellStyle name="_Книга7_Form 01(MB)" xfId="647"/>
    <cellStyle name="_Книга7_Links_NK" xfId="648"/>
    <cellStyle name="_Книга7_N20_5" xfId="649"/>
    <cellStyle name="_Книга7_N20_6" xfId="650"/>
    <cellStyle name="_Книга7_New Form10_2" xfId="651"/>
    <cellStyle name="_Книга7_Nsi" xfId="652"/>
    <cellStyle name="_Книга7_Nsi - last version" xfId="653"/>
    <cellStyle name="_Книга7_Nsi - last version for programming" xfId="654"/>
    <cellStyle name="_Книга7_Nsi - next_last version" xfId="655"/>
    <cellStyle name="_Книга7_Nsi - plan - final" xfId="656"/>
    <cellStyle name="_Книга7_Nsi -super_ last version" xfId="657"/>
    <cellStyle name="_Книга7_Nsi(2)" xfId="658"/>
    <cellStyle name="_Книга7_Nsi_1" xfId="659"/>
    <cellStyle name="_Книга7_Nsi_139" xfId="660"/>
    <cellStyle name="_Книга7_Nsi_140" xfId="661"/>
    <cellStyle name="_Книга7_Nsi_140(Зах)" xfId="662"/>
    <cellStyle name="_Книга7_Nsi_140_mod" xfId="663"/>
    <cellStyle name="_Книга7_Nsi_158" xfId="664"/>
    <cellStyle name="_Книга7_Nsi_Express" xfId="665"/>
    <cellStyle name="_Книга7_Nsi_Jan1" xfId="666"/>
    <cellStyle name="_Книга7_Nsi_test" xfId="667"/>
    <cellStyle name="_Книга7_Nsi2" xfId="668"/>
    <cellStyle name="_Книга7_Nsi-Services" xfId="669"/>
    <cellStyle name="_Книга7_P&amp;L" xfId="670"/>
    <cellStyle name="_Книга7_S0400" xfId="671"/>
    <cellStyle name="_Книга7_S13001" xfId="672"/>
    <cellStyle name="_Книга7_Sheet1" xfId="673"/>
    <cellStyle name="_Книга7_SOFI" xfId="674"/>
    <cellStyle name="_Книга7_sofi - plan_AP270202ii" xfId="675"/>
    <cellStyle name="_Книга7_sofi - plan_AP270202iii" xfId="676"/>
    <cellStyle name="_Книга7_sofi - plan_AP270202iv" xfId="677"/>
    <cellStyle name="_Книга7_Sofi vs Sobi" xfId="678"/>
    <cellStyle name="_Книга7_Sofi_PBD 27-11-01" xfId="679"/>
    <cellStyle name="_Книга7_SOFI_TEPs_AOK_130902" xfId="680"/>
    <cellStyle name="_Книга7_Sofi145a" xfId="681"/>
    <cellStyle name="_Книга7_Sofi153" xfId="682"/>
    <cellStyle name="_Книга7_Summary" xfId="683"/>
    <cellStyle name="_Книга7_SXXXX_Express_c Links" xfId="684"/>
    <cellStyle name="_Книга7_Tax_form_1кв_3" xfId="685"/>
    <cellStyle name="_Книга7_test_11" xfId="686"/>
    <cellStyle name="_Книга7_БКЭ" xfId="687"/>
    <cellStyle name="_Книга7_для вставки в пакет за 2001" xfId="688"/>
    <cellStyle name="_Книга7_дляГалиныВ" xfId="689"/>
    <cellStyle name="_Книга7_Книга7" xfId="690"/>
    <cellStyle name="_Книга7_Лист1" xfId="691"/>
    <cellStyle name="_Книга7_ОСН. ДЕЯТ." xfId="692"/>
    <cellStyle name="_Книга7_Перечень названий форм" xfId="693"/>
    <cellStyle name="_Книга7_Подразделения" xfId="694"/>
    <cellStyle name="_Книга7_Список тиражирования" xfId="695"/>
    <cellStyle name="_Книга7_Форма 12 last" xfId="696"/>
    <cellStyle name="_Контрольные показатели по предприятиям ЗСУ, СМ, ОГГК 2010" xfId="697"/>
    <cellStyle name="_Контрольные показатели по предприятиям ЗСУ, СМ, ОГГК 2010 2" xfId="698"/>
    <cellStyle name="_Контрольные показатели по предприятиям ЗСУ, СМ, ОГГК 2010_Прил №6" xfId="699"/>
    <cellStyle name="_Контрольные цифры  РА 2010" xfId="700"/>
    <cellStyle name="_Контрольные цифры  РА 2010 2" xfId="701"/>
    <cellStyle name="_КОНТРОЛЬНЫЕ ЦИФРЫ ЗСУ 08 09 09" xfId="702"/>
    <cellStyle name="_КОНТРОЛЬНЫЕ ЦИФРЫ ЗСУ 08 09 09 2" xfId="703"/>
    <cellStyle name="_КОНТРОЛЬНЫЕ ЦИФРЫ ЗСУ 08 09 09_Прил №6" xfId="704"/>
    <cellStyle name="_Копия Albazino_model_v19" xfId="705"/>
    <cellStyle name="_Лунное" xfId="706"/>
    <cellStyle name="_Лунное 2" xfId="707"/>
    <cellStyle name="_Лунное_Прил №6" xfId="708"/>
    <cellStyle name="_на подписание" xfId="709"/>
    <cellStyle name="_на подписание 2" xfId="710"/>
    <cellStyle name="_на подписание_Прил №6" xfId="711"/>
    <cellStyle name="_Объёмы 2007 г." xfId="712"/>
    <cellStyle name="_Объёмы 2007 г. 2" xfId="713"/>
    <cellStyle name="_Объёмы 2007 г. 2_ЗКМ" xfId="714"/>
    <cellStyle name="_ОГГК" xfId="715"/>
    <cellStyle name="_ОГГК 2" xfId="716"/>
    <cellStyle name="_ОГГК_Прил №6" xfId="717"/>
    <cellStyle name="_ОЗРК" xfId="718"/>
    <cellStyle name="_ОЗРК 2" xfId="719"/>
    <cellStyle name="_ОЗРК 2010" xfId="720"/>
    <cellStyle name="_ОЗРК 2010 2" xfId="721"/>
    <cellStyle name="_ОЗРК 2010_Прил №6" xfId="722"/>
    <cellStyle name="_ОЗРК_Прил №6" xfId="723"/>
    <cellStyle name="_ОНТМ (2)" xfId="724"/>
    <cellStyle name="_Основные показатели ГР за 2006г" xfId="725"/>
    <cellStyle name="_ОТК выполнение апрель 2007" xfId="726"/>
    <cellStyle name="_ОТК выполнение апрель 2007 (2)" xfId="727"/>
    <cellStyle name="_ОТК выполнение апрель 2007 (2) 2" xfId="728"/>
    <cellStyle name="_ОТК выполнение апрель 2007 (2)_Прил №6" xfId="729"/>
    <cellStyle name="_ОТК выполнение апрель 2007 10" xfId="730"/>
    <cellStyle name="_ОТК выполнение апрель 2007 11" xfId="731"/>
    <cellStyle name="_ОТК выполнение апрель 2007 12" xfId="732"/>
    <cellStyle name="_ОТК выполнение апрель 2007 13" xfId="733"/>
    <cellStyle name="_ОТК выполнение апрель 2007 14" xfId="734"/>
    <cellStyle name="_ОТК выполнение апрель 2007 15" xfId="735"/>
    <cellStyle name="_ОТК выполнение апрель 2007 16" xfId="736"/>
    <cellStyle name="_ОТК выполнение апрель 2007 17" xfId="737"/>
    <cellStyle name="_ОТК выполнение апрель 2007 18" xfId="738"/>
    <cellStyle name="_ОТК выполнение апрель 2007 19" xfId="739"/>
    <cellStyle name="_ОТК выполнение апрель 2007 2" xfId="740"/>
    <cellStyle name="_ОТК выполнение апрель 2007 20" xfId="741"/>
    <cellStyle name="_ОТК выполнение апрель 2007 21" xfId="742"/>
    <cellStyle name="_ОТК выполнение апрель 2007 22" xfId="743"/>
    <cellStyle name="_ОТК выполнение апрель 2007 3" xfId="744"/>
    <cellStyle name="_ОТК выполнение апрель 2007 4" xfId="745"/>
    <cellStyle name="_ОТК выполнение апрель 2007 5" xfId="746"/>
    <cellStyle name="_ОТК выполнение апрель 2007 6" xfId="747"/>
    <cellStyle name="_ОТК выполнение апрель 2007 7" xfId="748"/>
    <cellStyle name="_ОТК выполнение апрель 2007 8" xfId="749"/>
    <cellStyle name="_ОТК выполнение апрель 2007 9" xfId="750"/>
    <cellStyle name="_ОТК выполнение апрель 2007_Прил №6" xfId="751"/>
    <cellStyle name="_ОТК выполнение июнь 2007" xfId="752"/>
    <cellStyle name="_ОТК выполнение май 2007" xfId="753"/>
    <cellStyle name="_ОхГГК_предварительный_2007" xfId="754"/>
    <cellStyle name="_ОхГГК_предварительный_2007 2" xfId="755"/>
    <cellStyle name="_Пакет для финансовой отчтености" xfId="756"/>
    <cellStyle name="_Перевооружение 2008  СМ" xfId="757"/>
    <cellStyle name="_Перевооружение 2008  СМ_Прил №6" xfId="758"/>
    <cellStyle name="_Перечень потребителей электроэнергии 2009-10" xfId="759"/>
    <cellStyle name="_Перечень потребителей электроэнергии 2009-10 2" xfId="760"/>
    <cellStyle name="_План апрель 2006 корректировка" xfId="761"/>
    <cellStyle name="_План апрель 2006 корректировка 2" xfId="762"/>
    <cellStyle name="_План апрель 2006 корректировка 2 2" xfId="763"/>
    <cellStyle name="_План апрель 2006 корректировка 2 2_ЗКМ" xfId="764"/>
    <cellStyle name="_План капитальных ремонтов и техперевооружения 2010 сводный Лунное" xfId="765"/>
    <cellStyle name="_План капитальных ремонтов и техперевооружения 2010 сводный Лунное 2" xfId="766"/>
    <cellStyle name="_План производства горных работ на декабрь 2006+" xfId="767"/>
    <cellStyle name="_План производства горных работ на декабрь 2006+ 2" xfId="768"/>
    <cellStyle name="_ПЛАН ФАКТ ЛУННОЕ 3 КВАРТАЛ 2006Г. ОКОНЧАТЕЛЬНЫЙ ВАРИАНТ" xfId="769"/>
    <cellStyle name="_ПЛАН ФАКТ ЛУННОЕ 3 КВАРТАЛ 2006Г. ОКОНЧАТЕЛЬНЫЙ ВАРИАНТ 2" xfId="770"/>
    <cellStyle name="_ПЛАН ФАКТ ЛУННОЕ 3 КВАРТАЛ 2006Г. ОКОНЧАТЕЛЬНЫЙ ВАРИАНТ_Прил №6" xfId="771"/>
    <cellStyle name="_ПЛАН-БАЗА  ПРГР 2007г" xfId="772"/>
    <cellStyle name="_ПЛАН-БАЗА  ПРГР 2007г 2" xfId="773"/>
    <cellStyle name="_ПЛАН-БАЗА  ПРГР 2007г_Прил №6" xfId="774"/>
    <cellStyle name="_ПО - 8_ОЗРК(04.10г)" xfId="775"/>
    <cellStyle name="_ПО - 8_ОЗРК(04.10г) 2" xfId="776"/>
    <cellStyle name="_ПО - 8_ОЗРК(04.10г)_Прил №6" xfId="777"/>
    <cellStyle name="_ПО - 8_ОЗРК(06.10г)" xfId="778"/>
    <cellStyle name="_ПО - 8_ОЗРК(06.10г) 2" xfId="779"/>
    <cellStyle name="_ПО - 8_ОЗРК(06.10г)_Прил №6" xfId="780"/>
    <cellStyle name="_ПО-12 _2 кв_ОЗРК" xfId="781"/>
    <cellStyle name="_ПО-12 _2 кв_ОЗРК 2" xfId="782"/>
    <cellStyle name="_ПО-12 _2 кв_ОЗРК_Прил №6" xfId="783"/>
    <cellStyle name="_ПО-12 _ОЗРК_06.2010." xfId="784"/>
    <cellStyle name="_ПО-12 _ОЗРК_06.2010. 2" xfId="785"/>
    <cellStyle name="_ПО-12 _ОЗРК_06.2010._Прил №6" xfId="786"/>
    <cellStyle name="_ПО-12_ОЗРК_09.1010г" xfId="787"/>
    <cellStyle name="_ПО-12_ОЗРК_09.1010г 2" xfId="788"/>
    <cellStyle name="_ПО-12_ОЗРК_09.1010г_Прил №6" xfId="789"/>
    <cellStyle name="_ПО-13_ОЗРК_06.2010г" xfId="790"/>
    <cellStyle name="_ПО-13_ОЗРК_06.2010г 2" xfId="791"/>
    <cellStyle name="_ПО-13_ОЗРК_06.2010г_корр" xfId="792"/>
    <cellStyle name="_ПО-13_ОЗРК_06.2010г_корр 2" xfId="793"/>
    <cellStyle name="_ПО-13_ОЗРК_06.2010г_корр_Прил №6" xfId="794"/>
    <cellStyle name="_ПО-13_ОЗРК_06.2010г_Прил №6" xfId="795"/>
    <cellStyle name="_ПО-13_ОЗРК_09.1010г" xfId="796"/>
    <cellStyle name="_ПО-13_ОЗРК_09.1010г 2" xfId="797"/>
    <cellStyle name="_ПО-13_ОЗРК_09.1010г_Прил №6" xfId="798"/>
    <cellStyle name="_ПО-4 _ОЗРК_04.2010." xfId="799"/>
    <cellStyle name="_ПО-4 _ОЗРК_04.2010. 2" xfId="800"/>
    <cellStyle name="_ПО-4 _ОЗРК_04.2010._Прил №6" xfId="801"/>
    <cellStyle name="_ПО-4_ОЗРК_09.1010г" xfId="802"/>
    <cellStyle name="_ПО-4_ОЗРК_09.1010г 2" xfId="803"/>
    <cellStyle name="_ПО-4_ОЗРК_09.1010г_Прил №6" xfId="804"/>
    <cellStyle name="_ПО-5_1-2 кв_корр_ОЗРК_1" xfId="805"/>
    <cellStyle name="_ПО-5_1-2 кв_корр_ОЗРК_1 2" xfId="806"/>
    <cellStyle name="_ПО-5_1-2 кв_корр_ОЗРК_1_Прил №6" xfId="807"/>
    <cellStyle name="_ПО-5_ОЗРК_08.1010г" xfId="808"/>
    <cellStyle name="_ПО-5_ОЗРК_08.1010г 2" xfId="809"/>
    <cellStyle name="_ПО-5_ОЗРК_08.1010г_Прил №6" xfId="810"/>
    <cellStyle name="_ПО-5_ОЗРК_09.1010г" xfId="811"/>
    <cellStyle name="_ПО-5_ОЗРК_09.1010г 2" xfId="812"/>
    <cellStyle name="_ПО-5_ОЗРК_09.1010г_Прил №6" xfId="813"/>
    <cellStyle name="_ПО-6. 1 квартал 06" xfId="814"/>
    <cellStyle name="_ПО-6. 1 квартал 06 2" xfId="815"/>
    <cellStyle name="_ПО-6. 1 квартал 06_ЗКМ" xfId="816"/>
    <cellStyle name="_ПО-6. 1 квартал 06_Матрица" xfId="817"/>
    <cellStyle name="_ПО-6. 1 квартал 06_Матрица 2" xfId="818"/>
    <cellStyle name="_ПО-6. 1 квартал 06_Матрица 2_ЗКМ" xfId="819"/>
    <cellStyle name="_ПО-6. 1 квартал 06_Прил №6" xfId="820"/>
    <cellStyle name="_ПО-8_ОЗРК_04.2010." xfId="821"/>
    <cellStyle name="_ПО-8_ОЗРК_04.2010. 2" xfId="822"/>
    <cellStyle name="_ПО-8_ОЗРК_04.2010._Прил №6" xfId="823"/>
    <cellStyle name="_ПО-8_ОЗРК_08.1010г" xfId="824"/>
    <cellStyle name="_ПО-8_ОЗРК_08.1010г 2" xfId="825"/>
    <cellStyle name="_ПО-8_ОЗРК_08.1010г_Прил №6" xfId="826"/>
    <cellStyle name="_ПО-8_ОЗРК_09.1010г" xfId="827"/>
    <cellStyle name="_ПО-8_ОЗРК_09.1010г 2" xfId="828"/>
    <cellStyle name="_ПО-8_ОЗРК_09.1010г_Прил №6" xfId="829"/>
    <cellStyle name="_Поквартальная разбивка 17.08." xfId="830"/>
    <cellStyle name="_Поквартальная разбивка 17.08. 2" xfId="831"/>
    <cellStyle name="_Поквартальная разбивка 17.08.07" xfId="832"/>
    <cellStyle name="_Поквартальная разбивка 17.08.07 2" xfId="833"/>
    <cellStyle name="_ПРВ_нал_ СБП 2006-2015" xfId="834"/>
    <cellStyle name="_Прил. №2 бюджет экспл. затрат 1 пол. 2010 ОГГК 11.08.2010" xfId="835"/>
    <cellStyle name="_Прил. №2 бюджет экспл. затрат 1 пол. 2010 ОГГК 11.08.2010 2" xfId="836"/>
    <cellStyle name="_Прил. №2 бюджет экспл. затрат 1 пол. 2010 ОГГК 11.08.2010_Прил №6" xfId="837"/>
    <cellStyle name="_Приложение 1.5.4 (график перевооружения) 2009-2013г посл." xfId="838"/>
    <cellStyle name="_Приложение 1.5.4 (график перевооружения) 2009-2013г посл._Прил №6" xfId="839"/>
    <cellStyle name="_Прогноз на 2005-2008 г." xfId="840"/>
    <cellStyle name="_Прогноз на 2005-2008 г._Book3" xfId="841"/>
    <cellStyle name="_Прогноз на 2005-2008 г._Komet_DCF_25" xfId="842"/>
    <cellStyle name="_Прогноз на 2005-2008 г._Komet_DCF_26" xfId="843"/>
    <cellStyle name="_Проект плана техперевооружения СУГРП на 2008год" xfId="844"/>
    <cellStyle name="_Проект плана техперевооружения СУГРП на 2008год_Прил №6" xfId="845"/>
    <cellStyle name="_Производительность экскаватора и баланс времени C ВМ 1" xfId="846"/>
    <cellStyle name="_Производительность экскаватора и баланс времени C ВМ 1 2" xfId="847"/>
    <cellStyle name="_Производительность экскаватора и баланс времени C ВМ 1_ЗКМ" xfId="848"/>
    <cellStyle name="_Производительность экскаватора и баланс времени C ВМ 1_Матрица" xfId="849"/>
    <cellStyle name="_Производительность экскаватора и баланс времени C ВМ 1_Матрица 2" xfId="850"/>
    <cellStyle name="_Производительность экскаватора и баланс времени C ВМ 1_Матрица 2_ЗКМ" xfId="851"/>
    <cellStyle name="_Производительность экскаватора и баланс времени C ВМ 1_Прил №6" xfId="852"/>
    <cellStyle name="_Производительность экскаватора и баланс времени C ВМ 2" xfId="853"/>
    <cellStyle name="_Производительность экскаватора и баланс времени C ВМ 2 2" xfId="854"/>
    <cellStyle name="_Производительность экскаватора и баланс времени C ВМ 2_ЗКМ" xfId="855"/>
    <cellStyle name="_Производительность экскаватора и баланс времени C ВМ 2_Матрица" xfId="856"/>
    <cellStyle name="_Производительность экскаватора и баланс времени C ВМ 2_Матрица 2" xfId="857"/>
    <cellStyle name="_Производительность экскаватора и баланс времени C ВМ 2_Матрица 2_ЗКМ" xfId="858"/>
    <cellStyle name="_Производительность экскаватора и баланс времени C ВМ 2_Прил №6" xfId="859"/>
    <cellStyle name="_Производительность экскаватора и баланс времени C ВМ 4" xfId="860"/>
    <cellStyle name="_Производительность экскаватора и баланс времени C ВМ 4 2" xfId="861"/>
    <cellStyle name="_Производительность экскаватора и баланс времени C ВМ 4_ЗКМ" xfId="862"/>
    <cellStyle name="_Производительность экскаватора и баланс времени C ВМ 4_Матрица" xfId="863"/>
    <cellStyle name="_Производительность экскаватора и баланс времени C ВМ 4_Матрица 2" xfId="864"/>
    <cellStyle name="_Производительность экскаватора и баланс времени C ВМ 4_Матрица 2_ЗКМ" xfId="865"/>
    <cellStyle name="_Производительность экскаватора и баланс времени C ВМ 4_Прил №6" xfId="866"/>
    <cellStyle name="_Производительность экскаватора и баланс времени новое" xfId="867"/>
    <cellStyle name="_Производительность экскаватора и баланс времени новое 2" xfId="868"/>
    <cellStyle name="_Производительность экскаватора и баланс времени новое_ЗКМ" xfId="869"/>
    <cellStyle name="_Производительность экскаватора и баланс времени новое_Матрица" xfId="870"/>
    <cellStyle name="_Производительность экскаватора и баланс времени новое_Матрица 2" xfId="871"/>
    <cellStyle name="_Производительность экскаватора и баланс времени новое_Матрица 2_ЗКМ" xfId="872"/>
    <cellStyle name="_Производительность экскаватора и баланс времени новое_Прил №6" xfId="873"/>
    <cellStyle name="_Производственная часть" xfId="874"/>
    <cellStyle name="_Производственная часть 2" xfId="875"/>
    <cellStyle name="_производство 2004" xfId="876"/>
    <cellStyle name="_производство 2005" xfId="877"/>
    <cellStyle name="_Рабочие таблицы для отчетности по МСФО" xfId="878"/>
    <cellStyle name="_Рабочие таблицы для отчетности по МСФО 2" xfId="879"/>
    <cellStyle name="_РАБОЧИЙ БЮДЖЕТ ОГГК 2006-2007 (28.08.2006)" xfId="880"/>
    <cellStyle name="_РАБОЧИЙ БЮДЖЕТ ОГГК 2006-2007 (28.08.2006) 2" xfId="881"/>
    <cellStyle name="_РАБОЧИЙ БЮДЖЕТ ОГГК 2006-2007 (28.08.2006)_Прил №6" xfId="882"/>
    <cellStyle name="_расчет себестоимости Гольцовое" xfId="883"/>
    <cellStyle name="_расчет себестоимости Гольцовое 2" xfId="884"/>
    <cellStyle name="_РК 2010 г." xfId="885"/>
    <cellStyle name="_РК 2010 г. 2" xfId="886"/>
    <cellStyle name="_Сведения о расходах на 2004г" xfId="887"/>
    <cellStyle name="_Сверка по налогу на прибыль" xfId="888"/>
    <cellStyle name="_Сверка по налогу на прибыль 2" xfId="889"/>
    <cellStyle name="_Себестоимость ЗСУ_19_01_2005" xfId="890"/>
    <cellStyle name="_Себестоимость ЗСУ_19_01_2005 2" xfId="891"/>
    <cellStyle name="_Себестоимость ЗСУ_19_01_2005_ЗКМ" xfId="892"/>
    <cellStyle name="_Себестоимость ЗСУ_19_01_2005_Матрица" xfId="893"/>
    <cellStyle name="_Себестоимость ЗСУ_19_01_2005_Матрица 2" xfId="894"/>
    <cellStyle name="_Себестоимость ЗСУ_19_01_2005_Матрица 2_ЗКМ" xfId="895"/>
    <cellStyle name="_Себестоимость ЗСУ_19_01_2005_Прил №6" xfId="896"/>
    <cellStyle name="_Себестоимость ОГГК" xfId="897"/>
    <cellStyle name="_Себестоимость ОГГК 2" xfId="898"/>
    <cellStyle name="_Себестоимость ОГГК_Прил №6" xfId="899"/>
    <cellStyle name="_Себестоимость РК 2-полугодие 2009 г.-2010 г." xfId="900"/>
    <cellStyle name="_Себестоимость РК 2-полугодие 2009 г.-2010 г. 2" xfId="901"/>
    <cellStyle name="_СМ" xfId="902"/>
    <cellStyle name="_СМ 2" xfId="903"/>
    <cellStyle name="_СМ самоходка" xfId="904"/>
    <cellStyle name="_СМ самоходка_Прил №6" xfId="905"/>
    <cellStyle name="_СМ СГМ" xfId="906"/>
    <cellStyle name="_СМ СГМ_Прил №6" xfId="907"/>
    <cellStyle name="_СМ_Прил №6" xfId="908"/>
    <cellStyle name="_ССР 4" xfId="909"/>
    <cellStyle name="_ССР вариант  ОГР" xfId="910"/>
    <cellStyle name="_ССР вариант  ПГР(2)" xfId="911"/>
    <cellStyle name="_ССР Воронц. Южный уч-к Расш горн работ_ИЗМ 05.05.09" xfId="912"/>
    <cellStyle name="_СТ" xfId="913"/>
    <cellStyle name="_СТ 2" xfId="914"/>
    <cellStyle name="_СТ_Прил №6" xfId="915"/>
    <cellStyle name="_Судаков бюджет ГР-" xfId="916"/>
    <cellStyle name="_Судаков бюджет ГР декабрь 06ИТОГ" xfId="917"/>
    <cellStyle name="_Судаков бюджет ГР декабрь 06ИТОГ 2" xfId="918"/>
    <cellStyle name="_Судаков бюджет ГР исправ" xfId="919"/>
    <cellStyle name="_Судаков бюджет ГР исправ (2)" xfId="920"/>
    <cellStyle name="_Судаков бюджет ГР исправ (2) 2" xfId="921"/>
    <cellStyle name="_Судаков бюджет ГР ноябрь 06" xfId="922"/>
    <cellStyle name="_Судаков бюджет ГР ноябрь 06 2" xfId="923"/>
    <cellStyle name="_Таблицы - продажи 2003 г. - прогноз до 2008 г. 24.021" xfId="924"/>
    <cellStyle name="_Таблицы - продажи 2003 г. - прогноз до 2008 г. 24.021_Book3" xfId="925"/>
    <cellStyle name="_Таблицы - продажи 2003 г. - прогноз до 2008 г. 24.021_Komet_DCF_25" xfId="926"/>
    <cellStyle name="_Таблицы - продажи 2003 г. - прогноз до 2008 г. 24.021_Komet_DCF_26" xfId="927"/>
    <cellStyle name="_Тех.перевооружение до 2013г. Дукат" xfId="928"/>
    <cellStyle name="_Техвооружение 2008 ДГРП" xfId="929"/>
    <cellStyle name="_Техвооружение 2008 ДГРП_Прил №6" xfId="930"/>
    <cellStyle name="_Техпер -Варваринское (2)" xfId="931"/>
    <cellStyle name="_Техпер -Варваринское (2) 2" xfId="932"/>
    <cellStyle name="_Техпер -Варваринское (2)_Прил №6" xfId="933"/>
    <cellStyle name="_техперевооружение свод 2009-2010гг" xfId="934"/>
    <cellStyle name="_техперевооружение свод 2009-2010гг 2" xfId="935"/>
    <cellStyle name="_техперевооружение свод 2009-2010гг_Прил №6" xfId="936"/>
    <cellStyle name="_Техпроцессы и оборудование для бюджета на 2010 год посл версия" xfId="937"/>
    <cellStyle name="_Техпроцессы и оборудование для бюджета на 2010 год посл версия 2" xfId="938"/>
    <cellStyle name="_ТЭО конд  АГМК баз   вар 3  вар4" xfId="939"/>
    <cellStyle name="_ТЭо конд АГМК баз вар 2 К12" xfId="940"/>
    <cellStyle name="_ТЭо конд АГМК баз вар 2 К12 (2)" xfId="941"/>
    <cellStyle name="_ТЭР ЗСУ МК vs угольная сорбция _ 2006 04 04" xfId="942"/>
    <cellStyle name="_Услуги_2008" xfId="943"/>
    <cellStyle name="_Услуги_2008 2" xfId="944"/>
    <cellStyle name="_УТВЕРЖДЕННЫЙ БЮДЖЕТ 2006 ЗСУ (2)" xfId="945"/>
    <cellStyle name="_УТВЕРЖДЕННЫЙ БЮДЖЕТ 2006 ЗСУ (2) 2" xfId="946"/>
    <cellStyle name="_УТВЕРЖДЕННЫЙ БЮДЖЕТ 2006 ЗСУ (2) 2_ЗКМ" xfId="947"/>
    <cellStyle name="_УТВЕРЖДЕННЫЙ БЮДЖЕТ 2006 ЗСУ _ копия" xfId="948"/>
    <cellStyle name="_УТВЕРЖДЕННЫЙ БЮДЖЕТ 2006 СМ" xfId="949"/>
    <cellStyle name="_УТВЕРЖДЕННЫЙ БЮДЖЕТ 2006 СМ 2" xfId="950"/>
    <cellStyle name="_УТВЕРЖДЕННЫЙ БЮДЖЕТ 2006 СМ_Прил №6" xfId="951"/>
    <cellStyle name="_УТВЕРЖДЕННЫЙ БЮДЖЕТ 2006 СТ" xfId="952"/>
    <cellStyle name="_УТВЕРЖДЕННЫЙ БЮДЖЕТ 2006 СТ 2" xfId="953"/>
    <cellStyle name="_УТВЕРЖДЕННЫЙ БЮДЖЕТ 2006 СТ_Прил №6" xfId="954"/>
    <cellStyle name="_Финансовая отчетность АоК на 31 октября 2008 года" xfId="955"/>
    <cellStyle name="_Форма для консолидации_2007" xfId="956"/>
    <cellStyle name="_Форма для СД2 (3)" xfId="957"/>
    <cellStyle name="_Форма для СД2 (3) 2" xfId="958"/>
    <cellStyle name="_Формат целевых программ на 2003 год окончат1" xfId="959"/>
    <cellStyle name="_Формы планирования год" xfId="960"/>
    <cellStyle name="_Формы планирования год 2" xfId="961"/>
    <cellStyle name="_Формы планирования год_Прил №6" xfId="962"/>
    <cellStyle name="_ЦРНО-отчёт за 4 месяца  прогноз" xfId="963"/>
    <cellStyle name="_ЦТА_Карточка СДМ_07.09г" xfId="964"/>
    <cellStyle name="_ЦТА_Карточка СПЕЦ. транспорт_07.09г" xfId="965"/>
    <cellStyle name="_Штатное расписание на 01.11.07. с окладом и датой изменения оклада" xfId="966"/>
    <cellStyle name="_Штатное расписание на 01.11.07. с окладом и датой изменения оклада 2" xfId="967"/>
    <cellStyle name="_Штатное расписание на 01.11.07. с окладом и датой изменения оклада_Прил №6" xfId="968"/>
    <cellStyle name="_ЬВЬ" xfId="969"/>
    <cellStyle name="_ЬВЬ_1БП_Варваринское 2011 от 22.12.10 ОСНОВНОЙ (без медного купороса)" xfId="970"/>
    <cellStyle name="_ЬВЬ_Поступление услуг" xfId="971"/>
    <cellStyle name="_ЬВЬ_Поступление услуг_Заявка №2600 №2" xfId="972"/>
    <cellStyle name="_ЬВЬ_СВОД (прилож.3)_1кв" xfId="973"/>
    <cellStyle name="_ЬВЬ_СВОД (прилож.3)_1кв_Прил.3 АОВ 2кв-1пг" xfId="974"/>
    <cellStyle name="_ЬВЬ_СВОД (прилож.3)_1кв_Прил.3 АОВ фев_2012г" xfId="975"/>
    <cellStyle name="_ЬВЬ_Себест-ть 2кв для налоговой 18.07" xfId="976"/>
    <cellStyle name="_ЬВЬ_Себест-ть 2кв для налоговой 18.07 2" xfId="977"/>
    <cellStyle name="_ЬВЬ_Себест-ть 2кв для налоговой 18.07_Приложение 1 2012 Н" xfId="978"/>
    <cellStyle name="_ЬВЬ_СсГП+прил.2 УК" xfId="979"/>
    <cellStyle name="_ЬВЬ_СсГП+прил.2 УК_Ведомость" xfId="980"/>
    <cellStyle name="_ЬВЬ_СсГП+прил.2 УК_Форма №4 АОВ_2кв2011г" xfId="981"/>
    <cellStyle name="_ЬВЬ_СсГП+прил.2 УК_Форма №4 АОВ_3кв2011г 2.11" xfId="982"/>
    <cellStyle name="_ЬВЬ_СсГП+прил.2 УК_Форма №4 АОВ_4кв2011г" xfId="983"/>
    <cellStyle name="_ЬВЬ_СсГП+прил.2 УК_Форма №4 АОВ_4кв2011г_1" xfId="984"/>
    <cellStyle name="_ЬВЬ_Удельные Вспом тр-т Бюджет2012 - в бюджет" xfId="985"/>
    <cellStyle name="_ЬВЬ_Экономика к Презентации_5_мес" xfId="986"/>
    <cellStyle name="_ЬВЬ_Экономика к Презентации_5_мес_Прил.3 АОВ 2кв-1пг" xfId="987"/>
    <cellStyle name="_ЬВЬ_Экономика к Презентации_5_мес_Прил.3 АОВ фев_2012г" xfId="988"/>
    <cellStyle name="_электроэнергия Рудник кварцевый 2009-10" xfId="989"/>
    <cellStyle name="_электроэнергия Рудник кварцевый 2009-10 2" xfId="990"/>
    <cellStyle name="_Энергопотребление 2007 год.(оконч. вариант)" xfId="991"/>
    <cellStyle name="_Энергопотребление 2007 год.(оконч. вариант) 2" xfId="992"/>
    <cellStyle name="_Энергопотребление 2007 год.(оконч. вариант)_ЗКМ" xfId="993"/>
    <cellStyle name="_Энергопотребление 2007 год.(оконч. вариант)_Матрица" xfId="994"/>
    <cellStyle name="_Энергопотребление 2007 год.(оконч. вариант)_Матрица 2" xfId="995"/>
    <cellStyle name="_Энергопотребление 2007 год.(оконч. вариант)_Матрица 2_ЗКМ" xfId="996"/>
    <cellStyle name="_Энергопотребление 2007 год.(оконч. вариант)_Прил №6" xfId="997"/>
    <cellStyle name="_Энергопотребление 2007 год+" xfId="998"/>
    <cellStyle name="_Энергопотребление 2007 год+ 2" xfId="999"/>
    <cellStyle name="_Энергопотребление 2007 год+_ЗКМ" xfId="1000"/>
    <cellStyle name="_Энергопотребление 2007 год+_Матрица" xfId="1001"/>
    <cellStyle name="_Энергопотребление 2007 год+_Матрица 2" xfId="1002"/>
    <cellStyle name="_Энергопотребление 2007 год+_Матрица 2_ЗКМ" xfId="1003"/>
    <cellStyle name="_Энергопотребление 2007 год+_Прил №6" xfId="1004"/>
    <cellStyle name="_Юр_Карточка_СДМ 2. 09" xfId="1005"/>
    <cellStyle name="_Юр_Карточка_СДМ 2. 09 2" xfId="1006"/>
    <cellStyle name="_Юрьевка" xfId="1007"/>
    <cellStyle name="_Юрьевка 2" xfId="1008"/>
    <cellStyle name="_Юрьевка_Прил №6" xfId="1009"/>
    <cellStyle name="’E‰Y [0.00]_laroux" xfId="1010"/>
    <cellStyle name="’E‰Y_laroux" xfId="1011"/>
    <cellStyle name="”€ќђќ‘ћ‚›‰" xfId="1012"/>
    <cellStyle name="”€ќђќ‘ћ‚›‰ 10" xfId="1013"/>
    <cellStyle name="”€ќђќ‘ћ‚›‰ 11" xfId="1014"/>
    <cellStyle name="”€ќђќ‘ћ‚›‰ 2" xfId="1015"/>
    <cellStyle name="”€ќђќ‘ћ‚›‰ 2 2" xfId="1016"/>
    <cellStyle name="”€ќђќ‘ћ‚›‰ 2 3" xfId="1017"/>
    <cellStyle name="”€ќђќ‘ћ‚›‰ 2_ЗКМ" xfId="1018"/>
    <cellStyle name="”€ќђќ‘ћ‚›‰ 3" xfId="1019"/>
    <cellStyle name="”€ќђќ‘ћ‚›‰ 3 2" xfId="1020"/>
    <cellStyle name="”€ќђќ‘ћ‚›‰ 4" xfId="1021"/>
    <cellStyle name="”€ќђќ‘ћ‚›‰ 4 2" xfId="1022"/>
    <cellStyle name="”€ќђќ‘ћ‚›‰ 5" xfId="1023"/>
    <cellStyle name="”€ќђќ‘ћ‚›‰ 5 2" xfId="1024"/>
    <cellStyle name="”€ќђќ‘ћ‚›‰ 6" xfId="1025"/>
    <cellStyle name="”€ќђќ‘ћ‚›‰ 6 2" xfId="1026"/>
    <cellStyle name="”€ќђќ‘ћ‚›‰ 7" xfId="1027"/>
    <cellStyle name="”€ќђќ‘ћ‚›‰ 7 2" xfId="1028"/>
    <cellStyle name="”€ќђќ‘ћ‚›‰ 8" xfId="1029"/>
    <cellStyle name="”€ќђќ‘ћ‚›‰ 8 2" xfId="1030"/>
    <cellStyle name="”€ќђќ‘ћ‚›‰ 9" xfId="1031"/>
    <cellStyle name="”€ќђќ‘ћ‚›‰ 9 2" xfId="1032"/>
    <cellStyle name="”€ќђќ‘ћ‚›‰ 9 3" xfId="1033"/>
    <cellStyle name="”€ќђќ‘ћ‚›‰ 9 4" xfId="1034"/>
    <cellStyle name="”€ќђќ‘ћ‚›‰_COG согласован" xfId="45949"/>
    <cellStyle name="”€љ‘€ђћ‚ђќќ›‰" xfId="1035"/>
    <cellStyle name="”€љ‘€ђћ‚ђќќ›‰ 10" xfId="1036"/>
    <cellStyle name="”€љ‘€ђћ‚ђќќ›‰ 11" xfId="1037"/>
    <cellStyle name="”€љ‘€ђћ‚ђќќ›‰ 2" xfId="1038"/>
    <cellStyle name="”€љ‘€ђћ‚ђќќ›‰ 2 2" xfId="1039"/>
    <cellStyle name="”€љ‘€ђћ‚ђќќ›‰ 2 3" xfId="1040"/>
    <cellStyle name="”€љ‘€ђћ‚ђќќ›‰ 2_ЗКМ" xfId="1041"/>
    <cellStyle name="”€љ‘€ђћ‚ђќќ›‰ 3" xfId="1042"/>
    <cellStyle name="”€љ‘€ђћ‚ђќќ›‰ 3 2" xfId="1043"/>
    <cellStyle name="”€љ‘€ђћ‚ђќќ›‰ 4" xfId="1044"/>
    <cellStyle name="”€љ‘€ђћ‚ђќќ›‰ 4 2" xfId="1045"/>
    <cellStyle name="”€љ‘€ђћ‚ђќќ›‰ 5" xfId="1046"/>
    <cellStyle name="”€љ‘€ђћ‚ђќќ›‰ 5 2" xfId="1047"/>
    <cellStyle name="”€љ‘€ђћ‚ђќќ›‰ 6" xfId="1048"/>
    <cellStyle name="”€љ‘€ђћ‚ђќќ›‰ 6 2" xfId="1049"/>
    <cellStyle name="”€љ‘€ђћ‚ђќќ›‰ 7" xfId="1050"/>
    <cellStyle name="”€љ‘€ђћ‚ђќќ›‰ 7 2" xfId="1051"/>
    <cellStyle name="”€љ‘€ђћ‚ђќќ›‰ 8" xfId="1052"/>
    <cellStyle name="”€љ‘€ђћ‚ђќќ›‰ 8 2" xfId="1053"/>
    <cellStyle name="”€љ‘€ђћ‚ђќќ›‰ 9" xfId="1054"/>
    <cellStyle name="”€љ‘€ђћ‚ђќќ›‰ 9 2" xfId="1055"/>
    <cellStyle name="”€љ‘€ђћ‚ђќќ›‰ 9 3" xfId="1056"/>
    <cellStyle name="”€љ‘€ђћ‚ђќќ›‰ 9 4" xfId="1057"/>
    <cellStyle name="”€љ‘€ђћ‚ђќќ›‰_COG согласован" xfId="45950"/>
    <cellStyle name="”ќђќ‘ћ‚›‰" xfId="1058"/>
    <cellStyle name="”ќђќ‘ћ‚›‰ 10" xfId="1059"/>
    <cellStyle name="”ќђќ‘ћ‚›‰ 11" xfId="1060"/>
    <cellStyle name="”ќђќ‘ћ‚›‰ 2" xfId="1061"/>
    <cellStyle name="”ќђќ‘ћ‚›‰ 2 2" xfId="1062"/>
    <cellStyle name="”ќђќ‘ћ‚›‰ 2 3" xfId="1063"/>
    <cellStyle name="”ќђќ‘ћ‚›‰ 3" xfId="1064"/>
    <cellStyle name="”ќђќ‘ћ‚›‰ 3 2" xfId="1065"/>
    <cellStyle name="”ќђќ‘ћ‚›‰ 4" xfId="1066"/>
    <cellStyle name="”ќђќ‘ћ‚›‰ 4 2" xfId="1067"/>
    <cellStyle name="”ќђќ‘ћ‚›‰ 5" xfId="1068"/>
    <cellStyle name="”ќђќ‘ћ‚›‰ 5 2" xfId="1069"/>
    <cellStyle name="”ќђќ‘ћ‚›‰ 6" xfId="1070"/>
    <cellStyle name="”ќђќ‘ћ‚›‰ 6 2" xfId="1071"/>
    <cellStyle name="”ќђќ‘ћ‚›‰ 7" xfId="1072"/>
    <cellStyle name="”ќђќ‘ћ‚›‰ 7 2" xfId="1073"/>
    <cellStyle name="”ќђќ‘ћ‚›‰ 8" xfId="1074"/>
    <cellStyle name="”ќђќ‘ћ‚›‰ 8 2" xfId="1075"/>
    <cellStyle name="”ќђќ‘ћ‚›‰ 9" xfId="1076"/>
    <cellStyle name="”ќђќ‘ћ‚›‰ 9 2" xfId="1077"/>
    <cellStyle name="”ќђќ‘ћ‚›‰ 9 3" xfId="1078"/>
    <cellStyle name="”ќђќ‘ћ‚›‰ 9 4" xfId="1079"/>
    <cellStyle name="”ќђќ‘ћ‚›‰_COG согласован" xfId="45951"/>
    <cellStyle name="”љ‘ђћ‚ђќќ›‰" xfId="1080"/>
    <cellStyle name="”љ‘ђћ‚ђќќ›‰ 10" xfId="1081"/>
    <cellStyle name="”љ‘ђћ‚ђќќ›‰ 11" xfId="1082"/>
    <cellStyle name="”љ‘ђћ‚ђќќ›‰ 2" xfId="1083"/>
    <cellStyle name="”љ‘ђћ‚ђќќ›‰ 2 2" xfId="1084"/>
    <cellStyle name="”љ‘ђћ‚ђќќ›‰ 2 3" xfId="1085"/>
    <cellStyle name="”љ‘ђћ‚ђќќ›‰ 3" xfId="1086"/>
    <cellStyle name="”љ‘ђћ‚ђќќ›‰ 3 2" xfId="1087"/>
    <cellStyle name="”љ‘ђћ‚ђќќ›‰ 4" xfId="1088"/>
    <cellStyle name="”љ‘ђћ‚ђќќ›‰ 4 2" xfId="1089"/>
    <cellStyle name="”љ‘ђћ‚ђќќ›‰ 5" xfId="1090"/>
    <cellStyle name="”љ‘ђћ‚ђќќ›‰ 5 2" xfId="1091"/>
    <cellStyle name="”љ‘ђћ‚ђќќ›‰ 6" xfId="1092"/>
    <cellStyle name="”љ‘ђћ‚ђќќ›‰ 6 2" xfId="1093"/>
    <cellStyle name="”љ‘ђћ‚ђќќ›‰ 7" xfId="1094"/>
    <cellStyle name="”љ‘ђћ‚ђќќ›‰ 7 2" xfId="1095"/>
    <cellStyle name="”љ‘ђћ‚ђќќ›‰ 8" xfId="1096"/>
    <cellStyle name="”љ‘ђћ‚ђќќ›‰ 8 2" xfId="1097"/>
    <cellStyle name="”љ‘ђћ‚ђќќ›‰ 9" xfId="1098"/>
    <cellStyle name="”љ‘ђћ‚ђќќ›‰ 9 2" xfId="1099"/>
    <cellStyle name="”љ‘ђћ‚ђќќ›‰ 9 3" xfId="1100"/>
    <cellStyle name="”љ‘ђћ‚ђќќ›‰ 9 4" xfId="1101"/>
    <cellStyle name="”љ‘ђћ‚ђќќ›‰_COG согласован" xfId="45952"/>
    <cellStyle name="„…ќ…†ќ›‰" xfId="1102"/>
    <cellStyle name="„…ќ…†ќ›‰ 10" xfId="1103"/>
    <cellStyle name="„…ќ…†ќ›‰ 11" xfId="1104"/>
    <cellStyle name="„…ќ…†ќ›‰ 2" xfId="1105"/>
    <cellStyle name="„…ќ…†ќ›‰ 2 2" xfId="1106"/>
    <cellStyle name="„…ќ…†ќ›‰ 2 3" xfId="1107"/>
    <cellStyle name="„…ќ…†ќ›‰ 2_ЗКМ" xfId="1108"/>
    <cellStyle name="„…ќ…†ќ›‰ 3" xfId="1109"/>
    <cellStyle name="„…ќ…†ќ›‰ 3 2" xfId="1110"/>
    <cellStyle name="„…ќ…†ќ›‰ 4" xfId="1111"/>
    <cellStyle name="„…ќ…†ќ›‰ 4 2" xfId="1112"/>
    <cellStyle name="„…ќ…†ќ›‰ 5" xfId="1113"/>
    <cellStyle name="„…ќ…†ќ›‰ 5 2" xfId="1114"/>
    <cellStyle name="„…ќ…†ќ›‰ 6" xfId="1115"/>
    <cellStyle name="„…ќ…†ќ›‰ 6 2" xfId="1116"/>
    <cellStyle name="„…ќ…†ќ›‰ 7" xfId="1117"/>
    <cellStyle name="„…ќ…†ќ›‰ 7 2" xfId="1118"/>
    <cellStyle name="„…ќ…†ќ›‰ 8" xfId="1119"/>
    <cellStyle name="„…ќ…†ќ›‰ 8 2" xfId="1120"/>
    <cellStyle name="„…ќ…†ќ›‰ 9" xfId="1121"/>
    <cellStyle name="„…ќ…†ќ›‰ 9 2" xfId="1122"/>
    <cellStyle name="„…ќ…†ќ›‰ 9 3" xfId="1123"/>
    <cellStyle name="„…ќ…†ќ›‰ 9 4" xfId="1124"/>
    <cellStyle name="„…ќ…†ќ›‰_COG согласован" xfId="45953"/>
    <cellStyle name="„Ђ’Ђ" xfId="1125"/>
    <cellStyle name="_x0004_¥" xfId="1126"/>
    <cellStyle name="€’ћѓћ‚›‰" xfId="1127"/>
    <cellStyle name="€’ћѓћ‚›‰ 10" xfId="1128"/>
    <cellStyle name="€’ћѓћ‚›‰ 10 2" xfId="1129"/>
    <cellStyle name="€’ћѓћ‚›‰ 10 3" xfId="1130"/>
    <cellStyle name="€’ћѓћ‚›‰ 10 4" xfId="1131"/>
    <cellStyle name="€’ћѓћ‚›‰ 11" xfId="1132"/>
    <cellStyle name="€’ћѓћ‚›‰ 11 2" xfId="1133"/>
    <cellStyle name="€’ћѓћ‚›‰ 11 3" xfId="1134"/>
    <cellStyle name="€’ћѓћ‚›‰ 11 4" xfId="1135"/>
    <cellStyle name="€’ћѓћ‚›‰ 12" xfId="1136"/>
    <cellStyle name="€’ћѓћ‚›‰ 13" xfId="1137"/>
    <cellStyle name="€’ћѓћ‚›‰ 14" xfId="1138"/>
    <cellStyle name="€’ћѓћ‚›‰ 2" xfId="1139"/>
    <cellStyle name="€’ћѓћ‚›‰ 2 2" xfId="1140"/>
    <cellStyle name="€’ћѓћ‚›‰ 2 2 2" xfId="1141"/>
    <cellStyle name="€’ћѓћ‚›‰ 2 2 3" xfId="1142"/>
    <cellStyle name="€’ћѓћ‚›‰ 2 2 4" xfId="1143"/>
    <cellStyle name="€’ћѓћ‚›‰ 2 3" xfId="1144"/>
    <cellStyle name="€’ћѓћ‚›‰ 2 4" xfId="1145"/>
    <cellStyle name="€’ћѓћ‚›‰ 2 5" xfId="1146"/>
    <cellStyle name="€’ћѓћ‚›‰ 2 6" xfId="1147"/>
    <cellStyle name="€’ћѓћ‚›‰ 2_Бюджет от 9.11.11 с корректировками мой" xfId="1148"/>
    <cellStyle name="€’ћѓћ‚›‰ 3" xfId="1149"/>
    <cellStyle name="€’ћѓћ‚›‰ 3 2" xfId="1150"/>
    <cellStyle name="€’ћѓћ‚›‰ 3 2 2" xfId="1151"/>
    <cellStyle name="€’ћѓћ‚›‰ 3 2 3" xfId="1152"/>
    <cellStyle name="€’ћѓћ‚›‰ 3 2 4" xfId="1153"/>
    <cellStyle name="€’ћѓћ‚›‰ 3 3" xfId="1154"/>
    <cellStyle name="€’ћѓћ‚›‰ 3 4" xfId="1155"/>
    <cellStyle name="€’ћѓћ‚›‰ 3 5" xfId="1156"/>
    <cellStyle name="€’ћѓћ‚›‰ 3_Бюджет от 9.11.11 с корректировками мой" xfId="1157"/>
    <cellStyle name="€’ћѓћ‚›‰ 4" xfId="1158"/>
    <cellStyle name="€’ћѓћ‚›‰ 4 2" xfId="1159"/>
    <cellStyle name="€’ћѓћ‚›‰ 4 2 2" xfId="1160"/>
    <cellStyle name="€’ћѓћ‚›‰ 4 2 3" xfId="1161"/>
    <cellStyle name="€’ћѓћ‚›‰ 4 2 4" xfId="1162"/>
    <cellStyle name="€’ћѓћ‚›‰ 4 3" xfId="1163"/>
    <cellStyle name="€’ћѓћ‚›‰ 4 4" xfId="1164"/>
    <cellStyle name="€’ћѓћ‚›‰ 4 5" xfId="1165"/>
    <cellStyle name="€’ћѓћ‚›‰ 4_Бюджет от 9.11.11 с корректировками мой" xfId="1166"/>
    <cellStyle name="€’ћѓћ‚›‰ 5" xfId="1167"/>
    <cellStyle name="€’ћѓћ‚›‰ 5 2" xfId="1168"/>
    <cellStyle name="€’ћѓћ‚›‰ 5 2 2" xfId="1169"/>
    <cellStyle name="€’ћѓћ‚›‰ 5 2 3" xfId="1170"/>
    <cellStyle name="€’ћѓћ‚›‰ 5 2 4" xfId="1171"/>
    <cellStyle name="€’ћѓћ‚›‰ 5 3" xfId="1172"/>
    <cellStyle name="€’ћѓћ‚›‰ 5 4" xfId="1173"/>
    <cellStyle name="€’ћѓћ‚›‰ 5 5" xfId="1174"/>
    <cellStyle name="€’ћѓћ‚›‰ 5_Бюджет от 9.11.11 с корректировками мой" xfId="1175"/>
    <cellStyle name="€’ћѓћ‚›‰ 6" xfId="1176"/>
    <cellStyle name="€’ћѓћ‚›‰ 6 2" xfId="1177"/>
    <cellStyle name="€’ћѓћ‚›‰ 6 2 2" xfId="1178"/>
    <cellStyle name="€’ћѓћ‚›‰ 6 2 3" xfId="1179"/>
    <cellStyle name="€’ћѓћ‚›‰ 6 2 4" xfId="1180"/>
    <cellStyle name="€’ћѓћ‚›‰ 6 3" xfId="1181"/>
    <cellStyle name="€’ћѓћ‚›‰ 6 4" xfId="1182"/>
    <cellStyle name="€’ћѓћ‚›‰ 6 5" xfId="1183"/>
    <cellStyle name="€’ћѓћ‚›‰ 6_Бюджет от 9.11.11 с корректировками мой" xfId="1184"/>
    <cellStyle name="€’ћѓћ‚›‰ 7" xfId="1185"/>
    <cellStyle name="€’ћѓћ‚›‰ 7 2" xfId="1186"/>
    <cellStyle name="€’ћѓћ‚›‰ 7 2 2" xfId="1187"/>
    <cellStyle name="€’ћѓћ‚›‰ 7 2 3" xfId="1188"/>
    <cellStyle name="€’ћѓћ‚›‰ 7 2 4" xfId="1189"/>
    <cellStyle name="€’ћѓћ‚›‰ 7 3" xfId="1190"/>
    <cellStyle name="€’ћѓћ‚›‰ 7 4" xfId="1191"/>
    <cellStyle name="€’ћѓћ‚›‰ 7 5" xfId="1192"/>
    <cellStyle name="€’ћѓћ‚›‰ 7_Бюджет от 9.11.11 с корректировками мой" xfId="1193"/>
    <cellStyle name="€’ћѓћ‚›‰ 8" xfId="1194"/>
    <cellStyle name="€’ћѓћ‚›‰ 8 2" xfId="1195"/>
    <cellStyle name="€’ћѓћ‚›‰ 8 2 2" xfId="1196"/>
    <cellStyle name="€’ћѓћ‚›‰ 8 2 3" xfId="1197"/>
    <cellStyle name="€’ћѓћ‚›‰ 8 2 4" xfId="1198"/>
    <cellStyle name="€’ћѓћ‚›‰ 8 3" xfId="1199"/>
    <cellStyle name="€’ћѓћ‚›‰ 8 4" xfId="1200"/>
    <cellStyle name="€’ћѓћ‚›‰ 8 5" xfId="1201"/>
    <cellStyle name="€’ћѓћ‚›‰ 8_Бюджет от 9.11.11 с корректировками мой" xfId="1202"/>
    <cellStyle name="€’ћѓћ‚›‰ 9" xfId="1203"/>
    <cellStyle name="€’ћѓћ‚›‰ 9 2" xfId="1204"/>
    <cellStyle name="€’ћѓћ‚›‰ 9 3" xfId="1205"/>
    <cellStyle name="€’ћѓћ‚›‰ 9 3 2" xfId="1206"/>
    <cellStyle name="€’ћѓћ‚›‰ 9 3 3" xfId="1207"/>
    <cellStyle name="€’ћѓћ‚›‰ 9 3 3 2" xfId="1208"/>
    <cellStyle name="€’ћѓћ‚›‰ 9 3 4" xfId="1209"/>
    <cellStyle name="€’ћѓћ‚›‰ 9 4" xfId="1210"/>
    <cellStyle name="€’ћѓћ‚›‰ 9 4 2" xfId="1211"/>
    <cellStyle name="€’ћѓћ‚›‰ 9 4 2 2" xfId="1212"/>
    <cellStyle name="€’ћѓћ‚›‰ 9 4 3" xfId="1213"/>
    <cellStyle name="€’ћѓћ‚›‰ 9 5" xfId="1214"/>
    <cellStyle name="€’ћѓћ‚›‰ 9 6" xfId="1215"/>
    <cellStyle name="€’ћѓћ‚›‰ 9 6 2" xfId="1216"/>
    <cellStyle name="€’ћѓћ‚›‰__Anfisa_Result after MRO_model2012(ord+marg ore+dilution)" xfId="45954"/>
    <cellStyle name="=D:\WINNT\SYSTEM32\COMMAND.COM" xfId="1217"/>
    <cellStyle name="‡ђѓћ‹ћ‚ћљ1" xfId="1218"/>
    <cellStyle name="‡ђѓћ‹ћ‚ћљ1 10" xfId="1219"/>
    <cellStyle name="‡ђѓћ‹ћ‚ћљ1 11" xfId="1220"/>
    <cellStyle name="‡ђѓћ‹ћ‚ћљ1 2" xfId="1221"/>
    <cellStyle name="‡ђѓћ‹ћ‚ћљ1 2 2" xfId="1222"/>
    <cellStyle name="‡ђѓћ‹ћ‚ћљ1 2 3" xfId="1223"/>
    <cellStyle name="‡ђѓћ‹ћ‚ћљ1 2_ЗКМ" xfId="1224"/>
    <cellStyle name="‡ђѓћ‹ћ‚ћљ1 3" xfId="1225"/>
    <cellStyle name="‡ђѓћ‹ћ‚ћљ1 3 2" xfId="1226"/>
    <cellStyle name="‡ђѓћ‹ћ‚ћљ1 4" xfId="1227"/>
    <cellStyle name="‡ђѓћ‹ћ‚ћљ1 4 2" xfId="1228"/>
    <cellStyle name="‡ђѓћ‹ћ‚ћљ1 5" xfId="1229"/>
    <cellStyle name="‡ђѓћ‹ћ‚ћљ1 5 2" xfId="1230"/>
    <cellStyle name="‡ђѓћ‹ћ‚ћљ1 6" xfId="1231"/>
    <cellStyle name="‡ђѓћ‹ћ‚ћљ1 6 2" xfId="1232"/>
    <cellStyle name="‡ђѓћ‹ћ‚ћљ1 7" xfId="1233"/>
    <cellStyle name="‡ђѓћ‹ћ‚ћљ1 7 2" xfId="1234"/>
    <cellStyle name="‡ђѓћ‹ћ‚ћљ1 8" xfId="1235"/>
    <cellStyle name="‡ђѓћ‹ћ‚ћљ1 8 2" xfId="1236"/>
    <cellStyle name="‡ђѓћ‹ћ‚ћљ1 9" xfId="1237"/>
    <cellStyle name="‡ђѓћ‹ћ‚ћљ1 9 2" xfId="1238"/>
    <cellStyle name="‡ђѓћ‹ћ‚ћљ1 9 3" xfId="1239"/>
    <cellStyle name="‡ђѓћ‹ћ‚ћљ1 9 4" xfId="1240"/>
    <cellStyle name="‡ђѓћ‹ћ‚ћљ1_COG согласован" xfId="45955"/>
    <cellStyle name="‡ђѓћ‹ћ‚ћљ2" xfId="1241"/>
    <cellStyle name="‡ђѓћ‹ћ‚ћљ2 10" xfId="1242"/>
    <cellStyle name="‡ђѓћ‹ћ‚ћљ2 11" xfId="1243"/>
    <cellStyle name="‡ђѓћ‹ћ‚ћљ2 2" xfId="1244"/>
    <cellStyle name="‡ђѓћ‹ћ‚ћљ2 2 2" xfId="1245"/>
    <cellStyle name="‡ђѓћ‹ћ‚ћљ2 2 3" xfId="1246"/>
    <cellStyle name="‡ђѓћ‹ћ‚ћљ2 2_ЗКМ" xfId="1247"/>
    <cellStyle name="‡ђѓћ‹ћ‚ћљ2 3" xfId="1248"/>
    <cellStyle name="‡ђѓћ‹ћ‚ћљ2 3 2" xfId="1249"/>
    <cellStyle name="‡ђѓћ‹ћ‚ћљ2 4" xfId="1250"/>
    <cellStyle name="‡ђѓћ‹ћ‚ћљ2 4 2" xfId="1251"/>
    <cellStyle name="‡ђѓћ‹ћ‚ћљ2 5" xfId="1252"/>
    <cellStyle name="‡ђѓћ‹ћ‚ћљ2 5 2" xfId="1253"/>
    <cellStyle name="‡ђѓћ‹ћ‚ћљ2 6" xfId="1254"/>
    <cellStyle name="‡ђѓћ‹ћ‚ћљ2 6 2" xfId="1255"/>
    <cellStyle name="‡ђѓћ‹ћ‚ћљ2 7" xfId="1256"/>
    <cellStyle name="‡ђѓћ‹ћ‚ћљ2 7 2" xfId="1257"/>
    <cellStyle name="‡ђѓћ‹ћ‚ћљ2 8" xfId="1258"/>
    <cellStyle name="‡ђѓћ‹ћ‚ћљ2 8 2" xfId="1259"/>
    <cellStyle name="‡ђѓћ‹ћ‚ћљ2 9" xfId="1260"/>
    <cellStyle name="‡ђѓћ‹ћ‚ћљ2 9 2" xfId="1261"/>
    <cellStyle name="‡ђѓћ‹ћ‚ћљ2 9 3" xfId="1262"/>
    <cellStyle name="‡ђѓћ‹ћ‚ћљ2 9 4" xfId="1263"/>
    <cellStyle name="‡ђѓћ‹ћ‚ћљ2_COG согласован" xfId="45956"/>
    <cellStyle name="•WЏЂ_laroux" xfId="1264"/>
    <cellStyle name="’ћѓћ‚›‰" xfId="1265"/>
    <cellStyle name="’ћѓћ‚›‰ 10" xfId="1266"/>
    <cellStyle name="’ћѓћ‚›‰ 10 2" xfId="1267"/>
    <cellStyle name="’ћѓћ‚›‰ 10 3" xfId="1268"/>
    <cellStyle name="’ћѓћ‚›‰ 10 4" xfId="1269"/>
    <cellStyle name="’ћѓћ‚›‰ 11" xfId="1270"/>
    <cellStyle name="’ћѓћ‚›‰ 11 2" xfId="1271"/>
    <cellStyle name="’ћѓћ‚›‰ 11 3" xfId="1272"/>
    <cellStyle name="’ћѓћ‚›‰ 11 4" xfId="1273"/>
    <cellStyle name="’ћѓћ‚›‰ 12" xfId="1274"/>
    <cellStyle name="’ћѓћ‚›‰ 13" xfId="1275"/>
    <cellStyle name="’ћѓћ‚›‰ 14" xfId="1276"/>
    <cellStyle name="’ћѓћ‚›‰ 2" xfId="1277"/>
    <cellStyle name="’ћѓћ‚›‰ 2 2" xfId="1278"/>
    <cellStyle name="’ћѓћ‚›‰ 2 2 2" xfId="1279"/>
    <cellStyle name="’ћѓћ‚›‰ 2 2 3" xfId="1280"/>
    <cellStyle name="’ћѓћ‚›‰ 2 2 4" xfId="1281"/>
    <cellStyle name="’ћѓћ‚›‰ 2 3" xfId="1282"/>
    <cellStyle name="’ћѓћ‚›‰ 2 4" xfId="1283"/>
    <cellStyle name="’ћѓћ‚›‰ 2 5" xfId="1284"/>
    <cellStyle name="’ћѓћ‚›‰ 2 6" xfId="1285"/>
    <cellStyle name="’ћѓћ‚›‰ 2_Бюджет от 9.11.11 с корректировками мой" xfId="1286"/>
    <cellStyle name="’ћѓћ‚›‰ 3" xfId="1287"/>
    <cellStyle name="’ћѓћ‚›‰ 3 2" xfId="1288"/>
    <cellStyle name="’ћѓћ‚›‰ 3 2 2" xfId="1289"/>
    <cellStyle name="’ћѓћ‚›‰ 3 2 3" xfId="1290"/>
    <cellStyle name="’ћѓћ‚›‰ 3 2 4" xfId="1291"/>
    <cellStyle name="’ћѓћ‚›‰ 3 3" xfId="1292"/>
    <cellStyle name="’ћѓћ‚›‰ 3 4" xfId="1293"/>
    <cellStyle name="’ћѓћ‚›‰ 3 5" xfId="1294"/>
    <cellStyle name="’ћѓћ‚›‰ 3_Бюджет от 9.11.11 с корректировками мой" xfId="1295"/>
    <cellStyle name="’ћѓћ‚›‰ 4" xfId="1296"/>
    <cellStyle name="’ћѓћ‚›‰ 4 2" xfId="1297"/>
    <cellStyle name="’ћѓћ‚›‰ 4 2 2" xfId="1298"/>
    <cellStyle name="’ћѓћ‚›‰ 4 2 3" xfId="1299"/>
    <cellStyle name="’ћѓћ‚›‰ 4 2 4" xfId="1300"/>
    <cellStyle name="’ћѓћ‚›‰ 4 3" xfId="1301"/>
    <cellStyle name="’ћѓћ‚›‰ 4 4" xfId="1302"/>
    <cellStyle name="’ћѓћ‚›‰ 4 5" xfId="1303"/>
    <cellStyle name="’ћѓћ‚›‰ 4_Бюджет от 9.11.11 с корректировками мой" xfId="1304"/>
    <cellStyle name="’ћѓћ‚›‰ 5" xfId="1305"/>
    <cellStyle name="’ћѓћ‚›‰ 5 2" xfId="1306"/>
    <cellStyle name="’ћѓћ‚›‰ 5 2 2" xfId="1307"/>
    <cellStyle name="’ћѓћ‚›‰ 5 2 3" xfId="1308"/>
    <cellStyle name="’ћѓћ‚›‰ 5 2 4" xfId="1309"/>
    <cellStyle name="’ћѓћ‚›‰ 5 3" xfId="1310"/>
    <cellStyle name="’ћѓћ‚›‰ 5 4" xfId="1311"/>
    <cellStyle name="’ћѓћ‚›‰ 5 5" xfId="1312"/>
    <cellStyle name="’ћѓћ‚›‰ 5_Бюджет от 9.11.11 с корректировками мой" xfId="1313"/>
    <cellStyle name="’ћѓћ‚›‰ 6" xfId="1314"/>
    <cellStyle name="’ћѓћ‚›‰ 6 2" xfId="1315"/>
    <cellStyle name="’ћѓћ‚›‰ 6 2 2" xfId="1316"/>
    <cellStyle name="’ћѓћ‚›‰ 6 2 3" xfId="1317"/>
    <cellStyle name="’ћѓћ‚›‰ 6 2 4" xfId="1318"/>
    <cellStyle name="’ћѓћ‚›‰ 6 3" xfId="1319"/>
    <cellStyle name="’ћѓћ‚›‰ 6 4" xfId="1320"/>
    <cellStyle name="’ћѓћ‚›‰ 6 5" xfId="1321"/>
    <cellStyle name="’ћѓћ‚›‰ 6_Бюджет от 9.11.11 с корректировками мой" xfId="1322"/>
    <cellStyle name="’ћѓћ‚›‰ 7" xfId="1323"/>
    <cellStyle name="’ћѓћ‚›‰ 7 2" xfId="1324"/>
    <cellStyle name="’ћѓћ‚›‰ 7 2 2" xfId="1325"/>
    <cellStyle name="’ћѓћ‚›‰ 7 2 3" xfId="1326"/>
    <cellStyle name="’ћѓћ‚›‰ 7 2 4" xfId="1327"/>
    <cellStyle name="’ћѓћ‚›‰ 7 3" xfId="1328"/>
    <cellStyle name="’ћѓћ‚›‰ 7 4" xfId="1329"/>
    <cellStyle name="’ћѓћ‚›‰ 7 5" xfId="1330"/>
    <cellStyle name="’ћѓћ‚›‰ 7_Бюджет от 9.11.11 с корректировками мой" xfId="1331"/>
    <cellStyle name="’ћѓћ‚›‰ 8" xfId="1332"/>
    <cellStyle name="’ћѓћ‚›‰ 8 2" xfId="1333"/>
    <cellStyle name="’ћѓћ‚›‰ 8 2 2" xfId="1334"/>
    <cellStyle name="’ћѓћ‚›‰ 8 2 3" xfId="1335"/>
    <cellStyle name="’ћѓћ‚›‰ 8 2 4" xfId="1336"/>
    <cellStyle name="’ћѓћ‚›‰ 8 3" xfId="1337"/>
    <cellStyle name="’ћѓћ‚›‰ 8 4" xfId="1338"/>
    <cellStyle name="’ћѓћ‚›‰ 8 5" xfId="1339"/>
    <cellStyle name="’ћѓћ‚›‰ 8_Бюджет от 9.11.11 с корректировками мой" xfId="1340"/>
    <cellStyle name="’ћѓћ‚›‰ 9" xfId="1341"/>
    <cellStyle name="’ћѓћ‚›‰ 9 2" xfId="1342"/>
    <cellStyle name="’ћѓћ‚›‰ 9 3" xfId="1343"/>
    <cellStyle name="’ћѓћ‚›‰ 9 3 2" xfId="1344"/>
    <cellStyle name="’ћѓћ‚›‰ 9 4" xfId="1345"/>
    <cellStyle name="’ћѓћ‚›‰ 9 4 2" xfId="45957"/>
    <cellStyle name="’ћѓћ‚›‰ 9 5" xfId="1346"/>
    <cellStyle name="’ћѓћ‚›‰__Anfisa_Result after MRO_model2012(ord+marg ore+dilution)" xfId="45958"/>
    <cellStyle name="" xfId="1347"/>
    <cellStyle name="" xfId="1348"/>
    <cellStyle name="" xfId="1349"/>
    <cellStyle name=" 10" xfId="1350"/>
    <cellStyle name=" 10" xfId="1351"/>
    <cellStyle name=" 11" xfId="1352"/>
    <cellStyle name=" 11" xfId="1353"/>
    <cellStyle name=" 2" xfId="1354"/>
    <cellStyle name=" 2" xfId="1355"/>
    <cellStyle name=" 3" xfId="1356"/>
    <cellStyle name=" 3" xfId="1357"/>
    <cellStyle name=" 4" xfId="1358"/>
    <cellStyle name=" 4" xfId="1359"/>
    <cellStyle name=" 5" xfId="1360"/>
    <cellStyle name=" 5" xfId="1361"/>
    <cellStyle name=" 6" xfId="1362"/>
    <cellStyle name=" 6" xfId="1363"/>
    <cellStyle name=" 7" xfId="1364"/>
    <cellStyle name=" 7" xfId="1365"/>
    <cellStyle name=" 8" xfId="1366"/>
    <cellStyle name=" 8" xfId="1367"/>
    <cellStyle name=" 9" xfId="1368"/>
    <cellStyle name=" 9" xfId="1369"/>
    <cellStyle name="_OTGRUZ" xfId="1370"/>
    <cellStyle name="_OTGRUZ" xfId="1371"/>
    <cellStyle name="_Ф-1И2" xfId="1372"/>
    <cellStyle name="_Ф-1И2" xfId="1373"/>
    <cellStyle name="" xfId="1374"/>
    <cellStyle name="" xfId="1375"/>
    <cellStyle name=" 10" xfId="1376"/>
    <cellStyle name=" 10" xfId="1377"/>
    <cellStyle name=" 11" xfId="1378"/>
    <cellStyle name=" 11" xfId="1379"/>
    <cellStyle name=" 2" xfId="1380"/>
    <cellStyle name=" 2" xfId="1381"/>
    <cellStyle name=" 3" xfId="1382"/>
    <cellStyle name=" 3" xfId="1383"/>
    <cellStyle name=" 4" xfId="1384"/>
    <cellStyle name=" 4" xfId="1385"/>
    <cellStyle name=" 5" xfId="1386"/>
    <cellStyle name=" 5" xfId="1387"/>
    <cellStyle name=" 6" xfId="1388"/>
    <cellStyle name=" 6" xfId="1389"/>
    <cellStyle name=" 7" xfId="1390"/>
    <cellStyle name=" 7" xfId="1391"/>
    <cellStyle name=" 8" xfId="1392"/>
    <cellStyle name=" 8" xfId="1393"/>
    <cellStyle name=" 9" xfId="1394"/>
    <cellStyle name=" 9" xfId="1395"/>
    <cellStyle name="_OTGRUZ" xfId="1396"/>
    <cellStyle name="_OTGRUZ" xfId="1397"/>
    <cellStyle name="_Ф-1И2" xfId="1398"/>
    <cellStyle name="_Ф-1И2" xfId="1399"/>
    <cellStyle name="" xfId="1400"/>
    <cellStyle name=" 2" xfId="1401"/>
    <cellStyle name="1" xfId="1402"/>
    <cellStyle name="1 2" xfId="1403"/>
    <cellStyle name="2" xfId="1404"/>
    <cellStyle name="2 2" xfId="1405"/>
    <cellStyle name="0" xfId="1406"/>
    <cellStyle name="0%" xfId="1407"/>
    <cellStyle name="0,0" xfId="1408"/>
    <cellStyle name="0,0%" xfId="1409"/>
    <cellStyle name="0,0?" xfId="1410"/>
    <cellStyle name="0,0_Book3" xfId="1411"/>
    <cellStyle name="0,00" xfId="1412"/>
    <cellStyle name="0,00%" xfId="1413"/>
    <cellStyle name="0,00;0;" xfId="1414"/>
    <cellStyle name="0,00;0; 2" xfId="1415"/>
    <cellStyle name="0,00;0; 3" xfId="1416"/>
    <cellStyle name="0,00;0; 4" xfId="1417"/>
    <cellStyle name="0,00;0; 5" xfId="1418"/>
    <cellStyle name="0,00;0; 6" xfId="1419"/>
    <cellStyle name="0,00;0; 7" xfId="1420"/>
    <cellStyle name="0,00;0; 8" xfId="1421"/>
    <cellStyle name="0,00;0; 9" xfId="1422"/>
    <cellStyle name="0,00;0;_Амортизация - в бюджет 5.11" xfId="1423"/>
    <cellStyle name="0,00?" xfId="1424"/>
    <cellStyle name="0,00_Book3" xfId="1425"/>
    <cellStyle name="0,000" xfId="1426"/>
    <cellStyle name="0?" xfId="1427"/>
    <cellStyle name="0_Book3" xfId="1428"/>
    <cellStyle name="0_Komet_DCF_25" xfId="1429"/>
    <cellStyle name="0_Komet_DCF_26" xfId="1430"/>
    <cellStyle name="1 000 Kи_laroux" xfId="1431"/>
    <cellStyle name="11111" xfId="1432"/>
    <cellStyle name="1Normal" xfId="1433"/>
    <cellStyle name="20% - Accent1" xfId="1434"/>
    <cellStyle name="20% - Accent1 2" xfId="1435"/>
    <cellStyle name="20% - Accent1 2 2" xfId="1436"/>
    <cellStyle name="20% - Accent1 2 2 2" xfId="1437"/>
    <cellStyle name="20% - Accent1 2 3" xfId="1438"/>
    <cellStyle name="20% - Accent1 2_(DELOITTE) январь 2011" xfId="1439"/>
    <cellStyle name="20% - Accent1 3" xfId="1440"/>
    <cellStyle name="20% - Accent1 3 2" xfId="1441"/>
    <cellStyle name="20% - Accent1 4" xfId="1442"/>
    <cellStyle name="20% - Accent1 5" xfId="1443"/>
    <cellStyle name="20% - Accent1 5 2" xfId="45959"/>
    <cellStyle name="20% - Accent1 6" xfId="1444"/>
    <cellStyle name="20% - Accent1_(DELOITTE) январь 2011" xfId="1445"/>
    <cellStyle name="20% - Accent2" xfId="1446"/>
    <cellStyle name="20% - Accent2 2" xfId="1447"/>
    <cellStyle name="20% - Accent2 2 2" xfId="1448"/>
    <cellStyle name="20% - Accent2 2 2 2" xfId="1449"/>
    <cellStyle name="20% - Accent2 2 3" xfId="1450"/>
    <cellStyle name="20% - Accent2 2_(DELOITTE) январь 2011" xfId="1451"/>
    <cellStyle name="20% - Accent2 3" xfId="1452"/>
    <cellStyle name="20% - Accent2 3 2" xfId="1453"/>
    <cellStyle name="20% - Accent2 4" xfId="1454"/>
    <cellStyle name="20% - Accent2 5" xfId="1455"/>
    <cellStyle name="20% - Accent2 5 2" xfId="45960"/>
    <cellStyle name="20% - Accent2 6" xfId="1456"/>
    <cellStyle name="20% - Accent2_(DELOITTE) январь 2011" xfId="1457"/>
    <cellStyle name="20% - Accent3" xfId="1458"/>
    <cellStyle name="20% - Accent3 2" xfId="1459"/>
    <cellStyle name="20% - Accent3 2 2" xfId="1460"/>
    <cellStyle name="20% - Accent3 2 2 2" xfId="1461"/>
    <cellStyle name="20% - Accent3 2 3" xfId="1462"/>
    <cellStyle name="20% - Accent3 2_(DELOITTE) январь 2011" xfId="1463"/>
    <cellStyle name="20% - Accent3 3" xfId="1464"/>
    <cellStyle name="20% - Accent3 3 2" xfId="1465"/>
    <cellStyle name="20% - Accent3 4" xfId="1466"/>
    <cellStyle name="20% - Accent3 5" xfId="1467"/>
    <cellStyle name="20% - Accent3 5 2" xfId="45961"/>
    <cellStyle name="20% - Accent3 6" xfId="1468"/>
    <cellStyle name="20% - Accent3_(DELOITTE) январь 2011" xfId="1469"/>
    <cellStyle name="20% - Accent4" xfId="1470"/>
    <cellStyle name="20% - Accent4 2" xfId="1471"/>
    <cellStyle name="20% - Accent4 2 2" xfId="1472"/>
    <cellStyle name="20% - Accent4 2 2 2" xfId="1473"/>
    <cellStyle name="20% - Accent4 2 3" xfId="1474"/>
    <cellStyle name="20% - Accent4 2_(DELOITTE) январь 2011" xfId="1475"/>
    <cellStyle name="20% - Accent4 3" xfId="1476"/>
    <cellStyle name="20% - Accent4 3 2" xfId="1477"/>
    <cellStyle name="20% - Accent4 4" xfId="1478"/>
    <cellStyle name="20% - Accent4 5" xfId="1479"/>
    <cellStyle name="20% - Accent4 5 2" xfId="45962"/>
    <cellStyle name="20% - Accent4 6" xfId="1480"/>
    <cellStyle name="20% - Accent4_(DELOITTE) январь 2011" xfId="1481"/>
    <cellStyle name="20% - Accent5" xfId="1482"/>
    <cellStyle name="20% - Accent5 2" xfId="1483"/>
    <cellStyle name="20% - Accent5 2 2" xfId="1484"/>
    <cellStyle name="20% - Accent5 2 2 2" xfId="1485"/>
    <cellStyle name="20% - Accent5 2 3" xfId="1486"/>
    <cellStyle name="20% - Accent5 2_(DELOITTE) январь 2011" xfId="1487"/>
    <cellStyle name="20% - Accent5 3" xfId="1488"/>
    <cellStyle name="20% - Accent5 3 2" xfId="1489"/>
    <cellStyle name="20% - Accent5 4" xfId="1490"/>
    <cellStyle name="20% - Accent5 5" xfId="1491"/>
    <cellStyle name="20% - Accent5 5 2" xfId="45963"/>
    <cellStyle name="20% - Accent5 6" xfId="1492"/>
    <cellStyle name="20% - Accent5_(DELOITTE) январь 2011" xfId="1493"/>
    <cellStyle name="20% - Accent6" xfId="1494"/>
    <cellStyle name="20% - Accent6 2" xfId="1495"/>
    <cellStyle name="20% - Accent6 2 2" xfId="1496"/>
    <cellStyle name="20% - Accent6 2 2 2" xfId="1497"/>
    <cellStyle name="20% - Accent6 2 3" xfId="1498"/>
    <cellStyle name="20% - Accent6 2_(DELOITTE) январь 2011" xfId="1499"/>
    <cellStyle name="20% - Accent6 3" xfId="1500"/>
    <cellStyle name="20% - Accent6 3 2" xfId="1501"/>
    <cellStyle name="20% - Accent6 4" xfId="1502"/>
    <cellStyle name="20% - Accent6 5" xfId="1503"/>
    <cellStyle name="20% - Accent6 5 2" xfId="45964"/>
    <cellStyle name="20% - Accent6 6" xfId="1504"/>
    <cellStyle name="20% - Accent6_(DELOITTE) январь 2011" xfId="1505"/>
    <cellStyle name="20% - Акцент1 10" xfId="1506"/>
    <cellStyle name="20% - Акцент1 11" xfId="1507"/>
    <cellStyle name="20% - Акцент1 12" xfId="1508"/>
    <cellStyle name="20% - Акцент1 13" xfId="1509"/>
    <cellStyle name="20% - Акцент1 14" xfId="1510"/>
    <cellStyle name="20% - Акцент1 15" xfId="1511"/>
    <cellStyle name="20% - Акцент1 16" xfId="1512"/>
    <cellStyle name="20% - Акцент1 17" xfId="1513"/>
    <cellStyle name="20% - Акцент1 18" xfId="1514"/>
    <cellStyle name="20% - Акцент1 19" xfId="1515"/>
    <cellStyle name="20% - Акцент1 2" xfId="8"/>
    <cellStyle name="20% — акцент1 2" xfId="45965"/>
    <cellStyle name="20% - Акцент1 2 2" xfId="1516"/>
    <cellStyle name="20% - Акцент1 2 2 2" xfId="1517"/>
    <cellStyle name="20% - Акцент1 2 2 3" xfId="45966"/>
    <cellStyle name="20% - Акцент1 2 2 4" xfId="45967"/>
    <cellStyle name="20% - Акцент1 2 3" xfId="1518"/>
    <cellStyle name="20% - Акцент1 2 4" xfId="1519"/>
    <cellStyle name="20% - Акцент1 2 4 2" xfId="45968"/>
    <cellStyle name="20% - Акцент1 2 5" xfId="45969"/>
    <cellStyle name="20% - Акцент1 2_(DELOITTE) январь 2011" xfId="1520"/>
    <cellStyle name="20% - Акцент1 20" xfId="1521"/>
    <cellStyle name="20% - Акцент1 21" xfId="1522"/>
    <cellStyle name="20% - Акцент1 22" xfId="1523"/>
    <cellStyle name="20% - Акцент1 23" xfId="1524"/>
    <cellStyle name="20% - Акцент1 3" xfId="9"/>
    <cellStyle name="20% - Акцент1 3 2" xfId="1525"/>
    <cellStyle name="20% - Акцент1 3 2 2" xfId="50093"/>
    <cellStyle name="20% - Акцент1 3_RecoursesReserves_образец (Универсальный от Димы) (2)" xfId="45970"/>
    <cellStyle name="20% - Акцент1 4" xfId="1526"/>
    <cellStyle name="20% - Акцент1 4 2" xfId="1527"/>
    <cellStyle name="20% - Акцент1 4 2 2" xfId="45971"/>
    <cellStyle name="20% - Акцент1 4 3" xfId="45972"/>
    <cellStyle name="20% - Акцент1 4 4" xfId="45973"/>
    <cellStyle name="20% - Акцент1 4_ResoursesReserves_Albazino_All" xfId="45974"/>
    <cellStyle name="20% - Акцент1 5" xfId="1528"/>
    <cellStyle name="20% - Акцент1 5 2" xfId="1529"/>
    <cellStyle name="20% - Акцент1 6" xfId="1530"/>
    <cellStyle name="20% - Акцент1 7" xfId="1531"/>
    <cellStyle name="20% - Акцент1 8" xfId="1532"/>
    <cellStyle name="20% - Акцент1 9" xfId="1533"/>
    <cellStyle name="20% - Акцент2 10" xfId="1534"/>
    <cellStyle name="20% - Акцент2 11" xfId="1535"/>
    <cellStyle name="20% - Акцент2 12" xfId="1536"/>
    <cellStyle name="20% - Акцент2 13" xfId="1537"/>
    <cellStyle name="20% - Акцент2 14" xfId="1538"/>
    <cellStyle name="20% - Акцент2 15" xfId="1539"/>
    <cellStyle name="20% - Акцент2 16" xfId="1540"/>
    <cellStyle name="20% - Акцент2 17" xfId="1541"/>
    <cellStyle name="20% - Акцент2 18" xfId="1542"/>
    <cellStyle name="20% - Акцент2 19" xfId="1543"/>
    <cellStyle name="20% - Акцент2 2" xfId="10"/>
    <cellStyle name="20% — акцент2 2" xfId="45975"/>
    <cellStyle name="20% - Акцент2 2 2" xfId="1544"/>
    <cellStyle name="20% - Акцент2 2 2 2" xfId="1545"/>
    <cellStyle name="20% - Акцент2 2 2 3" xfId="45976"/>
    <cellStyle name="20% - Акцент2 2 2 4" xfId="45977"/>
    <cellStyle name="20% - Акцент2 2 3" xfId="1546"/>
    <cellStyle name="20% - Акцент2 2 4" xfId="1547"/>
    <cellStyle name="20% - Акцент2 2 4 2" xfId="45978"/>
    <cellStyle name="20% - Акцент2 2 5" xfId="45979"/>
    <cellStyle name="20% - Акцент2 2_(DELOITTE) январь 2011" xfId="1548"/>
    <cellStyle name="20% - Акцент2 20" xfId="1549"/>
    <cellStyle name="20% - Акцент2 21" xfId="1550"/>
    <cellStyle name="20% - Акцент2 22" xfId="1551"/>
    <cellStyle name="20% - Акцент2 23" xfId="1552"/>
    <cellStyle name="20% - Акцент2 3" xfId="11"/>
    <cellStyle name="20% - Акцент2 3 2" xfId="1553"/>
    <cellStyle name="20% - Акцент2 3 2 2" xfId="50094"/>
    <cellStyle name="20% - Акцент2 3_RecoursesReserves_образец (Универсальный от Димы) (2)" xfId="45980"/>
    <cellStyle name="20% - Акцент2 4" xfId="1554"/>
    <cellStyle name="20% - Акцент2 4 2" xfId="1555"/>
    <cellStyle name="20% - Акцент2 4 2 2" xfId="45981"/>
    <cellStyle name="20% - Акцент2 4 3" xfId="45982"/>
    <cellStyle name="20% - Акцент2 4 4" xfId="45983"/>
    <cellStyle name="20% - Акцент2 4_ResoursesReserves_Albazino_All" xfId="45984"/>
    <cellStyle name="20% - Акцент2 5" xfId="1556"/>
    <cellStyle name="20% - Акцент2 5 2" xfId="1557"/>
    <cellStyle name="20% - Акцент2 6" xfId="1558"/>
    <cellStyle name="20% - Акцент2 7" xfId="1559"/>
    <cellStyle name="20% - Акцент2 8" xfId="1560"/>
    <cellStyle name="20% - Акцент2 9" xfId="1561"/>
    <cellStyle name="20% - Акцент3 10" xfId="1562"/>
    <cellStyle name="20% - Акцент3 11" xfId="1563"/>
    <cellStyle name="20% - Акцент3 12" xfId="1564"/>
    <cellStyle name="20% - Акцент3 13" xfId="1565"/>
    <cellStyle name="20% - Акцент3 14" xfId="1566"/>
    <cellStyle name="20% - Акцент3 15" xfId="1567"/>
    <cellStyle name="20% - Акцент3 16" xfId="1568"/>
    <cellStyle name="20% - Акцент3 17" xfId="1569"/>
    <cellStyle name="20% - Акцент3 18" xfId="1570"/>
    <cellStyle name="20% - Акцент3 19" xfId="1571"/>
    <cellStyle name="20% - Акцент3 2" xfId="12"/>
    <cellStyle name="20% — акцент3 2" xfId="45985"/>
    <cellStyle name="20% - Акцент3 2 2" xfId="1572"/>
    <cellStyle name="20% - Акцент3 2 2 2" xfId="1573"/>
    <cellStyle name="20% - Акцент3 2 2 3" xfId="45986"/>
    <cellStyle name="20% - Акцент3 2 2 4" xfId="45987"/>
    <cellStyle name="20% - Акцент3 2 3" xfId="1574"/>
    <cellStyle name="20% - Акцент3 2 4" xfId="1575"/>
    <cellStyle name="20% - Акцент3 2 4 2" xfId="45988"/>
    <cellStyle name="20% - Акцент3 2 5" xfId="45989"/>
    <cellStyle name="20% - Акцент3 2_(DELOITTE) январь 2011" xfId="1576"/>
    <cellStyle name="20% - Акцент3 20" xfId="1577"/>
    <cellStyle name="20% - Акцент3 21" xfId="1578"/>
    <cellStyle name="20% - Акцент3 22" xfId="1579"/>
    <cellStyle name="20% - Акцент3 23" xfId="1580"/>
    <cellStyle name="20% - Акцент3 3" xfId="13"/>
    <cellStyle name="20% - Акцент3 3 2" xfId="1581"/>
    <cellStyle name="20% - Акцент3 3 2 2" xfId="50095"/>
    <cellStyle name="20% - Акцент3 3_RecoursesReserves_образец (Универсальный от Димы) (2)" xfId="45990"/>
    <cellStyle name="20% - Акцент3 4" xfId="1582"/>
    <cellStyle name="20% - Акцент3 4 2" xfId="1583"/>
    <cellStyle name="20% - Акцент3 4 2 2" xfId="45991"/>
    <cellStyle name="20% - Акцент3 4 3" xfId="45992"/>
    <cellStyle name="20% - Акцент3 4 4" xfId="45993"/>
    <cellStyle name="20% - Акцент3 4_ResoursesReserves_Albazino_All" xfId="45994"/>
    <cellStyle name="20% - Акцент3 5" xfId="1584"/>
    <cellStyle name="20% - Акцент3 5 2" xfId="1585"/>
    <cellStyle name="20% - Акцент3 6" xfId="1586"/>
    <cellStyle name="20% - Акцент3 7" xfId="1587"/>
    <cellStyle name="20% - Акцент3 8" xfId="1588"/>
    <cellStyle name="20% - Акцент3 9" xfId="1589"/>
    <cellStyle name="20% - Акцент4 10" xfId="1590"/>
    <cellStyle name="20% - Акцент4 11" xfId="1591"/>
    <cellStyle name="20% - Акцент4 12" xfId="1592"/>
    <cellStyle name="20% - Акцент4 13" xfId="1593"/>
    <cellStyle name="20% - Акцент4 14" xfId="1594"/>
    <cellStyle name="20% - Акцент4 15" xfId="1595"/>
    <cellStyle name="20% - Акцент4 16" xfId="1596"/>
    <cellStyle name="20% - Акцент4 17" xfId="1597"/>
    <cellStyle name="20% - Акцент4 18" xfId="1598"/>
    <cellStyle name="20% - Акцент4 19" xfId="1599"/>
    <cellStyle name="20% - Акцент4 2" xfId="14"/>
    <cellStyle name="20% — акцент4 2" xfId="45995"/>
    <cellStyle name="20% - Акцент4 2 2" xfId="1600"/>
    <cellStyle name="20% - Акцент4 2 2 2" xfId="1601"/>
    <cellStyle name="20% - Акцент4 2 2 3" xfId="45996"/>
    <cellStyle name="20% - Акцент4 2 2 4" xfId="45997"/>
    <cellStyle name="20% - Акцент4 2 3" xfId="1602"/>
    <cellStyle name="20% - Акцент4 2 4" xfId="1603"/>
    <cellStyle name="20% - Акцент4 2 5" xfId="45998"/>
    <cellStyle name="20% - Акцент4 2_(DELOITTE) январь 2011" xfId="1604"/>
    <cellStyle name="20% - Акцент4 20" xfId="1605"/>
    <cellStyle name="20% - Акцент4 21" xfId="1606"/>
    <cellStyle name="20% - Акцент4 22" xfId="1607"/>
    <cellStyle name="20% - Акцент4 23" xfId="1608"/>
    <cellStyle name="20% - Акцент4 3" xfId="15"/>
    <cellStyle name="20% - Акцент4 3 2" xfId="1609"/>
    <cellStyle name="20% - Акцент4 3 2 2" xfId="50096"/>
    <cellStyle name="20% - Акцент4 3_RecoursesReserves_образец (Универсальный от Димы) (2)" xfId="45999"/>
    <cellStyle name="20% - Акцент4 4" xfId="1610"/>
    <cellStyle name="20% - Акцент4 4 2" xfId="1611"/>
    <cellStyle name="20% - Акцент4 4 2 2" xfId="46000"/>
    <cellStyle name="20% - Акцент4 4 3" xfId="46001"/>
    <cellStyle name="20% - Акцент4 4 4" xfId="46002"/>
    <cellStyle name="20% - Акцент4 4_ResoursesReserves_Albazino_All" xfId="46003"/>
    <cellStyle name="20% - Акцент4 5" xfId="1612"/>
    <cellStyle name="20% - Акцент4 5 2" xfId="1613"/>
    <cellStyle name="20% - Акцент4 6" xfId="1614"/>
    <cellStyle name="20% - Акцент4 7" xfId="1615"/>
    <cellStyle name="20% - Акцент4 8" xfId="1616"/>
    <cellStyle name="20% - Акцент4 9" xfId="1617"/>
    <cellStyle name="20% - Акцент5 10" xfId="1618"/>
    <cellStyle name="20% - Акцент5 11" xfId="1619"/>
    <cellStyle name="20% - Акцент5 12" xfId="1620"/>
    <cellStyle name="20% - Акцент5 13" xfId="1621"/>
    <cellStyle name="20% - Акцент5 14" xfId="1622"/>
    <cellStyle name="20% - Акцент5 15" xfId="1623"/>
    <cellStyle name="20% - Акцент5 16" xfId="1624"/>
    <cellStyle name="20% - Акцент5 17" xfId="1625"/>
    <cellStyle name="20% - Акцент5 18" xfId="1626"/>
    <cellStyle name="20% - Акцент5 19" xfId="1627"/>
    <cellStyle name="20% - Акцент5 2" xfId="16"/>
    <cellStyle name="20% — акцент5 2" xfId="46004"/>
    <cellStyle name="20% - Акцент5 2 2" xfId="1628"/>
    <cellStyle name="20% - Акцент5 2 2 2" xfId="1629"/>
    <cellStyle name="20% - Акцент5 2 3" xfId="1630"/>
    <cellStyle name="20% - Акцент5 2_(DELOITTE) январь 2011" xfId="1631"/>
    <cellStyle name="20% - Акцент5 20" xfId="1632"/>
    <cellStyle name="20% - Акцент5 21" xfId="1633"/>
    <cellStyle name="20% - Акцент5 22" xfId="1634"/>
    <cellStyle name="20% - Акцент5 23" xfId="1635"/>
    <cellStyle name="20% - Акцент5 3" xfId="1636"/>
    <cellStyle name="20% - Акцент5 3 2" xfId="1637"/>
    <cellStyle name="20% - Акцент5 3_RecoursesReserves_образец (Универсальный от Димы) (2)" xfId="46005"/>
    <cellStyle name="20% - Акцент5 4" xfId="1638"/>
    <cellStyle name="20% - Акцент5 5" xfId="1639"/>
    <cellStyle name="20% - Акцент5 6" xfId="1640"/>
    <cellStyle name="20% - Акцент5 7" xfId="1641"/>
    <cellStyle name="20% - Акцент5 8" xfId="1642"/>
    <cellStyle name="20% - Акцент5 9" xfId="1643"/>
    <cellStyle name="20% - Акцент6 10" xfId="1644"/>
    <cellStyle name="20% - Акцент6 11" xfId="1645"/>
    <cellStyle name="20% - Акцент6 12" xfId="1646"/>
    <cellStyle name="20% - Акцент6 13" xfId="1647"/>
    <cellStyle name="20% - Акцент6 14" xfId="1648"/>
    <cellStyle name="20% - Акцент6 15" xfId="1649"/>
    <cellStyle name="20% - Акцент6 16" xfId="1650"/>
    <cellStyle name="20% - Акцент6 17" xfId="1651"/>
    <cellStyle name="20% - Акцент6 18" xfId="1652"/>
    <cellStyle name="20% - Акцент6 19" xfId="1653"/>
    <cellStyle name="20% - Акцент6 2" xfId="17"/>
    <cellStyle name="20% — акцент6 2" xfId="46006"/>
    <cellStyle name="20% - Акцент6 2 2" xfId="1654"/>
    <cellStyle name="20% - Акцент6 2 2 2" xfId="1655"/>
    <cellStyle name="20% - Акцент6 2 3" xfId="1656"/>
    <cellStyle name="20% - Акцент6 2 4" xfId="1657"/>
    <cellStyle name="20% - Акцент6 2_(DELOITTE) январь 2011" xfId="1658"/>
    <cellStyle name="20% - Акцент6 20" xfId="1659"/>
    <cellStyle name="20% - Акцент6 21" xfId="1660"/>
    <cellStyle name="20% - Акцент6 22" xfId="1661"/>
    <cellStyle name="20% - Акцент6 23" xfId="1662"/>
    <cellStyle name="20% - Акцент6 3" xfId="1663"/>
    <cellStyle name="20% - Акцент6 3 2" xfId="1664"/>
    <cellStyle name="20% - Акцент6 3_RecoursesReserves_образец (Универсальный от Димы) (2)" xfId="46007"/>
    <cellStyle name="20% - Акцент6 4" xfId="1665"/>
    <cellStyle name="20% - Акцент6 5" xfId="1666"/>
    <cellStyle name="20% - Акцент6 6" xfId="1667"/>
    <cellStyle name="20% - Акцент6 7" xfId="1668"/>
    <cellStyle name="20% - Акцент6 8" xfId="1669"/>
    <cellStyle name="20% - Акцент6 9" xfId="1670"/>
    <cellStyle name="40% - Accent1" xfId="1671"/>
    <cellStyle name="40% - Accent1 2" xfId="1672"/>
    <cellStyle name="40% - Accent1 2 2" xfId="1673"/>
    <cellStyle name="40% - Accent1 2 2 2" xfId="1674"/>
    <cellStyle name="40% - Accent1 2 3" xfId="1675"/>
    <cellStyle name="40% - Accent1 2_(DELOITTE) январь 2011" xfId="1676"/>
    <cellStyle name="40% - Accent1 3" xfId="1677"/>
    <cellStyle name="40% - Accent1 3 2" xfId="1678"/>
    <cellStyle name="40% - Accent1 4" xfId="1679"/>
    <cellStyle name="40% - Accent1 5" xfId="1680"/>
    <cellStyle name="40% - Accent1 5 2" xfId="46008"/>
    <cellStyle name="40% - Accent1 6" xfId="1681"/>
    <cellStyle name="40% - Accent1_(DELOITTE) январь 2011" xfId="1682"/>
    <cellStyle name="40% - Accent2" xfId="1683"/>
    <cellStyle name="40% - Accent2 2" xfId="1684"/>
    <cellStyle name="40% - Accent2 2 2" xfId="1685"/>
    <cellStyle name="40% - Accent2 2 2 2" xfId="1686"/>
    <cellStyle name="40% - Accent2 2 3" xfId="1687"/>
    <cellStyle name="40% - Accent2 2_(DELOITTE) январь 2011" xfId="1688"/>
    <cellStyle name="40% - Accent2 3" xfId="1689"/>
    <cellStyle name="40% - Accent2 3 2" xfId="1690"/>
    <cellStyle name="40% - Accent2 4" xfId="1691"/>
    <cellStyle name="40% - Accent2 5" xfId="1692"/>
    <cellStyle name="40% - Accent2 5 2" xfId="46009"/>
    <cellStyle name="40% - Accent2 6" xfId="1693"/>
    <cellStyle name="40% - Accent2_(DELOITTE) январь 2011" xfId="1694"/>
    <cellStyle name="40% - Accent3" xfId="1695"/>
    <cellStyle name="40% - Accent3 2" xfId="1696"/>
    <cellStyle name="40% - Accent3 2 2" xfId="1697"/>
    <cellStyle name="40% - Accent3 2 2 2" xfId="1698"/>
    <cellStyle name="40% - Accent3 2 3" xfId="1699"/>
    <cellStyle name="40% - Accent3 2_(DELOITTE) январь 2011" xfId="1700"/>
    <cellStyle name="40% - Accent3 3" xfId="1701"/>
    <cellStyle name="40% - Accent3 3 2" xfId="1702"/>
    <cellStyle name="40% - Accent3 4" xfId="1703"/>
    <cellStyle name="40% - Accent3 5" xfId="1704"/>
    <cellStyle name="40% - Accent3 5 2" xfId="46010"/>
    <cellStyle name="40% - Accent3 6" xfId="1705"/>
    <cellStyle name="40% - Accent3_(DELOITTE) январь 2011" xfId="1706"/>
    <cellStyle name="40% - Accent4" xfId="1707"/>
    <cellStyle name="40% - Accent4 2" xfId="1708"/>
    <cellStyle name="40% - Accent4 2 2" xfId="1709"/>
    <cellStyle name="40% - Accent4 2 2 2" xfId="1710"/>
    <cellStyle name="40% - Accent4 2 3" xfId="1711"/>
    <cellStyle name="40% - Accent4 2_(DELOITTE) январь 2011" xfId="1712"/>
    <cellStyle name="40% - Accent4 3" xfId="1713"/>
    <cellStyle name="40% - Accent4 3 2" xfId="1714"/>
    <cellStyle name="40% - Accent4 4" xfId="1715"/>
    <cellStyle name="40% - Accent4 5" xfId="1716"/>
    <cellStyle name="40% - Accent4 5 2" xfId="46011"/>
    <cellStyle name="40% - Accent4 6" xfId="1717"/>
    <cellStyle name="40% - Accent4_(DELOITTE) январь 2011" xfId="1718"/>
    <cellStyle name="40% - Accent5" xfId="1719"/>
    <cellStyle name="40% - Accent5 2" xfId="1720"/>
    <cellStyle name="40% - Accent5 2 2" xfId="1721"/>
    <cellStyle name="40% - Accent5 2 2 2" xfId="1722"/>
    <cellStyle name="40% - Accent5 2 3" xfId="1723"/>
    <cellStyle name="40% - Accent5 2_(DELOITTE) январь 2011" xfId="1724"/>
    <cellStyle name="40% - Accent5 3" xfId="1725"/>
    <cellStyle name="40% - Accent5 3 2" xfId="1726"/>
    <cellStyle name="40% - Accent5 4" xfId="1727"/>
    <cellStyle name="40% - Accent5 5" xfId="1728"/>
    <cellStyle name="40% - Accent5 5 2" xfId="46012"/>
    <cellStyle name="40% - Accent5 6" xfId="1729"/>
    <cellStyle name="40% - Accent5_(DELOITTE) январь 2011" xfId="1730"/>
    <cellStyle name="40% - Accent6" xfId="1731"/>
    <cellStyle name="40% - Accent6 2" xfId="1732"/>
    <cellStyle name="40% - Accent6 2 2" xfId="1733"/>
    <cellStyle name="40% - Accent6 2 2 2" xfId="1734"/>
    <cellStyle name="40% - Accent6 2 3" xfId="1735"/>
    <cellStyle name="40% - Accent6 2_(DELOITTE) январь 2011" xfId="1736"/>
    <cellStyle name="40% - Accent6 3" xfId="1737"/>
    <cellStyle name="40% - Accent6 3 2" xfId="1738"/>
    <cellStyle name="40% - Accent6 4" xfId="1739"/>
    <cellStyle name="40% - Accent6 5" xfId="1740"/>
    <cellStyle name="40% - Accent6 5 2" xfId="46013"/>
    <cellStyle name="40% - Accent6 6" xfId="1741"/>
    <cellStyle name="40% - Accent6_(DELOITTE) январь 2011" xfId="1742"/>
    <cellStyle name="40% - Акцент1 10" xfId="1743"/>
    <cellStyle name="40% - Акцент1 11" xfId="1744"/>
    <cellStyle name="40% - Акцент1 12" xfId="1745"/>
    <cellStyle name="40% - Акцент1 13" xfId="1746"/>
    <cellStyle name="40% - Акцент1 14" xfId="1747"/>
    <cellStyle name="40% - Акцент1 15" xfId="1748"/>
    <cellStyle name="40% - Акцент1 16" xfId="1749"/>
    <cellStyle name="40% - Акцент1 17" xfId="1750"/>
    <cellStyle name="40% - Акцент1 18" xfId="1751"/>
    <cellStyle name="40% - Акцент1 19" xfId="1752"/>
    <cellStyle name="40% - Акцент1 2" xfId="18"/>
    <cellStyle name="40% — акцент1 2" xfId="46014"/>
    <cellStyle name="40% - Акцент1 2 2" xfId="1753"/>
    <cellStyle name="40% - Акцент1 2 2 2" xfId="1754"/>
    <cellStyle name="40% - Акцент1 2 2 3" xfId="46015"/>
    <cellStyle name="40% - Акцент1 2 2 4" xfId="46016"/>
    <cellStyle name="40% - Акцент1 2 3" xfId="1755"/>
    <cellStyle name="40% - Акцент1 2 4" xfId="1756"/>
    <cellStyle name="40% - Акцент1 2 4 2" xfId="46017"/>
    <cellStyle name="40% - Акцент1 2 5" xfId="46018"/>
    <cellStyle name="40% - Акцент1 2_(DELOITTE) январь 2011" xfId="1757"/>
    <cellStyle name="40% - Акцент1 20" xfId="1758"/>
    <cellStyle name="40% - Акцент1 21" xfId="1759"/>
    <cellStyle name="40% - Акцент1 22" xfId="1760"/>
    <cellStyle name="40% - Акцент1 23" xfId="1761"/>
    <cellStyle name="40% - Акцент1 3" xfId="1762"/>
    <cellStyle name="40% - Акцент1 3 2" xfId="1763"/>
    <cellStyle name="40% - Акцент1 3_RecoursesReserves_образец (Универсальный от Димы) (2)" xfId="46019"/>
    <cellStyle name="40% - Акцент1 4" xfId="1764"/>
    <cellStyle name="40% - Акцент1 4 2" xfId="1765"/>
    <cellStyle name="40% - Акцент1 4 2 2" xfId="46020"/>
    <cellStyle name="40% - Акцент1 4 3" xfId="46021"/>
    <cellStyle name="40% - Акцент1 4 4" xfId="46022"/>
    <cellStyle name="40% - Акцент1 4_ResoursesReserves_Albazino_All" xfId="46023"/>
    <cellStyle name="40% - Акцент1 5" xfId="1766"/>
    <cellStyle name="40% - Акцент1 5 2" xfId="1767"/>
    <cellStyle name="40% - Акцент1 6" xfId="1768"/>
    <cellStyle name="40% - Акцент1 7" xfId="1769"/>
    <cellStyle name="40% - Акцент1 8" xfId="1770"/>
    <cellStyle name="40% - Акцент1 9" xfId="1771"/>
    <cellStyle name="40% - Акцент2 10" xfId="1772"/>
    <cellStyle name="40% - Акцент2 11" xfId="1773"/>
    <cellStyle name="40% - Акцент2 12" xfId="1774"/>
    <cellStyle name="40% - Акцент2 13" xfId="1775"/>
    <cellStyle name="40% - Акцент2 14" xfId="1776"/>
    <cellStyle name="40% - Акцент2 15" xfId="1777"/>
    <cellStyle name="40% - Акцент2 16" xfId="1778"/>
    <cellStyle name="40% - Акцент2 17" xfId="1779"/>
    <cellStyle name="40% - Акцент2 18" xfId="1780"/>
    <cellStyle name="40% - Акцент2 19" xfId="1781"/>
    <cellStyle name="40% - Акцент2 2" xfId="19"/>
    <cellStyle name="40% — акцент2 2" xfId="46024"/>
    <cellStyle name="40% - Акцент2 2 2" xfId="1782"/>
    <cellStyle name="40% - Акцент2 2 2 2" xfId="1783"/>
    <cellStyle name="40% - Акцент2 2 3" xfId="1784"/>
    <cellStyle name="40% - Акцент2 2 4" xfId="1785"/>
    <cellStyle name="40% - Акцент2 2_(DELOITTE) январь 2011" xfId="1786"/>
    <cellStyle name="40% - Акцент2 20" xfId="1787"/>
    <cellStyle name="40% - Акцент2 21" xfId="1788"/>
    <cellStyle name="40% - Акцент2 22" xfId="1789"/>
    <cellStyle name="40% - Акцент2 23" xfId="1790"/>
    <cellStyle name="40% - Акцент2 3" xfId="1791"/>
    <cellStyle name="40% - Акцент2 3 2" xfId="1792"/>
    <cellStyle name="40% - Акцент2 3_RecoursesReserves_образец (Универсальный от Димы) (2)" xfId="46025"/>
    <cellStyle name="40% - Акцент2 4" xfId="1793"/>
    <cellStyle name="40% - Акцент2 4 2" xfId="1794"/>
    <cellStyle name="40% - Акцент2 5" xfId="1795"/>
    <cellStyle name="40% - Акцент2 5 2" xfId="1796"/>
    <cellStyle name="40% - Акцент2 6" xfId="1797"/>
    <cellStyle name="40% - Акцент2 7" xfId="1798"/>
    <cellStyle name="40% - Акцент2 8" xfId="1799"/>
    <cellStyle name="40% - Акцент2 9" xfId="1800"/>
    <cellStyle name="40% - Акцент3 10" xfId="1801"/>
    <cellStyle name="40% - Акцент3 11" xfId="1802"/>
    <cellStyle name="40% - Акцент3 12" xfId="1803"/>
    <cellStyle name="40% - Акцент3 13" xfId="1804"/>
    <cellStyle name="40% - Акцент3 14" xfId="1805"/>
    <cellStyle name="40% - Акцент3 15" xfId="1806"/>
    <cellStyle name="40% - Акцент3 16" xfId="1807"/>
    <cellStyle name="40% - Акцент3 17" xfId="1808"/>
    <cellStyle name="40% - Акцент3 18" xfId="1809"/>
    <cellStyle name="40% - Акцент3 19" xfId="1810"/>
    <cellStyle name="40% - Акцент3 2" xfId="20"/>
    <cellStyle name="40% — акцент3 2" xfId="46026"/>
    <cellStyle name="40% - Акцент3 2 2" xfId="1811"/>
    <cellStyle name="40% - Акцент3 2 2 2" xfId="1812"/>
    <cellStyle name="40% - Акцент3 2 2 3" xfId="46027"/>
    <cellStyle name="40% - Акцент3 2 2 4" xfId="46028"/>
    <cellStyle name="40% - Акцент3 2 3" xfId="1813"/>
    <cellStyle name="40% - Акцент3 2 4" xfId="1814"/>
    <cellStyle name="40% - Акцент3 2 4 2" xfId="46029"/>
    <cellStyle name="40% - Акцент3 2 5" xfId="46030"/>
    <cellStyle name="40% - Акцент3 2_(DELOITTE) январь 2011" xfId="1815"/>
    <cellStyle name="40% - Акцент3 20" xfId="1816"/>
    <cellStyle name="40% - Акцент3 21" xfId="1817"/>
    <cellStyle name="40% - Акцент3 22" xfId="1818"/>
    <cellStyle name="40% - Акцент3 23" xfId="1819"/>
    <cellStyle name="40% - Акцент3 3" xfId="21"/>
    <cellStyle name="40% - Акцент3 3 2" xfId="1820"/>
    <cellStyle name="40% - Акцент3 3 2 2" xfId="50097"/>
    <cellStyle name="40% - Акцент3 3_RecoursesReserves_образец (Универсальный от Димы) (2)" xfId="46031"/>
    <cellStyle name="40% - Акцент3 4" xfId="1821"/>
    <cellStyle name="40% - Акцент3 4 2" xfId="1822"/>
    <cellStyle name="40% - Акцент3 4 2 2" xfId="46032"/>
    <cellStyle name="40% - Акцент3 4 3" xfId="46033"/>
    <cellStyle name="40% - Акцент3 4 4" xfId="46034"/>
    <cellStyle name="40% - Акцент3 4_ResoursesReserves_Albazino_All" xfId="46035"/>
    <cellStyle name="40% - Акцент3 5" xfId="1823"/>
    <cellStyle name="40% - Акцент3 5 2" xfId="1824"/>
    <cellStyle name="40% - Акцент3 6" xfId="1825"/>
    <cellStyle name="40% - Акцент3 7" xfId="1826"/>
    <cellStyle name="40% - Акцент3 8" xfId="1827"/>
    <cellStyle name="40% - Акцент3 9" xfId="1828"/>
    <cellStyle name="40% - Акцент4 10" xfId="1829"/>
    <cellStyle name="40% - Акцент4 11" xfId="1830"/>
    <cellStyle name="40% - Акцент4 12" xfId="1831"/>
    <cellStyle name="40% - Акцент4 13" xfId="1832"/>
    <cellStyle name="40% - Акцент4 14" xfId="1833"/>
    <cellStyle name="40% - Акцент4 15" xfId="1834"/>
    <cellStyle name="40% - Акцент4 16" xfId="1835"/>
    <cellStyle name="40% - Акцент4 17" xfId="1836"/>
    <cellStyle name="40% - Акцент4 18" xfId="1837"/>
    <cellStyle name="40% - Акцент4 19" xfId="1838"/>
    <cellStyle name="40% - Акцент4 2" xfId="22"/>
    <cellStyle name="40% — акцент4 2" xfId="46036"/>
    <cellStyle name="40% - Акцент4 2 2" xfId="1839"/>
    <cellStyle name="40% - Акцент4 2 2 2" xfId="1840"/>
    <cellStyle name="40% - Акцент4 2 2 3" xfId="46037"/>
    <cellStyle name="40% - Акцент4 2 2 4" xfId="46038"/>
    <cellStyle name="40% - Акцент4 2 3" xfId="1841"/>
    <cellStyle name="40% - Акцент4 2 4" xfId="1842"/>
    <cellStyle name="40% - Акцент4 2 4 2" xfId="46039"/>
    <cellStyle name="40% - Акцент4 2 5" xfId="46040"/>
    <cellStyle name="40% - Акцент4 2_(DELOITTE) январь 2011" xfId="1843"/>
    <cellStyle name="40% - Акцент4 20" xfId="1844"/>
    <cellStyle name="40% - Акцент4 21" xfId="1845"/>
    <cellStyle name="40% - Акцент4 22" xfId="1846"/>
    <cellStyle name="40% - Акцент4 23" xfId="1847"/>
    <cellStyle name="40% - Акцент4 3" xfId="1848"/>
    <cellStyle name="40% - Акцент4 3 2" xfId="1849"/>
    <cellStyle name="40% - Акцент4 3_RecoursesReserves_образец (Универсальный от Димы) (2)" xfId="46041"/>
    <cellStyle name="40% - Акцент4 4" xfId="1850"/>
    <cellStyle name="40% - Акцент4 4 2" xfId="1851"/>
    <cellStyle name="40% - Акцент4 4 2 2" xfId="46042"/>
    <cellStyle name="40% - Акцент4 4 3" xfId="46043"/>
    <cellStyle name="40% - Акцент4 4 4" xfId="46044"/>
    <cellStyle name="40% - Акцент4 4_ResoursesReserves_Albazino_All" xfId="46045"/>
    <cellStyle name="40% - Акцент4 5" xfId="1852"/>
    <cellStyle name="40% - Акцент4 5 2" xfId="1853"/>
    <cellStyle name="40% - Акцент4 6" xfId="1854"/>
    <cellStyle name="40% - Акцент4 7" xfId="1855"/>
    <cellStyle name="40% - Акцент4 8" xfId="1856"/>
    <cellStyle name="40% - Акцент4 9" xfId="1857"/>
    <cellStyle name="40% - Акцент5 10" xfId="1858"/>
    <cellStyle name="40% - Акцент5 11" xfId="1859"/>
    <cellStyle name="40% - Акцент5 12" xfId="1860"/>
    <cellStyle name="40% - Акцент5 13" xfId="1861"/>
    <cellStyle name="40% - Акцент5 14" xfId="1862"/>
    <cellStyle name="40% - Акцент5 15" xfId="1863"/>
    <cellStyle name="40% - Акцент5 16" xfId="1864"/>
    <cellStyle name="40% - Акцент5 17" xfId="1865"/>
    <cellStyle name="40% - Акцент5 18" xfId="1866"/>
    <cellStyle name="40% - Акцент5 19" xfId="1867"/>
    <cellStyle name="40% - Акцент5 2" xfId="23"/>
    <cellStyle name="40% — акцент5 2" xfId="46046"/>
    <cellStyle name="40% - Акцент5 2 2" xfId="1868"/>
    <cellStyle name="40% - Акцент5 2 2 2" xfId="1869"/>
    <cellStyle name="40% - Акцент5 2 3" xfId="1870"/>
    <cellStyle name="40% - Акцент5 2 4" xfId="1871"/>
    <cellStyle name="40% - Акцент5 2_(DELOITTE) январь 2011" xfId="1872"/>
    <cellStyle name="40% - Акцент5 20" xfId="1873"/>
    <cellStyle name="40% - Акцент5 21" xfId="1874"/>
    <cellStyle name="40% - Акцент5 22" xfId="1875"/>
    <cellStyle name="40% - Акцент5 23" xfId="1876"/>
    <cellStyle name="40% - Акцент5 3" xfId="1877"/>
    <cellStyle name="40% - Акцент5 3 2" xfId="1878"/>
    <cellStyle name="40% - Акцент5 3_RecoursesReserves_образец (Универсальный от Димы) (2)" xfId="46047"/>
    <cellStyle name="40% - Акцент5 4" xfId="1879"/>
    <cellStyle name="40% - Акцент5 5" xfId="1880"/>
    <cellStyle name="40% - Акцент5 6" xfId="1881"/>
    <cellStyle name="40% - Акцент5 7" xfId="1882"/>
    <cellStyle name="40% - Акцент5 8" xfId="1883"/>
    <cellStyle name="40% - Акцент5 9" xfId="1884"/>
    <cellStyle name="40% - Акцент6 10" xfId="1885"/>
    <cellStyle name="40% - Акцент6 11" xfId="1886"/>
    <cellStyle name="40% - Акцент6 12" xfId="1887"/>
    <cellStyle name="40% - Акцент6 13" xfId="1888"/>
    <cellStyle name="40% - Акцент6 14" xfId="1889"/>
    <cellStyle name="40% - Акцент6 15" xfId="1890"/>
    <cellStyle name="40% - Акцент6 16" xfId="1891"/>
    <cellStyle name="40% - Акцент6 17" xfId="1892"/>
    <cellStyle name="40% - Акцент6 18" xfId="1893"/>
    <cellStyle name="40% - Акцент6 19" xfId="1894"/>
    <cellStyle name="40% - Акцент6 2" xfId="24"/>
    <cellStyle name="40% — акцент6 2" xfId="46048"/>
    <cellStyle name="40% - Акцент6 2 2" xfId="1895"/>
    <cellStyle name="40% - Акцент6 2 2 2" xfId="1896"/>
    <cellStyle name="40% - Акцент6 2 2 3" xfId="46049"/>
    <cellStyle name="40% - Акцент6 2 2 4" xfId="46050"/>
    <cellStyle name="40% - Акцент6 2 3" xfId="1897"/>
    <cellStyle name="40% - Акцент6 2 4" xfId="1898"/>
    <cellStyle name="40% - Акцент6 2 4 2" xfId="46051"/>
    <cellStyle name="40% - Акцент6 2 5" xfId="46052"/>
    <cellStyle name="40% - Акцент6 2_(DELOITTE) январь 2011" xfId="1899"/>
    <cellStyle name="40% - Акцент6 20" xfId="1900"/>
    <cellStyle name="40% - Акцент6 21" xfId="1901"/>
    <cellStyle name="40% - Акцент6 22" xfId="1902"/>
    <cellStyle name="40% - Акцент6 23" xfId="1903"/>
    <cellStyle name="40% - Акцент6 3" xfId="1904"/>
    <cellStyle name="40% - Акцент6 3 2" xfId="1905"/>
    <cellStyle name="40% - Акцент6 3_RecoursesReserves_образец (Универсальный от Димы) (2)" xfId="46053"/>
    <cellStyle name="40% - Акцент6 4" xfId="1906"/>
    <cellStyle name="40% - Акцент6 4 2" xfId="1907"/>
    <cellStyle name="40% - Акцент6 4 2 2" xfId="46054"/>
    <cellStyle name="40% - Акцент6 4 3" xfId="46055"/>
    <cellStyle name="40% - Акцент6 4 4" xfId="46056"/>
    <cellStyle name="40% - Акцент6 4_ResoursesReserves_Albazino_All" xfId="46057"/>
    <cellStyle name="40% - Акцент6 5" xfId="1908"/>
    <cellStyle name="40% - Акцент6 5 2" xfId="1909"/>
    <cellStyle name="40% - Акцент6 6" xfId="1910"/>
    <cellStyle name="40% - Акцент6 7" xfId="1911"/>
    <cellStyle name="40% - Акцент6 8" xfId="1912"/>
    <cellStyle name="40% - Акцент6 9" xfId="1913"/>
    <cellStyle name="60% - Accent1" xfId="1914"/>
    <cellStyle name="60% - Accent1 2" xfId="1915"/>
    <cellStyle name="60% - Accent1 2 2" xfId="1916"/>
    <cellStyle name="60% - Accent1 3" xfId="1917"/>
    <cellStyle name="60% - Accent1 3 2" xfId="1918"/>
    <cellStyle name="60% - Accent1 4" xfId="1919"/>
    <cellStyle name="60% - Accent1 5" xfId="1920"/>
    <cellStyle name="60% - Accent1 6" xfId="1921"/>
    <cellStyle name="60% - Accent1__Anfisa_Result after MRO_model2012(ord+marg ore+dilution)" xfId="46058"/>
    <cellStyle name="60% - Accent2" xfId="1922"/>
    <cellStyle name="60% - Accent2 2" xfId="1923"/>
    <cellStyle name="60% - Accent2 2 2" xfId="1924"/>
    <cellStyle name="60% - Accent2 3" xfId="1925"/>
    <cellStyle name="60% - Accent2 3 2" xfId="1926"/>
    <cellStyle name="60% - Accent2 4" xfId="1927"/>
    <cellStyle name="60% - Accent2 5" xfId="1928"/>
    <cellStyle name="60% - Accent2 6" xfId="1929"/>
    <cellStyle name="60% - Accent2__Anfisa_Result after MRO_model2012(ord+marg ore+dilution)" xfId="46059"/>
    <cellStyle name="60% - Accent3" xfId="1930"/>
    <cellStyle name="60% - Accent3 2" xfId="1931"/>
    <cellStyle name="60% - Accent3 2 2" xfId="1932"/>
    <cellStyle name="60% - Accent3 3" xfId="1933"/>
    <cellStyle name="60% - Accent3 3 2" xfId="1934"/>
    <cellStyle name="60% - Accent3 4" xfId="1935"/>
    <cellStyle name="60% - Accent3 5" xfId="1936"/>
    <cellStyle name="60% - Accent3 6" xfId="1937"/>
    <cellStyle name="60% - Accent3__Anfisa_Result after MRO_model2012(ord+marg ore+dilution)" xfId="46060"/>
    <cellStyle name="60% - Accent4" xfId="1938"/>
    <cellStyle name="60% - Accent4 2" xfId="1939"/>
    <cellStyle name="60% - Accent4 2 2" xfId="1940"/>
    <cellStyle name="60% - Accent4 3" xfId="1941"/>
    <cellStyle name="60% - Accent4 3 2" xfId="1942"/>
    <cellStyle name="60% - Accent4 4" xfId="1943"/>
    <cellStyle name="60% - Accent4 5" xfId="1944"/>
    <cellStyle name="60% - Accent4 6" xfId="1945"/>
    <cellStyle name="60% - Accent4__Anfisa_Result after MRO_model2012(ord+marg ore+dilution)" xfId="46061"/>
    <cellStyle name="60% - Accent5" xfId="1946"/>
    <cellStyle name="60% - Accent5 2" xfId="1947"/>
    <cellStyle name="60% - Accent5 2 2" xfId="1948"/>
    <cellStyle name="60% - Accent5 3" xfId="1949"/>
    <cellStyle name="60% - Accent5 3 2" xfId="1950"/>
    <cellStyle name="60% - Accent5 4" xfId="1951"/>
    <cellStyle name="60% - Accent5 5" xfId="1952"/>
    <cellStyle name="60% - Accent5 6" xfId="1953"/>
    <cellStyle name="60% - Accent5__Anfisa_Result after MRO_model2012(ord+marg ore+dilution)" xfId="46062"/>
    <cellStyle name="60% - Accent6" xfId="1954"/>
    <cellStyle name="60% - Accent6 2" xfId="1955"/>
    <cellStyle name="60% - Accent6 2 2" xfId="1956"/>
    <cellStyle name="60% - Accent6 3" xfId="1957"/>
    <cellStyle name="60% - Accent6 3 2" xfId="1958"/>
    <cellStyle name="60% - Accent6 4" xfId="1959"/>
    <cellStyle name="60% - Accent6 5" xfId="1960"/>
    <cellStyle name="60% - Accent6 6" xfId="1961"/>
    <cellStyle name="60% - Accent6__Anfisa_Result after MRO_model2012(ord+marg ore+dilution)" xfId="46063"/>
    <cellStyle name="60% - Акцент1 10" xfId="1962"/>
    <cellStyle name="60% - Акцент1 11" xfId="1963"/>
    <cellStyle name="60% - Акцент1 12" xfId="1964"/>
    <cellStyle name="60% - Акцент1 13" xfId="1965"/>
    <cellStyle name="60% - Акцент1 14" xfId="1966"/>
    <cellStyle name="60% - Акцент1 15" xfId="1967"/>
    <cellStyle name="60% - Акцент1 16" xfId="1968"/>
    <cellStyle name="60% - Акцент1 17" xfId="1969"/>
    <cellStyle name="60% - Акцент1 18" xfId="1970"/>
    <cellStyle name="60% - Акцент1 19" xfId="1971"/>
    <cellStyle name="60% - Акцент1 2" xfId="25"/>
    <cellStyle name="60% — акцент1 2" xfId="46064"/>
    <cellStyle name="60% - Акцент1 2 2" xfId="1972"/>
    <cellStyle name="60% - Акцент1 2 3" xfId="1973"/>
    <cellStyle name="60% - Акцент1 2 3 2" xfId="46065"/>
    <cellStyle name="60% - Акцент1 2 4" xfId="46066"/>
    <cellStyle name="60% - Акцент1 20" xfId="1974"/>
    <cellStyle name="60% - Акцент1 21" xfId="1975"/>
    <cellStyle name="60% - Акцент1 22" xfId="1976"/>
    <cellStyle name="60% - Акцент1 23" xfId="1977"/>
    <cellStyle name="60% - Акцент1 3" xfId="1978"/>
    <cellStyle name="60% - Акцент1 3 2" xfId="1979"/>
    <cellStyle name="60% - Акцент1 4" xfId="1980"/>
    <cellStyle name="60% - Акцент1 4 2" xfId="1981"/>
    <cellStyle name="60% - Акцент1 4 2 2" xfId="46067"/>
    <cellStyle name="60% - Акцент1 4 3" xfId="46068"/>
    <cellStyle name="60% - Акцент1 5" xfId="1982"/>
    <cellStyle name="60% - Акцент1 5 2" xfId="1983"/>
    <cellStyle name="60% - Акцент1 6" xfId="1984"/>
    <cellStyle name="60% - Акцент1 7" xfId="1985"/>
    <cellStyle name="60% - Акцент1 8" xfId="1986"/>
    <cellStyle name="60% - Акцент1 9" xfId="1987"/>
    <cellStyle name="60% - Акцент2 10" xfId="1988"/>
    <cellStyle name="60% - Акцент2 11" xfId="1989"/>
    <cellStyle name="60% - Акцент2 12" xfId="1990"/>
    <cellStyle name="60% - Акцент2 13" xfId="1991"/>
    <cellStyle name="60% - Акцент2 14" xfId="1992"/>
    <cellStyle name="60% - Акцент2 15" xfId="1993"/>
    <cellStyle name="60% - Акцент2 16" xfId="1994"/>
    <cellStyle name="60% - Акцент2 17" xfId="1995"/>
    <cellStyle name="60% - Акцент2 18" xfId="1996"/>
    <cellStyle name="60% - Акцент2 19" xfId="1997"/>
    <cellStyle name="60% - Акцент2 2" xfId="26"/>
    <cellStyle name="60% — акцент2 2" xfId="46069"/>
    <cellStyle name="60% - Акцент2 2 2" xfId="1998"/>
    <cellStyle name="60% - Акцент2 2 3" xfId="1999"/>
    <cellStyle name="60% - Акцент2 20" xfId="2000"/>
    <cellStyle name="60% - Акцент2 21" xfId="2001"/>
    <cellStyle name="60% - Акцент2 22" xfId="2002"/>
    <cellStyle name="60% - Акцент2 23" xfId="2003"/>
    <cellStyle name="60% - Акцент2 3" xfId="2004"/>
    <cellStyle name="60% - Акцент2 3 2" xfId="2005"/>
    <cellStyle name="60% - Акцент2 4" xfId="2006"/>
    <cellStyle name="60% - Акцент2 4 2" xfId="2007"/>
    <cellStyle name="60% - Акцент2 5" xfId="2008"/>
    <cellStyle name="60% - Акцент2 5 2" xfId="2009"/>
    <cellStyle name="60% - Акцент2 6" xfId="2010"/>
    <cellStyle name="60% - Акцент2 7" xfId="2011"/>
    <cellStyle name="60% - Акцент2 8" xfId="2012"/>
    <cellStyle name="60% - Акцент2 9" xfId="2013"/>
    <cellStyle name="60% - Акцент3 10" xfId="2014"/>
    <cellStyle name="60% - Акцент3 11" xfId="2015"/>
    <cellStyle name="60% - Акцент3 12" xfId="2016"/>
    <cellStyle name="60% - Акцент3 13" xfId="2017"/>
    <cellStyle name="60% - Акцент3 14" xfId="2018"/>
    <cellStyle name="60% - Акцент3 15" xfId="2019"/>
    <cellStyle name="60% - Акцент3 16" xfId="2020"/>
    <cellStyle name="60% - Акцент3 17" xfId="2021"/>
    <cellStyle name="60% - Акцент3 18" xfId="2022"/>
    <cellStyle name="60% - Акцент3 19" xfId="2023"/>
    <cellStyle name="60% - Акцент3 2" xfId="27"/>
    <cellStyle name="60% — акцент3 2" xfId="46070"/>
    <cellStyle name="60% - Акцент3 2 2" xfId="2024"/>
    <cellStyle name="60% - Акцент3 2 3" xfId="2025"/>
    <cellStyle name="60% - Акцент3 2 3 2" xfId="46071"/>
    <cellStyle name="60% - Акцент3 2 4" xfId="46072"/>
    <cellStyle name="60% - Акцент3 20" xfId="2026"/>
    <cellStyle name="60% - Акцент3 21" xfId="2027"/>
    <cellStyle name="60% - Акцент3 22" xfId="2028"/>
    <cellStyle name="60% - Акцент3 23" xfId="2029"/>
    <cellStyle name="60% - Акцент3 3" xfId="28"/>
    <cellStyle name="60% - Акцент3 3 2" xfId="2030"/>
    <cellStyle name="60% - Акцент3 4" xfId="2031"/>
    <cellStyle name="60% - Акцент3 4 2" xfId="2032"/>
    <cellStyle name="60% - Акцент3 4 2 2" xfId="46073"/>
    <cellStyle name="60% - Акцент3 4 3" xfId="46074"/>
    <cellStyle name="60% - Акцент3 5" xfId="2033"/>
    <cellStyle name="60% - Акцент3 5 2" xfId="2034"/>
    <cellStyle name="60% - Акцент3 6" xfId="2035"/>
    <cellStyle name="60% - Акцент3 7" xfId="2036"/>
    <cellStyle name="60% - Акцент3 8" xfId="2037"/>
    <cellStyle name="60% - Акцент3 9" xfId="2038"/>
    <cellStyle name="60% - Акцент4 10" xfId="2039"/>
    <cellStyle name="60% - Акцент4 11" xfId="2040"/>
    <cellStyle name="60% - Акцент4 12" xfId="2041"/>
    <cellStyle name="60% - Акцент4 13" xfId="2042"/>
    <cellStyle name="60% - Акцент4 14" xfId="2043"/>
    <cellStyle name="60% - Акцент4 15" xfId="2044"/>
    <cellStyle name="60% - Акцент4 16" xfId="2045"/>
    <cellStyle name="60% - Акцент4 17" xfId="2046"/>
    <cellStyle name="60% - Акцент4 18" xfId="2047"/>
    <cellStyle name="60% - Акцент4 19" xfId="2048"/>
    <cellStyle name="60% - Акцент4 2" xfId="29"/>
    <cellStyle name="60% — акцент4 2" xfId="46075"/>
    <cellStyle name="60% - Акцент4 2 2" xfId="2049"/>
    <cellStyle name="60% - Акцент4 2 3" xfId="2050"/>
    <cellStyle name="60% - Акцент4 2 3 2" xfId="46076"/>
    <cellStyle name="60% - Акцент4 2 4" xfId="46077"/>
    <cellStyle name="60% - Акцент4 20" xfId="2051"/>
    <cellStyle name="60% - Акцент4 21" xfId="2052"/>
    <cellStyle name="60% - Акцент4 22" xfId="2053"/>
    <cellStyle name="60% - Акцент4 23" xfId="2054"/>
    <cellStyle name="60% - Акцент4 3" xfId="30"/>
    <cellStyle name="60% - Акцент4 3 2" xfId="2055"/>
    <cellStyle name="60% - Акцент4 4" xfId="2056"/>
    <cellStyle name="60% - Акцент4 4 2" xfId="2057"/>
    <cellStyle name="60% - Акцент4 4 2 2" xfId="46078"/>
    <cellStyle name="60% - Акцент4 4 3" xfId="46079"/>
    <cellStyle name="60% - Акцент4 5" xfId="2058"/>
    <cellStyle name="60% - Акцент4 5 2" xfId="2059"/>
    <cellStyle name="60% - Акцент4 6" xfId="2060"/>
    <cellStyle name="60% - Акцент4 7" xfId="2061"/>
    <cellStyle name="60% - Акцент4 8" xfId="2062"/>
    <cellStyle name="60% - Акцент4 9" xfId="2063"/>
    <cellStyle name="60% - Акцент5 10" xfId="2064"/>
    <cellStyle name="60% - Акцент5 11" xfId="2065"/>
    <cellStyle name="60% - Акцент5 12" xfId="2066"/>
    <cellStyle name="60% - Акцент5 13" xfId="2067"/>
    <cellStyle name="60% - Акцент5 14" xfId="2068"/>
    <cellStyle name="60% - Акцент5 15" xfId="2069"/>
    <cellStyle name="60% - Акцент5 16" xfId="2070"/>
    <cellStyle name="60% - Акцент5 17" xfId="2071"/>
    <cellStyle name="60% - Акцент5 18" xfId="2072"/>
    <cellStyle name="60% - Акцент5 19" xfId="2073"/>
    <cellStyle name="60% - Акцент5 2" xfId="31"/>
    <cellStyle name="60% — акцент5 2" xfId="46080"/>
    <cellStyle name="60% - Акцент5 2 2" xfId="2074"/>
    <cellStyle name="60% - Акцент5 2 3" xfId="2075"/>
    <cellStyle name="60% - Акцент5 20" xfId="2076"/>
    <cellStyle name="60% - Акцент5 21" xfId="2077"/>
    <cellStyle name="60% - Акцент5 22" xfId="2078"/>
    <cellStyle name="60% - Акцент5 23" xfId="2079"/>
    <cellStyle name="60% - Акцент5 3" xfId="2080"/>
    <cellStyle name="60% - Акцент5 3 2" xfId="2081"/>
    <cellStyle name="60% - Акцент5 4" xfId="2082"/>
    <cellStyle name="60% - Акцент5 5" xfId="2083"/>
    <cellStyle name="60% - Акцент5 6" xfId="2084"/>
    <cellStyle name="60% - Акцент5 7" xfId="2085"/>
    <cellStyle name="60% - Акцент5 8" xfId="2086"/>
    <cellStyle name="60% - Акцент5 9" xfId="2087"/>
    <cellStyle name="60% - Акцент6 10" xfId="2088"/>
    <cellStyle name="60% - Акцент6 11" xfId="2089"/>
    <cellStyle name="60% - Акцент6 12" xfId="2090"/>
    <cellStyle name="60% - Акцент6 13" xfId="2091"/>
    <cellStyle name="60% - Акцент6 14" xfId="2092"/>
    <cellStyle name="60% - Акцент6 15" xfId="2093"/>
    <cellStyle name="60% - Акцент6 16" xfId="2094"/>
    <cellStyle name="60% - Акцент6 17" xfId="2095"/>
    <cellStyle name="60% - Акцент6 18" xfId="2096"/>
    <cellStyle name="60% - Акцент6 19" xfId="2097"/>
    <cellStyle name="60% - Акцент6 2" xfId="32"/>
    <cellStyle name="60% — акцент6 2" xfId="46081"/>
    <cellStyle name="60% - Акцент6 2 2" xfId="2098"/>
    <cellStyle name="60% - Акцент6 2 3" xfId="2099"/>
    <cellStyle name="60% - Акцент6 2 3 2" xfId="46082"/>
    <cellStyle name="60% - Акцент6 2 4" xfId="46083"/>
    <cellStyle name="60% - Акцент6 20" xfId="2100"/>
    <cellStyle name="60% - Акцент6 21" xfId="2101"/>
    <cellStyle name="60% - Акцент6 22" xfId="2102"/>
    <cellStyle name="60% - Акцент6 23" xfId="2103"/>
    <cellStyle name="60% - Акцент6 3" xfId="33"/>
    <cellStyle name="60% - Акцент6 3 2" xfId="2104"/>
    <cellStyle name="60% - Акцент6 4" xfId="2105"/>
    <cellStyle name="60% - Акцент6 4 2" xfId="2106"/>
    <cellStyle name="60% - Акцент6 4 2 2" xfId="46084"/>
    <cellStyle name="60% - Акцент6 4 3" xfId="46085"/>
    <cellStyle name="60% - Акцент6 5" xfId="2107"/>
    <cellStyle name="60% - Акцент6 5 2" xfId="2108"/>
    <cellStyle name="60% - Акцент6 6" xfId="2109"/>
    <cellStyle name="60% - Акцент6 7" xfId="2110"/>
    <cellStyle name="60% - Акцент6 8" xfId="2111"/>
    <cellStyle name="60% - Акцент6 9" xfId="2112"/>
    <cellStyle name="6Code" xfId="2113"/>
    <cellStyle name="8pt" xfId="2114"/>
    <cellStyle name="8pt 2" xfId="2115"/>
    <cellStyle name="94,5" xfId="2116"/>
    <cellStyle name="A modif Blanc" xfId="2117"/>
    <cellStyle name="A modifier" xfId="2118"/>
    <cellStyle name="Accent1" xfId="2119"/>
    <cellStyle name="Accent1 2" xfId="2120"/>
    <cellStyle name="Accent1 2 2" xfId="2121"/>
    <cellStyle name="Accent1 3" xfId="2122"/>
    <cellStyle name="Accent1 3 2" xfId="2123"/>
    <cellStyle name="Accent1 4" xfId="2124"/>
    <cellStyle name="Accent1 5" xfId="2125"/>
    <cellStyle name="Accent1 6" xfId="2126"/>
    <cellStyle name="Accent1__Anfisa_Result after MRO_model2012(ord+marg ore+dilution)" xfId="46086"/>
    <cellStyle name="Accent2" xfId="2127"/>
    <cellStyle name="Accent2 2" xfId="2128"/>
    <cellStyle name="Accent2 2 2" xfId="2129"/>
    <cellStyle name="Accent2 3" xfId="2130"/>
    <cellStyle name="Accent2 3 2" xfId="2131"/>
    <cellStyle name="Accent2 4" xfId="2132"/>
    <cellStyle name="Accent2 5" xfId="2133"/>
    <cellStyle name="Accent2 6" xfId="2134"/>
    <cellStyle name="Accent2__Anfisa_Result after MRO_model2012(ord+marg ore+dilution)" xfId="46087"/>
    <cellStyle name="Accent3" xfId="2135"/>
    <cellStyle name="Accent3 2" xfId="2136"/>
    <cellStyle name="Accent3 2 2" xfId="2137"/>
    <cellStyle name="Accent3 3" xfId="2138"/>
    <cellStyle name="Accent3 3 2" xfId="2139"/>
    <cellStyle name="Accent3 4" xfId="2140"/>
    <cellStyle name="Accent3 5" xfId="2141"/>
    <cellStyle name="Accent3 6" xfId="2142"/>
    <cellStyle name="Accent3__Anfisa_Result after MRO_model2012(ord+marg ore+dilution)" xfId="46088"/>
    <cellStyle name="Accent4" xfId="2143"/>
    <cellStyle name="Accent4 2" xfId="2144"/>
    <cellStyle name="Accent4 2 2" xfId="2145"/>
    <cellStyle name="Accent4 3" xfId="2146"/>
    <cellStyle name="Accent4 3 2" xfId="2147"/>
    <cellStyle name="Accent4 4" xfId="2148"/>
    <cellStyle name="Accent4 5" xfId="2149"/>
    <cellStyle name="Accent4 6" xfId="2150"/>
    <cellStyle name="Accent4__Anfisa_Result after MRO_model2012(ord+marg ore+dilution)" xfId="46089"/>
    <cellStyle name="Accent5" xfId="2151"/>
    <cellStyle name="Accent5 2" xfId="2152"/>
    <cellStyle name="Accent5 2 2" xfId="2153"/>
    <cellStyle name="Accent5 3" xfId="2154"/>
    <cellStyle name="Accent5 3 2" xfId="2155"/>
    <cellStyle name="Accent5 4" xfId="2156"/>
    <cellStyle name="Accent5 5" xfId="2157"/>
    <cellStyle name="Accent5 6" xfId="2158"/>
    <cellStyle name="Accent5__Anfisa_Result after MRO_model2012(ord+marg ore+dilution)" xfId="46090"/>
    <cellStyle name="Accent6" xfId="2159"/>
    <cellStyle name="Accent6 2" xfId="2160"/>
    <cellStyle name="Accent6 2 2" xfId="2161"/>
    <cellStyle name="Accent6 3" xfId="2162"/>
    <cellStyle name="Accent6 3 2" xfId="2163"/>
    <cellStyle name="Accent6 4" xfId="2164"/>
    <cellStyle name="Accent6 5" xfId="2165"/>
    <cellStyle name="Accent6 6" xfId="2166"/>
    <cellStyle name="Accent6__Anfisa_Result after MRO_model2012(ord+marg ore+dilution)" xfId="46091"/>
    <cellStyle name="Aeia?nnueea" xfId="2167"/>
    <cellStyle name="Aeia?nnueea 2" xfId="2168"/>
    <cellStyle name="Ag_gpt" xfId="2169"/>
    <cellStyle name="Alilciue [0]_ deri-oren ctiu aia" xfId="2170"/>
    <cellStyle name="Alilciue_ deri-oren ctiu aia" xfId="2171"/>
    <cellStyle name="args.style" xfId="2172"/>
    <cellStyle name="Au_gpt" xfId="2173"/>
    <cellStyle name="backgr" xfId="2174"/>
    <cellStyle name="Bad" xfId="2175"/>
    <cellStyle name="Bad 2" xfId="2176"/>
    <cellStyle name="Bad 2 2" xfId="2177"/>
    <cellStyle name="Bad 2 3" xfId="2178"/>
    <cellStyle name="Bad 2 4" xfId="2179"/>
    <cellStyle name="Bad 3" xfId="2180"/>
    <cellStyle name="Bad 4" xfId="2181"/>
    <cellStyle name="Bad 5" xfId="2182"/>
    <cellStyle name="Bad 6" xfId="2183"/>
    <cellStyle name="Bad__Anfisa_Result after MRO_model2012(ord+marg ore+dilution)" xfId="46092"/>
    <cellStyle name="Big" xfId="2184"/>
    <cellStyle name="Body" xfId="2185"/>
    <cellStyle name="BOLD" xfId="2186"/>
    <cellStyle name="Bracket 0" xfId="2187"/>
    <cellStyle name="Bracket 2" xfId="2188"/>
    <cellStyle name="Cabece - Modelo1" xfId="2189"/>
    <cellStyle name="Cabece - Modelo2" xfId="2190"/>
    <cellStyle name="Cabecera 1" xfId="2191"/>
    <cellStyle name="Cabecera 2" xfId="2192"/>
    <cellStyle name="Calc - Green" xfId="2193"/>
    <cellStyle name="Calc - White" xfId="2194"/>
    <cellStyle name="Calc Currency (0)" xfId="2195"/>
    <cellStyle name="Calc Currency (0) 2" xfId="2196"/>
    <cellStyle name="Calc Currency (0) 2 2" xfId="2197"/>
    <cellStyle name="Calc Currency (0) 3" xfId="2198"/>
    <cellStyle name="Calc Currency (0) 3 2" xfId="2199"/>
    <cellStyle name="Calc Currency (0) 4" xfId="2200"/>
    <cellStyle name="Calc Currency (0) 4 2" xfId="2201"/>
    <cellStyle name="Calc Currency (0) 5" xfId="2202"/>
    <cellStyle name="Calc Currency (0) 5 2" xfId="2203"/>
    <cellStyle name="Calc Currency (0) 6" xfId="2204"/>
    <cellStyle name="Calc Currency (0) 6 2" xfId="2205"/>
    <cellStyle name="Calc Currency (0) 7" xfId="2206"/>
    <cellStyle name="Calc Currency (0) 7 2" xfId="2207"/>
    <cellStyle name="Calc Currency (0) 8" xfId="2208"/>
    <cellStyle name="Calc Currency (0) 8 2" xfId="2209"/>
    <cellStyle name="Calc Currency (0) 9" xfId="2210"/>
    <cellStyle name="Calc Currency (0)_1_Варваринское 2011 от 22.12.10 ОСНОВНОЙ (без медного купороса)" xfId="2211"/>
    <cellStyle name="Calc Currency (2)" xfId="2212"/>
    <cellStyle name="Calc Percent (0)" xfId="2213"/>
    <cellStyle name="Calc Percent (1)" xfId="2214"/>
    <cellStyle name="Calc Percent (2)" xfId="2215"/>
    <cellStyle name="Calc Units (0)" xfId="2216"/>
    <cellStyle name="Calc Units (1)" xfId="2217"/>
    <cellStyle name="Calc Units (2)" xfId="2218"/>
    <cellStyle name="Calculation" xfId="2219"/>
    <cellStyle name="Calculation 10" xfId="2220"/>
    <cellStyle name="Calculation 10 2" xfId="2221"/>
    <cellStyle name="Calculation 10 2 2" xfId="2222"/>
    <cellStyle name="Calculation 10 3" xfId="2223"/>
    <cellStyle name="Calculation 10 3 2" xfId="2224"/>
    <cellStyle name="Calculation 10 4" xfId="2225"/>
    <cellStyle name="Calculation 10 4 2" xfId="2226"/>
    <cellStyle name="Calculation 10 5" xfId="2227"/>
    <cellStyle name="Calculation 10 5 2" xfId="2228"/>
    <cellStyle name="Calculation 10 6" xfId="2229"/>
    <cellStyle name="Calculation 10 6 2" xfId="2230"/>
    <cellStyle name="Calculation 10 7" xfId="2231"/>
    <cellStyle name="Calculation 10 7 2" xfId="2232"/>
    <cellStyle name="Calculation 10 8" xfId="2233"/>
    <cellStyle name="Calculation 10 8 2" xfId="2234"/>
    <cellStyle name="Calculation 10 9" xfId="2235"/>
    <cellStyle name="Calculation 11" xfId="2236"/>
    <cellStyle name="Calculation 11 2" xfId="2237"/>
    <cellStyle name="Calculation 12" xfId="2238"/>
    <cellStyle name="Calculation 12 2" xfId="2239"/>
    <cellStyle name="Calculation 13" xfId="2240"/>
    <cellStyle name="Calculation 13 2" xfId="2241"/>
    <cellStyle name="Calculation 14" xfId="2242"/>
    <cellStyle name="Calculation 14 2" xfId="2243"/>
    <cellStyle name="Calculation 15" xfId="2244"/>
    <cellStyle name="Calculation 15 2" xfId="2245"/>
    <cellStyle name="Calculation 16" xfId="2246"/>
    <cellStyle name="Calculation 16 2" xfId="2247"/>
    <cellStyle name="Calculation 17" xfId="2248"/>
    <cellStyle name="Calculation 17 2" xfId="2249"/>
    <cellStyle name="Calculation 18" xfId="2250"/>
    <cellStyle name="Calculation 2" xfId="2251"/>
    <cellStyle name="Calculation 2 10" xfId="2252"/>
    <cellStyle name="Calculation 2 10 2" xfId="2253"/>
    <cellStyle name="Calculation 2 11" xfId="2254"/>
    <cellStyle name="Calculation 2 11 2" xfId="2255"/>
    <cellStyle name="Calculation 2 12" xfId="2256"/>
    <cellStyle name="Calculation 2 12 2" xfId="2257"/>
    <cellStyle name="Calculation 2 13" xfId="2258"/>
    <cellStyle name="Calculation 2 13 2" xfId="2259"/>
    <cellStyle name="Calculation 2 14" xfId="2260"/>
    <cellStyle name="Calculation 2 2" xfId="2261"/>
    <cellStyle name="Calculation 2 2 10" xfId="2262"/>
    <cellStyle name="Calculation 2 2 10 2" xfId="2263"/>
    <cellStyle name="Calculation 2 2 11" xfId="2264"/>
    <cellStyle name="Calculation 2 2 11 2" xfId="2265"/>
    <cellStyle name="Calculation 2 2 12" xfId="2266"/>
    <cellStyle name="Calculation 2 2 2" xfId="2267"/>
    <cellStyle name="Calculation 2 2 2 10" xfId="2268"/>
    <cellStyle name="Calculation 2 2 2 2" xfId="2269"/>
    <cellStyle name="Calculation 2 2 2 2 2" xfId="2270"/>
    <cellStyle name="Calculation 2 2 2 2 2 2" xfId="2271"/>
    <cellStyle name="Calculation 2 2 2 2 3" xfId="2272"/>
    <cellStyle name="Calculation 2 2 2 2 3 2" xfId="2273"/>
    <cellStyle name="Calculation 2 2 2 2 4" xfId="2274"/>
    <cellStyle name="Calculation 2 2 2 2 4 2" xfId="2275"/>
    <cellStyle name="Calculation 2 2 2 2 5" xfId="2276"/>
    <cellStyle name="Calculation 2 2 2 2 5 2" xfId="2277"/>
    <cellStyle name="Calculation 2 2 2 2 6" xfId="2278"/>
    <cellStyle name="Calculation 2 2 2 2 6 2" xfId="2279"/>
    <cellStyle name="Calculation 2 2 2 2 7" xfId="2280"/>
    <cellStyle name="Calculation 2 2 2 3" xfId="2281"/>
    <cellStyle name="Calculation 2 2 2 3 2" xfId="2282"/>
    <cellStyle name="Calculation 2 2 2 3 2 2" xfId="2283"/>
    <cellStyle name="Calculation 2 2 2 3 3" xfId="2284"/>
    <cellStyle name="Calculation 2 2 2 3 3 2" xfId="2285"/>
    <cellStyle name="Calculation 2 2 2 3 4" xfId="2286"/>
    <cellStyle name="Calculation 2 2 2 3 4 2" xfId="2287"/>
    <cellStyle name="Calculation 2 2 2 3 5" xfId="2288"/>
    <cellStyle name="Calculation 2 2 2 3 5 2" xfId="2289"/>
    <cellStyle name="Calculation 2 2 2 3 6" xfId="2290"/>
    <cellStyle name="Calculation 2 2 2 3 6 2" xfId="2291"/>
    <cellStyle name="Calculation 2 2 2 3 7" xfId="2292"/>
    <cellStyle name="Calculation 2 2 2 4" xfId="2293"/>
    <cellStyle name="Calculation 2 2 2 4 2" xfId="2294"/>
    <cellStyle name="Calculation 2 2 2 5" xfId="2295"/>
    <cellStyle name="Calculation 2 2 2 5 2" xfId="2296"/>
    <cellStyle name="Calculation 2 2 2 6" xfId="2297"/>
    <cellStyle name="Calculation 2 2 2 6 2" xfId="2298"/>
    <cellStyle name="Calculation 2 2 2 7" xfId="2299"/>
    <cellStyle name="Calculation 2 2 2 7 2" xfId="2300"/>
    <cellStyle name="Calculation 2 2 2 8" xfId="2301"/>
    <cellStyle name="Calculation 2 2 2 8 2" xfId="2302"/>
    <cellStyle name="Calculation 2 2 2 9" xfId="2303"/>
    <cellStyle name="Calculation 2 2 2 9 2" xfId="2304"/>
    <cellStyle name="Calculation 2 2 3" xfId="2305"/>
    <cellStyle name="Calculation 2 2 3 2" xfId="2306"/>
    <cellStyle name="Calculation 2 2 3 2 2" xfId="2307"/>
    <cellStyle name="Calculation 2 2 3 3" xfId="2308"/>
    <cellStyle name="Calculation 2 2 3 3 2" xfId="2309"/>
    <cellStyle name="Calculation 2 2 3 4" xfId="2310"/>
    <cellStyle name="Calculation 2 2 3 4 2" xfId="2311"/>
    <cellStyle name="Calculation 2 2 3 5" xfId="2312"/>
    <cellStyle name="Calculation 2 2 3 5 2" xfId="2313"/>
    <cellStyle name="Calculation 2 2 3 6" xfId="2314"/>
    <cellStyle name="Calculation 2 2 3 6 2" xfId="2315"/>
    <cellStyle name="Calculation 2 2 3 7" xfId="2316"/>
    <cellStyle name="Calculation 2 2 4" xfId="2317"/>
    <cellStyle name="Calculation 2 2 4 2" xfId="2318"/>
    <cellStyle name="Calculation 2 2 4 2 2" xfId="2319"/>
    <cellStyle name="Calculation 2 2 4 3" xfId="2320"/>
    <cellStyle name="Calculation 2 2 4 3 2" xfId="2321"/>
    <cellStyle name="Calculation 2 2 4 4" xfId="2322"/>
    <cellStyle name="Calculation 2 2 4 4 2" xfId="2323"/>
    <cellStyle name="Calculation 2 2 4 5" xfId="2324"/>
    <cellStyle name="Calculation 2 2 4 5 2" xfId="2325"/>
    <cellStyle name="Calculation 2 2 4 6" xfId="2326"/>
    <cellStyle name="Calculation 2 2 4 6 2" xfId="2327"/>
    <cellStyle name="Calculation 2 2 4 7" xfId="2328"/>
    <cellStyle name="Calculation 2 2 5" xfId="2329"/>
    <cellStyle name="Calculation 2 2 5 2" xfId="2330"/>
    <cellStyle name="Calculation 2 2 6" xfId="2331"/>
    <cellStyle name="Calculation 2 2 6 2" xfId="2332"/>
    <cellStyle name="Calculation 2 2 7" xfId="2333"/>
    <cellStyle name="Calculation 2 2 7 2" xfId="2334"/>
    <cellStyle name="Calculation 2 2 8" xfId="2335"/>
    <cellStyle name="Calculation 2 2 8 2" xfId="2336"/>
    <cellStyle name="Calculation 2 2 9" xfId="2337"/>
    <cellStyle name="Calculation 2 2 9 2" xfId="2338"/>
    <cellStyle name="Calculation 2 3" xfId="2339"/>
    <cellStyle name="Calculation 2 3 2" xfId="2340"/>
    <cellStyle name="Calculation 2 3 2 2" xfId="2341"/>
    <cellStyle name="Calculation 2 3 2 2 2" xfId="2342"/>
    <cellStyle name="Calculation 2 3 2 3" xfId="2343"/>
    <cellStyle name="Calculation 2 3 2 3 2" xfId="2344"/>
    <cellStyle name="Calculation 2 3 2 4" xfId="2345"/>
    <cellStyle name="Calculation 2 3 2 4 2" xfId="2346"/>
    <cellStyle name="Calculation 2 3 2 5" xfId="2347"/>
    <cellStyle name="Calculation 2 3 2 5 2" xfId="2348"/>
    <cellStyle name="Calculation 2 3 2 6" xfId="2349"/>
    <cellStyle name="Calculation 2 3 2 6 2" xfId="2350"/>
    <cellStyle name="Calculation 2 3 2 7" xfId="2351"/>
    <cellStyle name="Calculation 2 3 3" xfId="2352"/>
    <cellStyle name="Calculation 2 3 3 2" xfId="2353"/>
    <cellStyle name="Calculation 2 3 3 2 2" xfId="2354"/>
    <cellStyle name="Calculation 2 3 3 3" xfId="2355"/>
    <cellStyle name="Calculation 2 3 3 3 2" xfId="2356"/>
    <cellStyle name="Calculation 2 3 3 4" xfId="2357"/>
    <cellStyle name="Calculation 2 3 3 4 2" xfId="2358"/>
    <cellStyle name="Calculation 2 3 3 5" xfId="2359"/>
    <cellStyle name="Calculation 2 3 3 5 2" xfId="2360"/>
    <cellStyle name="Calculation 2 3 3 6" xfId="2361"/>
    <cellStyle name="Calculation 2 3 3 6 2" xfId="2362"/>
    <cellStyle name="Calculation 2 3 3 7" xfId="2363"/>
    <cellStyle name="Calculation 2 3 4" xfId="2364"/>
    <cellStyle name="Calculation 2 3 4 2" xfId="2365"/>
    <cellStyle name="Calculation 2 3 5" xfId="2366"/>
    <cellStyle name="Calculation 2 3 5 2" xfId="2367"/>
    <cellStyle name="Calculation 2 3 6" xfId="2368"/>
    <cellStyle name="Calculation 2 3 6 2" xfId="2369"/>
    <cellStyle name="Calculation 2 3 7" xfId="2370"/>
    <cellStyle name="Calculation 2 3 7 2" xfId="2371"/>
    <cellStyle name="Calculation 2 3 8" xfId="2372"/>
    <cellStyle name="Calculation 2 3 8 2" xfId="2373"/>
    <cellStyle name="Calculation 2 3 9" xfId="2374"/>
    <cellStyle name="Calculation 2 4" xfId="2375"/>
    <cellStyle name="Calculation 2 4 2" xfId="2376"/>
    <cellStyle name="Calculation 2 4 2 2" xfId="2377"/>
    <cellStyle name="Calculation 2 4 3" xfId="2378"/>
    <cellStyle name="Calculation 2 4 3 2" xfId="2379"/>
    <cellStyle name="Calculation 2 4 4" xfId="2380"/>
    <cellStyle name="Calculation 2 4 4 2" xfId="2381"/>
    <cellStyle name="Calculation 2 4 5" xfId="2382"/>
    <cellStyle name="Calculation 2 4 5 2" xfId="2383"/>
    <cellStyle name="Calculation 2 4 6" xfId="2384"/>
    <cellStyle name="Calculation 2 4 6 2" xfId="2385"/>
    <cellStyle name="Calculation 2 4 7" xfId="2386"/>
    <cellStyle name="Calculation 2 5" xfId="2387"/>
    <cellStyle name="Calculation 2 5 2" xfId="2388"/>
    <cellStyle name="Calculation 2 5 2 2" xfId="2389"/>
    <cellStyle name="Calculation 2 5 3" xfId="2390"/>
    <cellStyle name="Calculation 2 5 3 2" xfId="2391"/>
    <cellStyle name="Calculation 2 5 4" xfId="2392"/>
    <cellStyle name="Calculation 2 5 4 2" xfId="2393"/>
    <cellStyle name="Calculation 2 5 5" xfId="2394"/>
    <cellStyle name="Calculation 2 5 5 2" xfId="2395"/>
    <cellStyle name="Calculation 2 5 6" xfId="2396"/>
    <cellStyle name="Calculation 2 5 6 2" xfId="2397"/>
    <cellStyle name="Calculation 2 5 7" xfId="2398"/>
    <cellStyle name="Calculation 2 6" xfId="2399"/>
    <cellStyle name="Calculation 2 6 2" xfId="2400"/>
    <cellStyle name="Calculation 2 6 2 2" xfId="2401"/>
    <cellStyle name="Calculation 2 6 3" xfId="2402"/>
    <cellStyle name="Calculation 2 6 3 2" xfId="2403"/>
    <cellStyle name="Calculation 2 6 4" xfId="2404"/>
    <cellStyle name="Calculation 2 6 4 2" xfId="2405"/>
    <cellStyle name="Calculation 2 6 5" xfId="2406"/>
    <cellStyle name="Calculation 2 6 5 2" xfId="2407"/>
    <cellStyle name="Calculation 2 6 6" xfId="2408"/>
    <cellStyle name="Calculation 2 6 6 2" xfId="2409"/>
    <cellStyle name="Calculation 2 6 7" xfId="2410"/>
    <cellStyle name="Calculation 2 6 7 2" xfId="2411"/>
    <cellStyle name="Calculation 2 6 8" xfId="2412"/>
    <cellStyle name="Calculation 2 6 8 2" xfId="2413"/>
    <cellStyle name="Calculation 2 6 9" xfId="2414"/>
    <cellStyle name="Calculation 2 7" xfId="2415"/>
    <cellStyle name="Calculation 2 7 2" xfId="2416"/>
    <cellStyle name="Calculation 2 8" xfId="2417"/>
    <cellStyle name="Calculation 2 8 2" xfId="2418"/>
    <cellStyle name="Calculation 2 9" xfId="2419"/>
    <cellStyle name="Calculation 2 9 2" xfId="2420"/>
    <cellStyle name="Calculation 3" xfId="2421"/>
    <cellStyle name="Calculation 3 10" xfId="2422"/>
    <cellStyle name="Calculation 3 10 2" xfId="2423"/>
    <cellStyle name="Calculation 3 11" xfId="2424"/>
    <cellStyle name="Calculation 3 11 2" xfId="2425"/>
    <cellStyle name="Calculation 3 12" xfId="2426"/>
    <cellStyle name="Calculation 3 12 2" xfId="2427"/>
    <cellStyle name="Calculation 3 13" xfId="2428"/>
    <cellStyle name="Calculation 3 2" xfId="2429"/>
    <cellStyle name="Calculation 3 2 2" xfId="2430"/>
    <cellStyle name="Calculation 3 2 2 2" xfId="2431"/>
    <cellStyle name="Calculation 3 2 2 2 2" xfId="2432"/>
    <cellStyle name="Calculation 3 2 2 3" xfId="2433"/>
    <cellStyle name="Calculation 3 2 2 3 2" xfId="2434"/>
    <cellStyle name="Calculation 3 2 2 4" xfId="2435"/>
    <cellStyle name="Calculation 3 2 2 4 2" xfId="2436"/>
    <cellStyle name="Calculation 3 2 2 5" xfId="2437"/>
    <cellStyle name="Calculation 3 2 2 5 2" xfId="2438"/>
    <cellStyle name="Calculation 3 2 2 6" xfId="2439"/>
    <cellStyle name="Calculation 3 2 2 6 2" xfId="2440"/>
    <cellStyle name="Calculation 3 2 2 7" xfId="2441"/>
    <cellStyle name="Calculation 3 2 3" xfId="2442"/>
    <cellStyle name="Calculation 3 2 3 2" xfId="2443"/>
    <cellStyle name="Calculation 3 2 3 2 2" xfId="2444"/>
    <cellStyle name="Calculation 3 2 3 3" xfId="2445"/>
    <cellStyle name="Calculation 3 2 3 3 2" xfId="2446"/>
    <cellStyle name="Calculation 3 2 3 4" xfId="2447"/>
    <cellStyle name="Calculation 3 2 3 4 2" xfId="2448"/>
    <cellStyle name="Calculation 3 2 3 5" xfId="2449"/>
    <cellStyle name="Calculation 3 2 3 5 2" xfId="2450"/>
    <cellStyle name="Calculation 3 2 3 6" xfId="2451"/>
    <cellStyle name="Calculation 3 2 3 6 2" xfId="2452"/>
    <cellStyle name="Calculation 3 2 3 7" xfId="2453"/>
    <cellStyle name="Calculation 3 2 4" xfId="2454"/>
    <cellStyle name="Calculation 3 2 4 2" xfId="2455"/>
    <cellStyle name="Calculation 3 2 5" xfId="2456"/>
    <cellStyle name="Calculation 3 2 5 2" xfId="2457"/>
    <cellStyle name="Calculation 3 2 6" xfId="2458"/>
    <cellStyle name="Calculation 3 2 6 2" xfId="2459"/>
    <cellStyle name="Calculation 3 2 7" xfId="2460"/>
    <cellStyle name="Calculation 3 2 7 2" xfId="2461"/>
    <cellStyle name="Calculation 3 2 8" xfId="2462"/>
    <cellStyle name="Calculation 3 2 8 2" xfId="2463"/>
    <cellStyle name="Calculation 3 2 9" xfId="2464"/>
    <cellStyle name="Calculation 3 3" xfId="2465"/>
    <cellStyle name="Calculation 3 3 2" xfId="2466"/>
    <cellStyle name="Calculation 3 3 2 2" xfId="2467"/>
    <cellStyle name="Calculation 3 3 3" xfId="2468"/>
    <cellStyle name="Calculation 3 3 3 2" xfId="2469"/>
    <cellStyle name="Calculation 3 3 4" xfId="2470"/>
    <cellStyle name="Calculation 3 3 4 2" xfId="2471"/>
    <cellStyle name="Calculation 3 3 5" xfId="2472"/>
    <cellStyle name="Calculation 3 3 5 2" xfId="2473"/>
    <cellStyle name="Calculation 3 3 6" xfId="2474"/>
    <cellStyle name="Calculation 3 3 6 2" xfId="2475"/>
    <cellStyle name="Calculation 3 3 7" xfId="2476"/>
    <cellStyle name="Calculation 3 4" xfId="2477"/>
    <cellStyle name="Calculation 3 4 2" xfId="2478"/>
    <cellStyle name="Calculation 3 4 2 2" xfId="2479"/>
    <cellStyle name="Calculation 3 4 3" xfId="2480"/>
    <cellStyle name="Calculation 3 4 3 2" xfId="2481"/>
    <cellStyle name="Calculation 3 4 4" xfId="2482"/>
    <cellStyle name="Calculation 3 4 4 2" xfId="2483"/>
    <cellStyle name="Calculation 3 4 5" xfId="2484"/>
    <cellStyle name="Calculation 3 4 5 2" xfId="2485"/>
    <cellStyle name="Calculation 3 4 6" xfId="2486"/>
    <cellStyle name="Calculation 3 4 6 2" xfId="2487"/>
    <cellStyle name="Calculation 3 4 7" xfId="2488"/>
    <cellStyle name="Calculation 3 5" xfId="2489"/>
    <cellStyle name="Calculation 3 5 2" xfId="2490"/>
    <cellStyle name="Calculation 3 5 2 2" xfId="2491"/>
    <cellStyle name="Calculation 3 5 3" xfId="2492"/>
    <cellStyle name="Calculation 3 5 3 2" xfId="2493"/>
    <cellStyle name="Calculation 3 5 4" xfId="2494"/>
    <cellStyle name="Calculation 3 5 4 2" xfId="2495"/>
    <cellStyle name="Calculation 3 5 5" xfId="2496"/>
    <cellStyle name="Calculation 3 5 5 2" xfId="2497"/>
    <cellStyle name="Calculation 3 5 6" xfId="2498"/>
    <cellStyle name="Calculation 3 5 6 2" xfId="2499"/>
    <cellStyle name="Calculation 3 5 7" xfId="2500"/>
    <cellStyle name="Calculation 3 5 7 2" xfId="2501"/>
    <cellStyle name="Calculation 3 5 8" xfId="2502"/>
    <cellStyle name="Calculation 3 5 8 2" xfId="2503"/>
    <cellStyle name="Calculation 3 5 9" xfId="2504"/>
    <cellStyle name="Calculation 3 6" xfId="2505"/>
    <cellStyle name="Calculation 3 6 2" xfId="2506"/>
    <cellStyle name="Calculation 3 7" xfId="2507"/>
    <cellStyle name="Calculation 3 7 2" xfId="2508"/>
    <cellStyle name="Calculation 3 8" xfId="2509"/>
    <cellStyle name="Calculation 3 8 2" xfId="2510"/>
    <cellStyle name="Calculation 3 9" xfId="2511"/>
    <cellStyle name="Calculation 3 9 2" xfId="2512"/>
    <cellStyle name="Calculation 4" xfId="2513"/>
    <cellStyle name="Calculation 4 10" xfId="2514"/>
    <cellStyle name="Calculation 4 10 2" xfId="2515"/>
    <cellStyle name="Calculation 4 11" xfId="2516"/>
    <cellStyle name="Calculation 4 11 2" xfId="2517"/>
    <cellStyle name="Calculation 4 12" xfId="2518"/>
    <cellStyle name="Calculation 4 2" xfId="2519"/>
    <cellStyle name="Calculation 4 2 10" xfId="2520"/>
    <cellStyle name="Calculation 4 2 2" xfId="2521"/>
    <cellStyle name="Calculation 4 2 2 2" xfId="2522"/>
    <cellStyle name="Calculation 4 2 2 2 2" xfId="2523"/>
    <cellStyle name="Calculation 4 2 2 3" xfId="2524"/>
    <cellStyle name="Calculation 4 2 2 3 2" xfId="2525"/>
    <cellStyle name="Calculation 4 2 2 4" xfId="2526"/>
    <cellStyle name="Calculation 4 2 2 4 2" xfId="2527"/>
    <cellStyle name="Calculation 4 2 2 5" xfId="2528"/>
    <cellStyle name="Calculation 4 2 2 5 2" xfId="2529"/>
    <cellStyle name="Calculation 4 2 2 6" xfId="2530"/>
    <cellStyle name="Calculation 4 2 2 6 2" xfId="2531"/>
    <cellStyle name="Calculation 4 2 2 7" xfId="2532"/>
    <cellStyle name="Calculation 4 2 3" xfId="2533"/>
    <cellStyle name="Calculation 4 2 3 2" xfId="2534"/>
    <cellStyle name="Calculation 4 2 3 2 2" xfId="2535"/>
    <cellStyle name="Calculation 4 2 3 3" xfId="2536"/>
    <cellStyle name="Calculation 4 2 3 3 2" xfId="2537"/>
    <cellStyle name="Calculation 4 2 3 4" xfId="2538"/>
    <cellStyle name="Calculation 4 2 3 4 2" xfId="2539"/>
    <cellStyle name="Calculation 4 2 3 5" xfId="2540"/>
    <cellStyle name="Calculation 4 2 3 5 2" xfId="2541"/>
    <cellStyle name="Calculation 4 2 3 6" xfId="2542"/>
    <cellStyle name="Calculation 4 2 3 6 2" xfId="2543"/>
    <cellStyle name="Calculation 4 2 3 7" xfId="2544"/>
    <cellStyle name="Calculation 4 2 4" xfId="2545"/>
    <cellStyle name="Calculation 4 2 4 2" xfId="2546"/>
    <cellStyle name="Calculation 4 2 5" xfId="2547"/>
    <cellStyle name="Calculation 4 2 5 2" xfId="2548"/>
    <cellStyle name="Calculation 4 2 6" xfId="2549"/>
    <cellStyle name="Calculation 4 2 6 2" xfId="2550"/>
    <cellStyle name="Calculation 4 2 7" xfId="2551"/>
    <cellStyle name="Calculation 4 2 7 2" xfId="2552"/>
    <cellStyle name="Calculation 4 2 8" xfId="2553"/>
    <cellStyle name="Calculation 4 2 8 2" xfId="2554"/>
    <cellStyle name="Calculation 4 2 9" xfId="2555"/>
    <cellStyle name="Calculation 4 2 9 2" xfId="2556"/>
    <cellStyle name="Calculation 4 3" xfId="2557"/>
    <cellStyle name="Calculation 4 3 2" xfId="2558"/>
    <cellStyle name="Calculation 4 3 2 2" xfId="2559"/>
    <cellStyle name="Calculation 4 3 3" xfId="2560"/>
    <cellStyle name="Calculation 4 3 3 2" xfId="2561"/>
    <cellStyle name="Calculation 4 3 4" xfId="2562"/>
    <cellStyle name="Calculation 4 3 4 2" xfId="2563"/>
    <cellStyle name="Calculation 4 3 5" xfId="2564"/>
    <cellStyle name="Calculation 4 3 5 2" xfId="2565"/>
    <cellStyle name="Calculation 4 3 6" xfId="2566"/>
    <cellStyle name="Calculation 4 3 6 2" xfId="2567"/>
    <cellStyle name="Calculation 4 3 7" xfId="2568"/>
    <cellStyle name="Calculation 4 4" xfId="2569"/>
    <cellStyle name="Calculation 4 4 2" xfId="2570"/>
    <cellStyle name="Calculation 4 4 2 2" xfId="2571"/>
    <cellStyle name="Calculation 4 4 3" xfId="2572"/>
    <cellStyle name="Calculation 4 4 3 2" xfId="2573"/>
    <cellStyle name="Calculation 4 4 4" xfId="2574"/>
    <cellStyle name="Calculation 4 4 4 2" xfId="2575"/>
    <cellStyle name="Calculation 4 4 5" xfId="2576"/>
    <cellStyle name="Calculation 4 4 5 2" xfId="2577"/>
    <cellStyle name="Calculation 4 4 6" xfId="2578"/>
    <cellStyle name="Calculation 4 4 6 2" xfId="2579"/>
    <cellStyle name="Calculation 4 4 7" xfId="2580"/>
    <cellStyle name="Calculation 4 5" xfId="2581"/>
    <cellStyle name="Calculation 4 5 2" xfId="2582"/>
    <cellStyle name="Calculation 4 6" xfId="2583"/>
    <cellStyle name="Calculation 4 6 2" xfId="2584"/>
    <cellStyle name="Calculation 4 7" xfId="2585"/>
    <cellStyle name="Calculation 4 7 2" xfId="2586"/>
    <cellStyle name="Calculation 4 8" xfId="2587"/>
    <cellStyle name="Calculation 4 8 2" xfId="2588"/>
    <cellStyle name="Calculation 4 9" xfId="2589"/>
    <cellStyle name="Calculation 4 9 2" xfId="2590"/>
    <cellStyle name="Calculation 5" xfId="2591"/>
    <cellStyle name="Calculation 5 10" xfId="2592"/>
    <cellStyle name="Calculation 5 10 2" xfId="2593"/>
    <cellStyle name="Calculation 5 11" xfId="2594"/>
    <cellStyle name="Calculation 5 11 2" xfId="2595"/>
    <cellStyle name="Calculation 5 12" xfId="2596"/>
    <cellStyle name="Calculation 5 2" xfId="2597"/>
    <cellStyle name="Calculation 5 2 2" xfId="2598"/>
    <cellStyle name="Calculation 5 2 2 2" xfId="2599"/>
    <cellStyle name="Calculation 5 2 2 2 2" xfId="2600"/>
    <cellStyle name="Calculation 5 2 2 3" xfId="2601"/>
    <cellStyle name="Calculation 5 2 2 3 2" xfId="2602"/>
    <cellStyle name="Calculation 5 2 2 4" xfId="2603"/>
    <cellStyle name="Calculation 5 2 2 4 2" xfId="2604"/>
    <cellStyle name="Calculation 5 2 2 5" xfId="2605"/>
    <cellStyle name="Calculation 5 2 2 5 2" xfId="2606"/>
    <cellStyle name="Calculation 5 2 2 6" xfId="2607"/>
    <cellStyle name="Calculation 5 2 2 6 2" xfId="2608"/>
    <cellStyle name="Calculation 5 2 2 7" xfId="2609"/>
    <cellStyle name="Calculation 5 2 3" xfId="2610"/>
    <cellStyle name="Calculation 5 2 3 2" xfId="2611"/>
    <cellStyle name="Calculation 5 2 3 2 2" xfId="2612"/>
    <cellStyle name="Calculation 5 2 3 3" xfId="2613"/>
    <cellStyle name="Calculation 5 2 3 3 2" xfId="2614"/>
    <cellStyle name="Calculation 5 2 3 4" xfId="2615"/>
    <cellStyle name="Calculation 5 2 3 4 2" xfId="2616"/>
    <cellStyle name="Calculation 5 2 3 5" xfId="2617"/>
    <cellStyle name="Calculation 5 2 3 5 2" xfId="2618"/>
    <cellStyle name="Calculation 5 2 3 6" xfId="2619"/>
    <cellStyle name="Calculation 5 2 3 6 2" xfId="2620"/>
    <cellStyle name="Calculation 5 2 3 7" xfId="2621"/>
    <cellStyle name="Calculation 5 2 4" xfId="2622"/>
    <cellStyle name="Calculation 5 2 4 2" xfId="2623"/>
    <cellStyle name="Calculation 5 2 5" xfId="2624"/>
    <cellStyle name="Calculation 5 2 5 2" xfId="2625"/>
    <cellStyle name="Calculation 5 2 6" xfId="2626"/>
    <cellStyle name="Calculation 5 2 6 2" xfId="2627"/>
    <cellStyle name="Calculation 5 2 7" xfId="2628"/>
    <cellStyle name="Calculation 5 2 7 2" xfId="2629"/>
    <cellStyle name="Calculation 5 2 8" xfId="2630"/>
    <cellStyle name="Calculation 5 2 8 2" xfId="2631"/>
    <cellStyle name="Calculation 5 2 9" xfId="2632"/>
    <cellStyle name="Calculation 5 3" xfId="2633"/>
    <cellStyle name="Calculation 5 3 2" xfId="2634"/>
    <cellStyle name="Calculation 5 3 2 2" xfId="2635"/>
    <cellStyle name="Calculation 5 3 3" xfId="2636"/>
    <cellStyle name="Calculation 5 3 3 2" xfId="2637"/>
    <cellStyle name="Calculation 5 3 4" xfId="2638"/>
    <cellStyle name="Calculation 5 3 4 2" xfId="2639"/>
    <cellStyle name="Calculation 5 3 5" xfId="2640"/>
    <cellStyle name="Calculation 5 3 5 2" xfId="2641"/>
    <cellStyle name="Calculation 5 3 6" xfId="2642"/>
    <cellStyle name="Calculation 5 3 6 2" xfId="2643"/>
    <cellStyle name="Calculation 5 3 7" xfId="2644"/>
    <cellStyle name="Calculation 5 4" xfId="2645"/>
    <cellStyle name="Calculation 5 4 2" xfId="2646"/>
    <cellStyle name="Calculation 5 4 2 2" xfId="2647"/>
    <cellStyle name="Calculation 5 4 3" xfId="2648"/>
    <cellStyle name="Calculation 5 4 3 2" xfId="2649"/>
    <cellStyle name="Calculation 5 4 4" xfId="2650"/>
    <cellStyle name="Calculation 5 4 4 2" xfId="2651"/>
    <cellStyle name="Calculation 5 4 5" xfId="2652"/>
    <cellStyle name="Calculation 5 4 5 2" xfId="2653"/>
    <cellStyle name="Calculation 5 4 6" xfId="2654"/>
    <cellStyle name="Calculation 5 4 6 2" xfId="2655"/>
    <cellStyle name="Calculation 5 4 7" xfId="2656"/>
    <cellStyle name="Calculation 5 5" xfId="2657"/>
    <cellStyle name="Calculation 5 5 2" xfId="2658"/>
    <cellStyle name="Calculation 5 6" xfId="2659"/>
    <cellStyle name="Calculation 5 6 2" xfId="2660"/>
    <cellStyle name="Calculation 5 7" xfId="2661"/>
    <cellStyle name="Calculation 5 7 2" xfId="2662"/>
    <cellStyle name="Calculation 5 8" xfId="2663"/>
    <cellStyle name="Calculation 5 8 2" xfId="2664"/>
    <cellStyle name="Calculation 5 9" xfId="2665"/>
    <cellStyle name="Calculation 5 9 2" xfId="2666"/>
    <cellStyle name="Calculation 6" xfId="2667"/>
    <cellStyle name="Calculation 6 10" xfId="2668"/>
    <cellStyle name="Calculation 6 10 2" xfId="2669"/>
    <cellStyle name="Calculation 6 11" xfId="2670"/>
    <cellStyle name="Calculation 6 11 2" xfId="2671"/>
    <cellStyle name="Calculation 6 12" xfId="2672"/>
    <cellStyle name="Calculation 6 2" xfId="2673"/>
    <cellStyle name="Calculation 6 2 2" xfId="2674"/>
    <cellStyle name="Calculation 6 2 2 2" xfId="2675"/>
    <cellStyle name="Calculation 6 2 2 2 2" xfId="2676"/>
    <cellStyle name="Calculation 6 2 2 3" xfId="2677"/>
    <cellStyle name="Calculation 6 2 2 3 2" xfId="2678"/>
    <cellStyle name="Calculation 6 2 2 4" xfId="2679"/>
    <cellStyle name="Calculation 6 2 2 4 2" xfId="2680"/>
    <cellStyle name="Calculation 6 2 2 5" xfId="2681"/>
    <cellStyle name="Calculation 6 2 2 5 2" xfId="2682"/>
    <cellStyle name="Calculation 6 2 2 6" xfId="2683"/>
    <cellStyle name="Calculation 6 2 2 6 2" xfId="2684"/>
    <cellStyle name="Calculation 6 2 2 7" xfId="2685"/>
    <cellStyle name="Calculation 6 2 3" xfId="2686"/>
    <cellStyle name="Calculation 6 2 3 2" xfId="2687"/>
    <cellStyle name="Calculation 6 2 3 2 2" xfId="2688"/>
    <cellStyle name="Calculation 6 2 3 3" xfId="2689"/>
    <cellStyle name="Calculation 6 2 3 3 2" xfId="2690"/>
    <cellStyle name="Calculation 6 2 3 4" xfId="2691"/>
    <cellStyle name="Calculation 6 2 3 4 2" xfId="2692"/>
    <cellStyle name="Calculation 6 2 3 5" xfId="2693"/>
    <cellStyle name="Calculation 6 2 3 5 2" xfId="2694"/>
    <cellStyle name="Calculation 6 2 3 6" xfId="2695"/>
    <cellStyle name="Calculation 6 2 3 6 2" xfId="2696"/>
    <cellStyle name="Calculation 6 2 3 7" xfId="2697"/>
    <cellStyle name="Calculation 6 2 4" xfId="2698"/>
    <cellStyle name="Calculation 6 2 4 2" xfId="2699"/>
    <cellStyle name="Calculation 6 2 5" xfId="2700"/>
    <cellStyle name="Calculation 6 2 5 2" xfId="2701"/>
    <cellStyle name="Calculation 6 2 6" xfId="2702"/>
    <cellStyle name="Calculation 6 2 6 2" xfId="2703"/>
    <cellStyle name="Calculation 6 2 7" xfId="2704"/>
    <cellStyle name="Calculation 6 2 7 2" xfId="2705"/>
    <cellStyle name="Calculation 6 2 8" xfId="2706"/>
    <cellStyle name="Calculation 6 2 8 2" xfId="2707"/>
    <cellStyle name="Calculation 6 2 9" xfId="2708"/>
    <cellStyle name="Calculation 6 3" xfId="2709"/>
    <cellStyle name="Calculation 6 3 2" xfId="2710"/>
    <cellStyle name="Calculation 6 3 2 2" xfId="2711"/>
    <cellStyle name="Calculation 6 3 3" xfId="2712"/>
    <cellStyle name="Calculation 6 3 3 2" xfId="2713"/>
    <cellStyle name="Calculation 6 3 4" xfId="2714"/>
    <cellStyle name="Calculation 6 3 4 2" xfId="2715"/>
    <cellStyle name="Calculation 6 3 5" xfId="2716"/>
    <cellStyle name="Calculation 6 3 5 2" xfId="2717"/>
    <cellStyle name="Calculation 6 3 6" xfId="2718"/>
    <cellStyle name="Calculation 6 3 6 2" xfId="2719"/>
    <cellStyle name="Calculation 6 3 7" xfId="2720"/>
    <cellStyle name="Calculation 6 4" xfId="2721"/>
    <cellStyle name="Calculation 6 4 2" xfId="2722"/>
    <cellStyle name="Calculation 6 4 2 2" xfId="2723"/>
    <cellStyle name="Calculation 6 4 3" xfId="2724"/>
    <cellStyle name="Calculation 6 4 3 2" xfId="2725"/>
    <cellStyle name="Calculation 6 4 4" xfId="2726"/>
    <cellStyle name="Calculation 6 4 4 2" xfId="2727"/>
    <cellStyle name="Calculation 6 4 5" xfId="2728"/>
    <cellStyle name="Calculation 6 4 5 2" xfId="2729"/>
    <cellStyle name="Calculation 6 4 6" xfId="2730"/>
    <cellStyle name="Calculation 6 4 6 2" xfId="2731"/>
    <cellStyle name="Calculation 6 4 7" xfId="2732"/>
    <cellStyle name="Calculation 6 5" xfId="2733"/>
    <cellStyle name="Calculation 6 5 2" xfId="2734"/>
    <cellStyle name="Calculation 6 6" xfId="2735"/>
    <cellStyle name="Calculation 6 6 2" xfId="2736"/>
    <cellStyle name="Calculation 6 7" xfId="2737"/>
    <cellStyle name="Calculation 6 7 2" xfId="2738"/>
    <cellStyle name="Calculation 6 8" xfId="2739"/>
    <cellStyle name="Calculation 6 8 2" xfId="2740"/>
    <cellStyle name="Calculation 6 9" xfId="2741"/>
    <cellStyle name="Calculation 6 9 2" xfId="2742"/>
    <cellStyle name="Calculation 7" xfId="2743"/>
    <cellStyle name="Calculation 7 2" xfId="2744"/>
    <cellStyle name="Calculation 7 2 2" xfId="2745"/>
    <cellStyle name="Calculation 7 2 2 2" xfId="2746"/>
    <cellStyle name="Calculation 7 2 3" xfId="2747"/>
    <cellStyle name="Calculation 7 2 3 2" xfId="2748"/>
    <cellStyle name="Calculation 7 2 4" xfId="2749"/>
    <cellStyle name="Calculation 7 2 4 2" xfId="2750"/>
    <cellStyle name="Calculation 7 2 5" xfId="2751"/>
    <cellStyle name="Calculation 7 2 5 2" xfId="2752"/>
    <cellStyle name="Calculation 7 2 6" xfId="2753"/>
    <cellStyle name="Calculation 7 2 6 2" xfId="2754"/>
    <cellStyle name="Calculation 7 2 7" xfId="2755"/>
    <cellStyle name="Calculation 7 3" xfId="2756"/>
    <cellStyle name="Calculation 7 3 2" xfId="2757"/>
    <cellStyle name="Calculation 7 3 2 2" xfId="2758"/>
    <cellStyle name="Calculation 7 3 3" xfId="2759"/>
    <cellStyle name="Calculation 7 3 3 2" xfId="2760"/>
    <cellStyle name="Calculation 7 3 4" xfId="2761"/>
    <cellStyle name="Calculation 7 3 4 2" xfId="2762"/>
    <cellStyle name="Calculation 7 3 5" xfId="2763"/>
    <cellStyle name="Calculation 7 3 5 2" xfId="2764"/>
    <cellStyle name="Calculation 7 3 6" xfId="2765"/>
    <cellStyle name="Calculation 7 3 6 2" xfId="2766"/>
    <cellStyle name="Calculation 7 3 7" xfId="2767"/>
    <cellStyle name="Calculation 7 4" xfId="2768"/>
    <cellStyle name="Calculation 7 4 2" xfId="2769"/>
    <cellStyle name="Calculation 7 5" xfId="2770"/>
    <cellStyle name="Calculation 7 5 2" xfId="2771"/>
    <cellStyle name="Calculation 7 6" xfId="2772"/>
    <cellStyle name="Calculation 7 6 2" xfId="2773"/>
    <cellStyle name="Calculation 7 7" xfId="2774"/>
    <cellStyle name="Calculation 7 7 2" xfId="2775"/>
    <cellStyle name="Calculation 7 8" xfId="2776"/>
    <cellStyle name="Calculation 7 8 2" xfId="2777"/>
    <cellStyle name="Calculation 7 9" xfId="2778"/>
    <cellStyle name="Calculation 8" xfId="2779"/>
    <cellStyle name="Calculation 8 2" xfId="2780"/>
    <cellStyle name="Calculation 8 2 2" xfId="2781"/>
    <cellStyle name="Calculation 8 3" xfId="2782"/>
    <cellStyle name="Calculation 8 3 2" xfId="2783"/>
    <cellStyle name="Calculation 8 4" xfId="2784"/>
    <cellStyle name="Calculation 8 4 2" xfId="2785"/>
    <cellStyle name="Calculation 8 5" xfId="2786"/>
    <cellStyle name="Calculation 8 5 2" xfId="2787"/>
    <cellStyle name="Calculation 8 6" xfId="2788"/>
    <cellStyle name="Calculation 8 6 2" xfId="2789"/>
    <cellStyle name="Calculation 8 7" xfId="2790"/>
    <cellStyle name="Calculation 9" xfId="2791"/>
    <cellStyle name="Calculation 9 2" xfId="2792"/>
    <cellStyle name="Calculation 9 2 2" xfId="2793"/>
    <cellStyle name="Calculation 9 3" xfId="2794"/>
    <cellStyle name="Calculation 9 3 2" xfId="2795"/>
    <cellStyle name="Calculation 9 4" xfId="2796"/>
    <cellStyle name="Calculation 9 4 2" xfId="2797"/>
    <cellStyle name="Calculation 9 5" xfId="2798"/>
    <cellStyle name="Calculation 9 5 2" xfId="2799"/>
    <cellStyle name="Calculation 9 6" xfId="2800"/>
    <cellStyle name="Calculation 9 6 2" xfId="2801"/>
    <cellStyle name="Calculation 9 7" xfId="2802"/>
    <cellStyle name="Calculation__Anfisa_Result after MRO_model2012(ord+marg ore+dilution)" xfId="46093"/>
    <cellStyle name="Center Comma [0.00]" xfId="2803"/>
    <cellStyle name="Center Comma [0]" xfId="2804"/>
    <cellStyle name="Centered Heading" xfId="2805"/>
    <cellStyle name="Centered Heading 2" xfId="2806"/>
    <cellStyle name="Check" xfId="2807"/>
    <cellStyle name="Check Cell" xfId="2808"/>
    <cellStyle name="Check Cell 2" xfId="2809"/>
    <cellStyle name="Check Cell 2 2" xfId="2810"/>
    <cellStyle name="Check Cell 3" xfId="2811"/>
    <cellStyle name="Check Cell 3 2" xfId="2812"/>
    <cellStyle name="Check Cell 4" xfId="2813"/>
    <cellStyle name="Check Cell 5" xfId="2814"/>
    <cellStyle name="Check Cell 6" xfId="2815"/>
    <cellStyle name="Check Cell__Anfisa_Result after MRO_model2012(ord+marg ore+dilution)" xfId="46094"/>
    <cellStyle name="Code" xfId="2816"/>
    <cellStyle name="Code 2" xfId="2817"/>
    <cellStyle name="Code 3" xfId="2818"/>
    <cellStyle name="Code 4" xfId="2819"/>
    <cellStyle name="Code 5" xfId="2820"/>
    <cellStyle name="Code 6" xfId="2821"/>
    <cellStyle name="Code 7" xfId="2822"/>
    <cellStyle name="Code 8" xfId="2823"/>
    <cellStyle name="Color number" xfId="2824"/>
    <cellStyle name="Column_Title" xfId="2825"/>
    <cellStyle name="Comma  - Style1" xfId="2826"/>
    <cellStyle name="Comma  - Style2" xfId="2827"/>
    <cellStyle name="Comma  - Style3" xfId="2828"/>
    <cellStyle name="Comma  - Style4" xfId="2829"/>
    <cellStyle name="Comma  - Style5" xfId="2830"/>
    <cellStyle name="Comma  - Style6" xfId="2831"/>
    <cellStyle name="Comma  - Style7" xfId="2832"/>
    <cellStyle name="Comma  - Style8" xfId="2833"/>
    <cellStyle name="Comma [0] 2" xfId="2834"/>
    <cellStyle name="Comma [0] 2 2" xfId="46095"/>
    <cellStyle name="Comma [0] 3" xfId="2835"/>
    <cellStyle name="Comma [0] 4" xfId="2836"/>
    <cellStyle name="Comma [0] 5" xfId="2837"/>
    <cellStyle name="Comma [0] 6" xfId="2838"/>
    <cellStyle name="Comma [0] 7" xfId="2839"/>
    <cellStyle name="Comma [0] 8" xfId="2840"/>
    <cellStyle name="Comma [0] 8 2" xfId="2841"/>
    <cellStyle name="Comma [0] 8 2 2" xfId="2842"/>
    <cellStyle name="Comma [0] 8 3" xfId="46096"/>
    <cellStyle name="Comma [0] 8 4" xfId="46097"/>
    <cellStyle name="Comma [0] 9" xfId="2843"/>
    <cellStyle name="Comma [0] 9 2" xfId="2844"/>
    <cellStyle name="Comma [0] 9 2 2" xfId="2845"/>
    <cellStyle name="Comma [0] 9 3" xfId="46098"/>
    <cellStyle name="Comma [0] 9 4" xfId="46099"/>
    <cellStyle name="Comma [0]_09.09.03_Revised Freight Budget - WR Equipment Maintenance - 2010" xfId="2846"/>
    <cellStyle name="Comma [00]" xfId="2847"/>
    <cellStyle name="Comma [1]" xfId="2848"/>
    <cellStyle name="Comma [2]" xfId="2849"/>
    <cellStyle name="Comma 0.0" xfId="2850"/>
    <cellStyle name="Comma 0.0 2" xfId="2851"/>
    <cellStyle name="Comma 0.0 3" xfId="2852"/>
    <cellStyle name="Comma 0.0 4" xfId="2853"/>
    <cellStyle name="Comma 0.0 5" xfId="2854"/>
    <cellStyle name="Comma 0.0 6" xfId="2855"/>
    <cellStyle name="Comma 0.0 7" xfId="2856"/>
    <cellStyle name="Comma 0.0 8" xfId="2857"/>
    <cellStyle name="Comma 0.00" xfId="2858"/>
    <cellStyle name="Comma 0.00 2" xfId="2859"/>
    <cellStyle name="Comma 0.00 3" xfId="2860"/>
    <cellStyle name="Comma 0.00 4" xfId="2861"/>
    <cellStyle name="Comma 0.00 5" xfId="2862"/>
    <cellStyle name="Comma 0.00 6" xfId="2863"/>
    <cellStyle name="Comma 0.00 7" xfId="2864"/>
    <cellStyle name="Comma 0.00 8" xfId="2865"/>
    <cellStyle name="Comma 0.000" xfId="2866"/>
    <cellStyle name="Comma 0.000 2" xfId="2867"/>
    <cellStyle name="Comma 0.000 3" xfId="2868"/>
    <cellStyle name="Comma 0.000 4" xfId="2869"/>
    <cellStyle name="Comma 0.000 5" xfId="2870"/>
    <cellStyle name="Comma 0.000 6" xfId="2871"/>
    <cellStyle name="Comma 0.000 7" xfId="2872"/>
    <cellStyle name="Comma 0.000 8" xfId="2873"/>
    <cellStyle name="Comma 10" xfId="2874"/>
    <cellStyle name="Comma 10 2" xfId="2875"/>
    <cellStyle name="Comma 10 3" xfId="2876"/>
    <cellStyle name="Comma 2" xfId="2877"/>
    <cellStyle name="Comma 2 10" xfId="2878"/>
    <cellStyle name="Comma 2 10 2" xfId="2879"/>
    <cellStyle name="Comma 2 10 2 2" xfId="2880"/>
    <cellStyle name="Comma 2 10 3" xfId="2881"/>
    <cellStyle name="Comma 2 10 4" xfId="46100"/>
    <cellStyle name="Comma 2 10 5" xfId="46101"/>
    <cellStyle name="Comma 2 11" xfId="2882"/>
    <cellStyle name="Comma 2 11 2" xfId="46102"/>
    <cellStyle name="Comma 2 11 3" xfId="46103"/>
    <cellStyle name="Comma 2 12" xfId="2883"/>
    <cellStyle name="Comma 2 12 2" xfId="46104"/>
    <cellStyle name="Comma 2 13" xfId="46105"/>
    <cellStyle name="Comma 2 2" xfId="2884"/>
    <cellStyle name="Comma 2 2 2" xfId="2885"/>
    <cellStyle name="Comma 2 2 2 2" xfId="46106"/>
    <cellStyle name="Comma 2 2 2 3" xfId="46107"/>
    <cellStyle name="Comma 2 2 3" xfId="2886"/>
    <cellStyle name="Comma 2 2 3 2" xfId="46108"/>
    <cellStyle name="Comma 2 2 4" xfId="2887"/>
    <cellStyle name="Comma 2 2 4 2" xfId="46109"/>
    <cellStyle name="Comma 2 2 5" xfId="2888"/>
    <cellStyle name="Comma 2 2 6" xfId="2889"/>
    <cellStyle name="Comma 2 2 7" xfId="2890"/>
    <cellStyle name="Comma 2 2 8" xfId="2891"/>
    <cellStyle name="Comma 2 2 9" xfId="2892"/>
    <cellStyle name="Comma 2 2 9 2" xfId="2893"/>
    <cellStyle name="Comma 2 3" xfId="2894"/>
    <cellStyle name="Comma 2 3 2" xfId="2895"/>
    <cellStyle name="Comma 2 3 2 2" xfId="2896"/>
    <cellStyle name="Comma 2 3 2 3" xfId="46110"/>
    <cellStyle name="Comma 2 3 3" xfId="2897"/>
    <cellStyle name="Comma 2 3 3 2" xfId="46111"/>
    <cellStyle name="Comma 2 3 3 3" xfId="46112"/>
    <cellStyle name="Comma 2 3 3 4" xfId="46113"/>
    <cellStyle name="Comma 2 3 3 5" xfId="46114"/>
    <cellStyle name="Comma 2 3 3 6" xfId="46115"/>
    <cellStyle name="Comma 2 3 4" xfId="2898"/>
    <cellStyle name="Comma 2 3 4 2" xfId="2899"/>
    <cellStyle name="Comma 2 3 5" xfId="2900"/>
    <cellStyle name="Comma 2 4" xfId="2901"/>
    <cellStyle name="Comma 2 4 2" xfId="2902"/>
    <cellStyle name="Comma 2 4 2 2" xfId="2903"/>
    <cellStyle name="Comma 2 4 2 3" xfId="46116"/>
    <cellStyle name="Comma 2 4 3" xfId="2904"/>
    <cellStyle name="Comma 2 4 3 2" xfId="2905"/>
    <cellStyle name="Comma 2 4 3 3" xfId="46117"/>
    <cellStyle name="Comma 2 4 3 4" xfId="46118"/>
    <cellStyle name="Comma 2 4 3 5" xfId="46119"/>
    <cellStyle name="Comma 2 4 4" xfId="2906"/>
    <cellStyle name="Comma 2 5" xfId="2907"/>
    <cellStyle name="Comma 2 5 2" xfId="2908"/>
    <cellStyle name="Comma 2 5 2 2" xfId="2909"/>
    <cellStyle name="Comma 2 5 3" xfId="2910"/>
    <cellStyle name="Comma 2 5 3 2" xfId="2911"/>
    <cellStyle name="Comma 2 5 4" xfId="2912"/>
    <cellStyle name="Comma 2 5 5" xfId="46120"/>
    <cellStyle name="Comma 2 6" xfId="2913"/>
    <cellStyle name="Comma 2 6 2" xfId="2914"/>
    <cellStyle name="Comma 2 6 2 2" xfId="2915"/>
    <cellStyle name="Comma 2 6 3" xfId="2916"/>
    <cellStyle name="Comma 2 6 3 2" xfId="2917"/>
    <cellStyle name="Comma 2 6 4" xfId="2918"/>
    <cellStyle name="Comma 2 6 5" xfId="46121"/>
    <cellStyle name="Comma 2 7" xfId="2919"/>
    <cellStyle name="Comma 2 7 2" xfId="2920"/>
    <cellStyle name="Comma 2 7 2 2" xfId="2921"/>
    <cellStyle name="Comma 2 7 3" xfId="2922"/>
    <cellStyle name="Comma 2 7 3 2" xfId="2923"/>
    <cellStyle name="Comma 2 7 4" xfId="2924"/>
    <cellStyle name="Comma 2 7 5" xfId="46122"/>
    <cellStyle name="Comma 2 8" xfId="2925"/>
    <cellStyle name="Comma 2 8 2" xfId="2926"/>
    <cellStyle name="Comma 2 8 2 2" xfId="2927"/>
    <cellStyle name="Comma 2 8 3" xfId="2928"/>
    <cellStyle name="Comma 2 8 3 2" xfId="2929"/>
    <cellStyle name="Comma 2 8 4" xfId="2930"/>
    <cellStyle name="Comma 2 8 5" xfId="46123"/>
    <cellStyle name="Comma 2 9" xfId="2931"/>
    <cellStyle name="Comma 2 9 2" xfId="2932"/>
    <cellStyle name="Comma 2 9 2 2" xfId="2933"/>
    <cellStyle name="Comma 2 9 3" xfId="2934"/>
    <cellStyle name="Comma 2 9 3 2" xfId="2935"/>
    <cellStyle name="Comma 2 9 4" xfId="2936"/>
    <cellStyle name="Comma 2 9 5" xfId="46124"/>
    <cellStyle name="Comma 21" xfId="2937"/>
    <cellStyle name="Comma 21 2" xfId="2938"/>
    <cellStyle name="Comma 21 2 2" xfId="2939"/>
    <cellStyle name="Comma 21 3" xfId="2940"/>
    <cellStyle name="Comma 22" xfId="2941"/>
    <cellStyle name="Comma 22 2" xfId="2942"/>
    <cellStyle name="Comma 22 2 2" xfId="2943"/>
    <cellStyle name="Comma 23" xfId="2944"/>
    <cellStyle name="Comma 23 2" xfId="2945"/>
    <cellStyle name="Comma 23 2 2" xfId="2946"/>
    <cellStyle name="Comma 3" xfId="2947"/>
    <cellStyle name="Comma 3 2" xfId="2948"/>
    <cellStyle name="Comma 3 3" xfId="2949"/>
    <cellStyle name="Comma 3 4" xfId="2950"/>
    <cellStyle name="Comma 3 5" xfId="2951"/>
    <cellStyle name="Comma 3 6" xfId="2952"/>
    <cellStyle name="Comma 3 7" xfId="46125"/>
    <cellStyle name="Comma 4" xfId="2953"/>
    <cellStyle name="Comma 4 2" xfId="2954"/>
    <cellStyle name="Comma 4 2 2" xfId="2955"/>
    <cellStyle name="Comma 4 2 2 2" xfId="2956"/>
    <cellStyle name="Comma 4 2 3" xfId="46126"/>
    <cellStyle name="Comma 4 2 4" xfId="46127"/>
    <cellStyle name="Comma 4 3" xfId="2957"/>
    <cellStyle name="Comma 4 3 2" xfId="46128"/>
    <cellStyle name="Comma 4_Capital Development Budget -  Estimate 2011_2" xfId="2958"/>
    <cellStyle name="Comma 5" xfId="2959"/>
    <cellStyle name="Comma 5 2" xfId="2960"/>
    <cellStyle name="Comma 5 2 2" xfId="46129"/>
    <cellStyle name="Comma 6" xfId="2961"/>
    <cellStyle name="Comma 6 2" xfId="2962"/>
    <cellStyle name="Comma 6 2 2" xfId="46130"/>
    <cellStyle name="Comma 6 3" xfId="2963"/>
    <cellStyle name="Comma 6 3 2" xfId="2964"/>
    <cellStyle name="Comma 6 4" xfId="2965"/>
    <cellStyle name="Comma 7" xfId="2966"/>
    <cellStyle name="Comma 7 2" xfId="2967"/>
    <cellStyle name="Comma 7 3" xfId="2968"/>
    <cellStyle name="Comma 8" xfId="2969"/>
    <cellStyle name="Comma 8 2" xfId="2970"/>
    <cellStyle name="Comma 9" xfId="2971"/>
    <cellStyle name="Comma_09.09.03_Revised Freight Budget - WR Equipment Maintenance - 2010" xfId="2972"/>
    <cellStyle name="Comma0" xfId="2973"/>
    <cellStyle name="Comma0 - Modelo1" xfId="2974"/>
    <cellStyle name="Comma0 - Style1" xfId="2975"/>
    <cellStyle name="Comma0 - Style1 2" xfId="2976"/>
    <cellStyle name="Comma0 2" xfId="2977"/>
    <cellStyle name="Comma0 3" xfId="46131"/>
    <cellStyle name="Comma0 4" xfId="46132"/>
    <cellStyle name="Comma0 5" xfId="46133"/>
    <cellStyle name="Comma0 5 2" xfId="46134"/>
    <cellStyle name="Comma1 - Modelo2" xfId="2978"/>
    <cellStyle name="Comma1 - Style2" xfId="2979"/>
    <cellStyle name="Comma1 - Style2 2" xfId="2980"/>
    <cellStyle name="Company Name" xfId="2981"/>
    <cellStyle name="Coname" xfId="2982"/>
    <cellStyle name="Conor 1" xfId="2983"/>
    <cellStyle name="Conor1" xfId="2984"/>
    <cellStyle name="Conor2" xfId="2985"/>
    <cellStyle name="ContentsHyperlink" xfId="2986"/>
    <cellStyle name="Copied" xfId="2987"/>
    <cellStyle name="Copied 2" xfId="2988"/>
    <cellStyle name="Copied 3" xfId="2989"/>
    <cellStyle name="Copied 4" xfId="2990"/>
    <cellStyle name="Copied 5" xfId="2991"/>
    <cellStyle name="Credit" xfId="2992"/>
    <cellStyle name="Credit 2" xfId="2993"/>
    <cellStyle name="Credit 3" xfId="2994"/>
    <cellStyle name="Credit subtotal" xfId="2995"/>
    <cellStyle name="Credit subtotal 10" xfId="2996"/>
    <cellStyle name="Credit subtotal 10 2" xfId="2997"/>
    <cellStyle name="Credit subtotal 11" xfId="2998"/>
    <cellStyle name="Credit subtotal 11 2" xfId="2999"/>
    <cellStyle name="Credit subtotal 12" xfId="3000"/>
    <cellStyle name="Credit subtotal 2" xfId="3001"/>
    <cellStyle name="Credit subtotal 2 10" xfId="3002"/>
    <cellStyle name="Credit subtotal 2 2" xfId="3003"/>
    <cellStyle name="Credit subtotal 2 2 2" xfId="3004"/>
    <cellStyle name="Credit subtotal 2 2 2 2" xfId="3005"/>
    <cellStyle name="Credit subtotal 2 2 3" xfId="3006"/>
    <cellStyle name="Credit subtotal 2 2 3 2" xfId="3007"/>
    <cellStyle name="Credit subtotal 2 2 4" xfId="3008"/>
    <cellStyle name="Credit subtotal 2 2 4 2" xfId="3009"/>
    <cellStyle name="Credit subtotal 2 2 5" xfId="3010"/>
    <cellStyle name="Credit subtotal 2 2 5 2" xfId="3011"/>
    <cellStyle name="Credit subtotal 2 2 6" xfId="3012"/>
    <cellStyle name="Credit subtotal 2 3" xfId="3013"/>
    <cellStyle name="Credit subtotal 2 3 2" xfId="3014"/>
    <cellStyle name="Credit subtotal 2 3 2 2" xfId="3015"/>
    <cellStyle name="Credit subtotal 2 3 3" xfId="3016"/>
    <cellStyle name="Credit subtotal 2 3 3 2" xfId="3017"/>
    <cellStyle name="Credit subtotal 2 3 4" xfId="3018"/>
    <cellStyle name="Credit subtotal 2 3 4 2" xfId="3019"/>
    <cellStyle name="Credit subtotal 2 3 5" xfId="3020"/>
    <cellStyle name="Credit subtotal 2 4" xfId="3021"/>
    <cellStyle name="Credit subtotal 2 4 2" xfId="3022"/>
    <cellStyle name="Credit subtotal 2 4 2 2" xfId="3023"/>
    <cellStyle name="Credit subtotal 2 4 3" xfId="3024"/>
    <cellStyle name="Credit subtotal 2 4 3 2" xfId="3025"/>
    <cellStyle name="Credit subtotal 2 4 4" xfId="3026"/>
    <cellStyle name="Credit subtotal 2 4 4 2" xfId="3027"/>
    <cellStyle name="Credit subtotal 2 4 5" xfId="3028"/>
    <cellStyle name="Credit subtotal 2 4 5 2" xfId="3029"/>
    <cellStyle name="Credit subtotal 2 4 6" xfId="3030"/>
    <cellStyle name="Credit subtotal 2 4 6 2" xfId="3031"/>
    <cellStyle name="Credit subtotal 2 4 7" xfId="3032"/>
    <cellStyle name="Credit subtotal 2 5" xfId="3033"/>
    <cellStyle name="Credit subtotal 2 5 2" xfId="3034"/>
    <cellStyle name="Credit subtotal 2 6" xfId="3035"/>
    <cellStyle name="Credit subtotal 2 6 2" xfId="3036"/>
    <cellStyle name="Credit subtotal 2 7" xfId="3037"/>
    <cellStyle name="Credit subtotal 2 7 2" xfId="3038"/>
    <cellStyle name="Credit subtotal 2 8" xfId="3039"/>
    <cellStyle name="Credit subtotal 2 8 2" xfId="3040"/>
    <cellStyle name="Credit subtotal 2 9" xfId="3041"/>
    <cellStyle name="Credit subtotal 2 9 2" xfId="3042"/>
    <cellStyle name="Credit subtotal 3" xfId="3043"/>
    <cellStyle name="Credit subtotal 3 10" xfId="3044"/>
    <cellStyle name="Credit subtotal 3 2" xfId="3045"/>
    <cellStyle name="Credit subtotal 3 2 2" xfId="3046"/>
    <cellStyle name="Credit subtotal 3 2 2 2" xfId="3047"/>
    <cellStyle name="Credit subtotal 3 2 3" xfId="3048"/>
    <cellStyle name="Credit subtotal 3 2 3 2" xfId="3049"/>
    <cellStyle name="Credit subtotal 3 2 4" xfId="3050"/>
    <cellStyle name="Credit subtotal 3 2 4 2" xfId="3051"/>
    <cellStyle name="Credit subtotal 3 2 5" xfId="3052"/>
    <cellStyle name="Credit subtotal 3 2 5 2" xfId="3053"/>
    <cellStyle name="Credit subtotal 3 2 6" xfId="3054"/>
    <cellStyle name="Credit subtotal 3 3" xfId="3055"/>
    <cellStyle name="Credit subtotal 3 3 2" xfId="3056"/>
    <cellStyle name="Credit subtotal 3 3 2 2" xfId="3057"/>
    <cellStyle name="Credit subtotal 3 3 3" xfId="3058"/>
    <cellStyle name="Credit subtotal 3 3 3 2" xfId="3059"/>
    <cellStyle name="Credit subtotal 3 3 4" xfId="3060"/>
    <cellStyle name="Credit subtotal 3 3 4 2" xfId="3061"/>
    <cellStyle name="Credit subtotal 3 3 5" xfId="3062"/>
    <cellStyle name="Credit subtotal 3 4" xfId="3063"/>
    <cellStyle name="Credit subtotal 3 4 2" xfId="3064"/>
    <cellStyle name="Credit subtotal 3 5" xfId="3065"/>
    <cellStyle name="Credit subtotal 3 5 2" xfId="3066"/>
    <cellStyle name="Credit subtotal 3 6" xfId="3067"/>
    <cellStyle name="Credit subtotal 3 6 2" xfId="3068"/>
    <cellStyle name="Credit subtotal 3 7" xfId="3069"/>
    <cellStyle name="Credit subtotal 3 7 2" xfId="3070"/>
    <cellStyle name="Credit subtotal 3 8" xfId="3071"/>
    <cellStyle name="Credit subtotal 3 8 2" xfId="3072"/>
    <cellStyle name="Credit subtotal 3 9" xfId="3073"/>
    <cellStyle name="Credit subtotal 3 9 2" xfId="3074"/>
    <cellStyle name="Credit subtotal 4" xfId="3075"/>
    <cellStyle name="Credit subtotal 4 2" xfId="3076"/>
    <cellStyle name="Credit subtotal 4 2 2" xfId="3077"/>
    <cellStyle name="Credit subtotal 4 2 2 2" xfId="3078"/>
    <cellStyle name="Credit subtotal 4 2 3" xfId="3079"/>
    <cellStyle name="Credit subtotal 4 2 3 2" xfId="3080"/>
    <cellStyle name="Credit subtotal 4 2 4" xfId="3081"/>
    <cellStyle name="Credit subtotal 4 2 4 2" xfId="3082"/>
    <cellStyle name="Credit subtotal 4 2 5" xfId="3083"/>
    <cellStyle name="Credit subtotal 4 3" xfId="3084"/>
    <cellStyle name="Credit subtotal 4 3 2" xfId="3085"/>
    <cellStyle name="Credit subtotal 4 3 2 2" xfId="3086"/>
    <cellStyle name="Credit subtotal 4 3 3" xfId="3087"/>
    <cellStyle name="Credit subtotal 4 3 3 2" xfId="3088"/>
    <cellStyle name="Credit subtotal 4 3 4" xfId="3089"/>
    <cellStyle name="Credit subtotal 4 3 4 2" xfId="3090"/>
    <cellStyle name="Credit subtotal 4 3 5" xfId="3091"/>
    <cellStyle name="Credit subtotal 4 4" xfId="3092"/>
    <cellStyle name="Credit subtotal 4 4 2" xfId="3093"/>
    <cellStyle name="Credit subtotal 4 5" xfId="3094"/>
    <cellStyle name="Credit subtotal 4 5 2" xfId="3095"/>
    <cellStyle name="Credit subtotal 4 6" xfId="3096"/>
    <cellStyle name="Credit subtotal 4 6 2" xfId="3097"/>
    <cellStyle name="Credit subtotal 4 7" xfId="3098"/>
    <cellStyle name="Credit subtotal 4 7 2" xfId="3099"/>
    <cellStyle name="Credit subtotal 4 8" xfId="3100"/>
    <cellStyle name="Credit subtotal 5" xfId="3101"/>
    <cellStyle name="Credit subtotal 5 2" xfId="3102"/>
    <cellStyle name="Credit subtotal 5 2 2" xfId="3103"/>
    <cellStyle name="Credit subtotal 5 3" xfId="3104"/>
    <cellStyle name="Credit subtotal 5 3 2" xfId="3105"/>
    <cellStyle name="Credit subtotal 5 4" xfId="3106"/>
    <cellStyle name="Credit subtotal 5 4 2" xfId="3107"/>
    <cellStyle name="Credit subtotal 5 5" xfId="3108"/>
    <cellStyle name="Credit subtotal 5 5 2" xfId="3109"/>
    <cellStyle name="Credit subtotal 5 6" xfId="3110"/>
    <cellStyle name="Credit subtotal 6" xfId="3111"/>
    <cellStyle name="Credit subtotal 6 2" xfId="3112"/>
    <cellStyle name="Credit subtotal 6 2 2" xfId="3113"/>
    <cellStyle name="Credit subtotal 6 3" xfId="3114"/>
    <cellStyle name="Credit subtotal 6 3 2" xfId="3115"/>
    <cellStyle name="Credit subtotal 6 4" xfId="3116"/>
    <cellStyle name="Credit subtotal 6 4 2" xfId="3117"/>
    <cellStyle name="Credit subtotal 6 5" xfId="3118"/>
    <cellStyle name="Credit subtotal 6 5 2" xfId="3119"/>
    <cellStyle name="Credit subtotal 6 6" xfId="3120"/>
    <cellStyle name="Credit subtotal 6 6 2" xfId="3121"/>
    <cellStyle name="Credit subtotal 6 7" xfId="3122"/>
    <cellStyle name="Credit subtotal 7" xfId="3123"/>
    <cellStyle name="Credit subtotal 7 2" xfId="3124"/>
    <cellStyle name="Credit subtotal 8" xfId="3125"/>
    <cellStyle name="Credit subtotal 8 2" xfId="3126"/>
    <cellStyle name="Credit subtotal 9" xfId="3127"/>
    <cellStyle name="Credit subtotal 9 2" xfId="3128"/>
    <cellStyle name="Credit subtotal_1_Варваринское 2011 от 22.12.10 ОСНОВНОЙ (без медного купороса)" xfId="3129"/>
    <cellStyle name="Credit Total" xfId="3130"/>
    <cellStyle name="Credit Total 2" xfId="3131"/>
    <cellStyle name="Credit Total 3" xfId="3132"/>
    <cellStyle name="Credit Total 4" xfId="3133"/>
    <cellStyle name="Credit_А_РАСЧЕТ НБ, ДОХОДЫ, РАСХОДЫ 2006" xfId="3134"/>
    <cellStyle name="Currency [0]_250496_headcount" xfId="3135"/>
    <cellStyle name="Currency [00]" xfId="3136"/>
    <cellStyle name="Currency 0.0" xfId="3137"/>
    <cellStyle name="Currency 0.0 2" xfId="3138"/>
    <cellStyle name="Currency 0.0 3" xfId="3139"/>
    <cellStyle name="Currency 0.0 4" xfId="3140"/>
    <cellStyle name="Currency 0.0 5" xfId="3141"/>
    <cellStyle name="Currency 0.0 6" xfId="3142"/>
    <cellStyle name="Currency 0.0 7" xfId="3143"/>
    <cellStyle name="Currency 0.0 8" xfId="3144"/>
    <cellStyle name="Currency 0.00" xfId="3145"/>
    <cellStyle name="Currency 0.00 2" xfId="3146"/>
    <cellStyle name="Currency 0.00 3" xfId="3147"/>
    <cellStyle name="Currency 0.00 4" xfId="3148"/>
    <cellStyle name="Currency 0.00 5" xfId="3149"/>
    <cellStyle name="Currency 0.00 6" xfId="3150"/>
    <cellStyle name="Currency 0.00 7" xfId="3151"/>
    <cellStyle name="Currency 0.00 8" xfId="3152"/>
    <cellStyle name="Currency 0.000" xfId="3153"/>
    <cellStyle name="Currency 0.000 2" xfId="3154"/>
    <cellStyle name="Currency 0.000 3" xfId="3155"/>
    <cellStyle name="Currency 0.000 4" xfId="3156"/>
    <cellStyle name="Currency 0.000 5" xfId="3157"/>
    <cellStyle name="Currency 0.000 6" xfId="3158"/>
    <cellStyle name="Currency 0.000 7" xfId="3159"/>
    <cellStyle name="Currency 0.000 8" xfId="3160"/>
    <cellStyle name="Currency 2" xfId="3161"/>
    <cellStyle name="Currency 3" xfId="3162"/>
    <cellStyle name="Currency 4" xfId="3163"/>
    <cellStyle name="Currency 5" xfId="3164"/>
    <cellStyle name="Currency EN" xfId="3165"/>
    <cellStyle name="Currency EN 2" xfId="3166"/>
    <cellStyle name="Currency EN 3" xfId="3167"/>
    <cellStyle name="Currency EN 4" xfId="3168"/>
    <cellStyle name="Currency RU" xfId="3169"/>
    <cellStyle name="Currency RU 2" xfId="3170"/>
    <cellStyle name="Currency RU 3" xfId="3171"/>
    <cellStyle name="Currency RU 4" xfId="3172"/>
    <cellStyle name="Currency RU calc" xfId="3173"/>
    <cellStyle name="Currency RU calc 2" xfId="3174"/>
    <cellStyle name="Currency RU calc 2 2" xfId="3175"/>
    <cellStyle name="Currency RU calc 2 2 2" xfId="3176"/>
    <cellStyle name="Currency RU calc 2 2 2 2" xfId="3177"/>
    <cellStyle name="Currency RU calc 2 2 3" xfId="3178"/>
    <cellStyle name="Currency RU calc 2 2 3 2" xfId="3179"/>
    <cellStyle name="Currency RU calc 2 2 4" xfId="3180"/>
    <cellStyle name="Currency RU calc 2 3" xfId="3181"/>
    <cellStyle name="Currency RU calc 2 3 2" xfId="3182"/>
    <cellStyle name="Currency RU calc 2 3 2 2" xfId="3183"/>
    <cellStyle name="Currency RU calc 2 3 3" xfId="3184"/>
    <cellStyle name="Currency RU calc 2 4" xfId="3185"/>
    <cellStyle name="Currency RU calc 2 4 2" xfId="3186"/>
    <cellStyle name="Currency RU calc 2 4 2 2" xfId="3187"/>
    <cellStyle name="Currency RU calc 2 4 3" xfId="3188"/>
    <cellStyle name="Currency RU calc 2 5" xfId="3189"/>
    <cellStyle name="Currency RU calc 2 5 2" xfId="3190"/>
    <cellStyle name="Currency RU calc 2 6" xfId="3191"/>
    <cellStyle name="Currency RU calc 3" xfId="3192"/>
    <cellStyle name="Currency RU calc 3 2" xfId="3193"/>
    <cellStyle name="Currency RU calc 3 2 2" xfId="3194"/>
    <cellStyle name="Currency RU calc 3 3" xfId="3195"/>
    <cellStyle name="Currency RU calc 3 3 2" xfId="3196"/>
    <cellStyle name="Currency RU calc 3 4" xfId="3197"/>
    <cellStyle name="Currency RU calc 4" xfId="3198"/>
    <cellStyle name="Currency RU calc 4 2" xfId="3199"/>
    <cellStyle name="Currency RU calc 4 2 2" xfId="3200"/>
    <cellStyle name="Currency RU calc 4 3" xfId="3201"/>
    <cellStyle name="Currency RU calc 4 3 2" xfId="3202"/>
    <cellStyle name="Currency RU calc 4 4" xfId="3203"/>
    <cellStyle name="Currency RU calc 5" xfId="3204"/>
    <cellStyle name="Currency RU calc 5 2" xfId="3205"/>
    <cellStyle name="Currency RU calc 5 2 2" xfId="3206"/>
    <cellStyle name="Currency RU calc 5 3" xfId="3207"/>
    <cellStyle name="Currency RU calc 6" xfId="3208"/>
    <cellStyle name="Currency RU calc 6 2" xfId="3209"/>
    <cellStyle name="Currency RU calc 7" xfId="3210"/>
    <cellStyle name="Currency RU_CP-P (2)" xfId="3211"/>
    <cellStyle name="Currency_250496_headcount" xfId="3212"/>
    <cellStyle name="Currency0" xfId="3213"/>
    <cellStyle name="Currency0 2" xfId="3214"/>
    <cellStyle name="Currency0 3" xfId="3215"/>
    <cellStyle name="Currency0 3 2" xfId="46135"/>
    <cellStyle name="Currency0 4" xfId="46136"/>
    <cellStyle name="Currency0 5" xfId="46137"/>
    <cellStyle name="Currency0 5 2" xfId="46138"/>
    <cellStyle name="Currency0 6" xfId="46139"/>
    <cellStyle name="Custom - Style8" xfId="3216"/>
    <cellStyle name="Data   - Style2" xfId="3217"/>
    <cellStyle name="Data   - Style2 10" xfId="3218"/>
    <cellStyle name="Data   - Style2 2" xfId="3219"/>
    <cellStyle name="Data   - Style2 2 2" xfId="3220"/>
    <cellStyle name="Data   - Style2 2 2 2" xfId="3221"/>
    <cellStyle name="Data   - Style2 2 3" xfId="3222"/>
    <cellStyle name="Data   - Style2 2 3 2" xfId="3223"/>
    <cellStyle name="Data   - Style2 2 4" xfId="3224"/>
    <cellStyle name="Data   - Style2 2 4 2" xfId="3225"/>
    <cellStyle name="Data   - Style2 2 5" xfId="3226"/>
    <cellStyle name="Data   - Style2 2 5 2" xfId="3227"/>
    <cellStyle name="Data   - Style2 2 6" xfId="3228"/>
    <cellStyle name="Data   - Style2 2 6 2" xfId="3229"/>
    <cellStyle name="Data   - Style2 2 7" xfId="3230"/>
    <cellStyle name="Data   - Style2 2 7 2" xfId="3231"/>
    <cellStyle name="Data   - Style2 2 8" xfId="3232"/>
    <cellStyle name="Data   - Style2 3" xfId="3233"/>
    <cellStyle name="Data   - Style2 3 2" xfId="3234"/>
    <cellStyle name="Data   - Style2 3 2 2" xfId="3235"/>
    <cellStyle name="Data   - Style2 3 3" xfId="3236"/>
    <cellStyle name="Data   - Style2 3 3 2" xfId="3237"/>
    <cellStyle name="Data   - Style2 3 4" xfId="3238"/>
    <cellStyle name="Data   - Style2 3 4 2" xfId="3239"/>
    <cellStyle name="Data   - Style2 3 5" xfId="3240"/>
    <cellStyle name="Data   - Style2 3 5 2" xfId="3241"/>
    <cellStyle name="Data   - Style2 3 6" xfId="3242"/>
    <cellStyle name="Data   - Style2 3 6 2" xfId="3243"/>
    <cellStyle name="Data   - Style2 3 7" xfId="3244"/>
    <cellStyle name="Data   - Style2 3 7 2" xfId="3245"/>
    <cellStyle name="Data   - Style2 3 8" xfId="3246"/>
    <cellStyle name="Data   - Style2 4" xfId="3247"/>
    <cellStyle name="Data   - Style2 4 2" xfId="3248"/>
    <cellStyle name="Data   - Style2 5" xfId="3249"/>
    <cellStyle name="Data   - Style2 5 2" xfId="3250"/>
    <cellStyle name="Data   - Style2 6" xfId="3251"/>
    <cellStyle name="Data   - Style2 6 2" xfId="3252"/>
    <cellStyle name="Data   - Style2 7" xfId="3253"/>
    <cellStyle name="Data   - Style2 7 2" xfId="3254"/>
    <cellStyle name="Data   - Style2 8" xfId="3255"/>
    <cellStyle name="Data   - Style2 8 2" xfId="3256"/>
    <cellStyle name="Data   - Style2 9" xfId="3257"/>
    <cellStyle name="Data   - Style2 9 2" xfId="3258"/>
    <cellStyle name="Date" xfId="3259"/>
    <cellStyle name="Date [mmm-yy]" xfId="3260"/>
    <cellStyle name="Date 10" xfId="3261"/>
    <cellStyle name="Date 11" xfId="3262"/>
    <cellStyle name="Date 12" xfId="3263"/>
    <cellStyle name="Date 13" xfId="3264"/>
    <cellStyle name="Date 2" xfId="3265"/>
    <cellStyle name="Date 2 2" xfId="3266"/>
    <cellStyle name="Date 2 3" xfId="3267"/>
    <cellStyle name="Date 2 4" xfId="3268"/>
    <cellStyle name="Date 2 5" xfId="46140"/>
    <cellStyle name="Date 3" xfId="3269"/>
    <cellStyle name="Date 3 2" xfId="46141"/>
    <cellStyle name="Date 3 3" xfId="46142"/>
    <cellStyle name="Date 4" xfId="3270"/>
    <cellStyle name="Date 5" xfId="3271"/>
    <cellStyle name="Date 5 2" xfId="46143"/>
    <cellStyle name="Date 6" xfId="3272"/>
    <cellStyle name="Date 7" xfId="3273"/>
    <cellStyle name="Date 8" xfId="3274"/>
    <cellStyle name="Date 9" xfId="3275"/>
    <cellStyle name="Date EN" xfId="3276"/>
    <cellStyle name="Date EN 2" xfId="3277"/>
    <cellStyle name="Date EN 2 2" xfId="3278"/>
    <cellStyle name="Date EN 3" xfId="3279"/>
    <cellStyle name="Date EN 3 2" xfId="3280"/>
    <cellStyle name="Date EN 4" xfId="3281"/>
    <cellStyle name="Date EN 5" xfId="3282"/>
    <cellStyle name="Date RU" xfId="3283"/>
    <cellStyle name="Date RU 2" xfId="3284"/>
    <cellStyle name="Date RU 2 2" xfId="3285"/>
    <cellStyle name="Date RU 3" xfId="3286"/>
    <cellStyle name="Date RU 3 2" xfId="3287"/>
    <cellStyle name="Date RU 4" xfId="3288"/>
    <cellStyle name="Date RU 5" xfId="3289"/>
    <cellStyle name="Date Short" xfId="3290"/>
    <cellStyle name="Date Short 2" xfId="3291"/>
    <cellStyle name="Date Short 3" xfId="3292"/>
    <cellStyle name="Date_~4075699" xfId="3293"/>
    <cellStyle name="Debit" xfId="3294"/>
    <cellStyle name="Debit 2" xfId="3295"/>
    <cellStyle name="Debit 3" xfId="3296"/>
    <cellStyle name="Debit subtotal" xfId="3297"/>
    <cellStyle name="Debit subtotal 10" xfId="3298"/>
    <cellStyle name="Debit subtotal 10 2" xfId="3299"/>
    <cellStyle name="Debit subtotal 11" xfId="3300"/>
    <cellStyle name="Debit subtotal 11 2" xfId="3301"/>
    <cellStyle name="Debit subtotal 12" xfId="3302"/>
    <cellStyle name="Debit subtotal 2" xfId="3303"/>
    <cellStyle name="Debit subtotal 2 2" xfId="3304"/>
    <cellStyle name="Debit subtotal 2 2 2" xfId="3305"/>
    <cellStyle name="Debit subtotal 2 2 2 2" xfId="3306"/>
    <cellStyle name="Debit subtotal 2 2 3" xfId="3307"/>
    <cellStyle name="Debit subtotal 2 2 3 2" xfId="3308"/>
    <cellStyle name="Debit subtotal 2 2 4" xfId="3309"/>
    <cellStyle name="Debit subtotal 2 2 4 2" xfId="3310"/>
    <cellStyle name="Debit subtotal 2 2 5" xfId="3311"/>
    <cellStyle name="Debit subtotal 2 2 5 2" xfId="3312"/>
    <cellStyle name="Debit subtotal 2 2 6" xfId="3313"/>
    <cellStyle name="Debit subtotal 2 3" xfId="3314"/>
    <cellStyle name="Debit subtotal 2 3 2" xfId="3315"/>
    <cellStyle name="Debit subtotal 2 3 2 2" xfId="3316"/>
    <cellStyle name="Debit subtotal 2 3 3" xfId="3317"/>
    <cellStyle name="Debit subtotal 2 3 3 2" xfId="3318"/>
    <cellStyle name="Debit subtotal 2 3 4" xfId="3319"/>
    <cellStyle name="Debit subtotal 2 3 4 2" xfId="3320"/>
    <cellStyle name="Debit subtotal 2 3 5" xfId="3321"/>
    <cellStyle name="Debit subtotal 2 3 5 2" xfId="3322"/>
    <cellStyle name="Debit subtotal 2 3 6" xfId="3323"/>
    <cellStyle name="Debit subtotal 2 3 6 2" xfId="3324"/>
    <cellStyle name="Debit subtotal 2 3 7" xfId="3325"/>
    <cellStyle name="Debit subtotal 2 4" xfId="3326"/>
    <cellStyle name="Debit subtotal 2 4 2" xfId="3327"/>
    <cellStyle name="Debit subtotal 2 4 2 2" xfId="3328"/>
    <cellStyle name="Debit subtotal 2 4 3" xfId="3329"/>
    <cellStyle name="Debit subtotal 2 5" xfId="3330"/>
    <cellStyle name="Debit subtotal 2 5 2" xfId="3331"/>
    <cellStyle name="Debit subtotal 2 6" xfId="3332"/>
    <cellStyle name="Debit subtotal 2 6 2" xfId="3333"/>
    <cellStyle name="Debit subtotal 2 7" xfId="3334"/>
    <cellStyle name="Debit subtotal 2 7 2" xfId="3335"/>
    <cellStyle name="Debit subtotal 2 8" xfId="3336"/>
    <cellStyle name="Debit subtotal 2 8 2" xfId="3337"/>
    <cellStyle name="Debit subtotal 2 9" xfId="3338"/>
    <cellStyle name="Debit subtotal 3" xfId="3339"/>
    <cellStyle name="Debit subtotal 3 2" xfId="3340"/>
    <cellStyle name="Debit subtotal 3 2 2" xfId="3341"/>
    <cellStyle name="Debit subtotal 3 2 2 2" xfId="3342"/>
    <cellStyle name="Debit subtotal 3 2 3" xfId="3343"/>
    <cellStyle name="Debit subtotal 3 2 3 2" xfId="3344"/>
    <cellStyle name="Debit subtotal 3 2 4" xfId="3345"/>
    <cellStyle name="Debit subtotal 3 2 4 2" xfId="3346"/>
    <cellStyle name="Debit subtotal 3 2 5" xfId="3347"/>
    <cellStyle name="Debit subtotal 3 2 5 2" xfId="3348"/>
    <cellStyle name="Debit subtotal 3 2 6" xfId="3349"/>
    <cellStyle name="Debit subtotal 3 3" xfId="3350"/>
    <cellStyle name="Debit subtotal 3 3 2" xfId="3351"/>
    <cellStyle name="Debit subtotal 3 4" xfId="3352"/>
    <cellStyle name="Debit subtotal 3 4 2" xfId="3353"/>
    <cellStyle name="Debit subtotal 3 5" xfId="3354"/>
    <cellStyle name="Debit subtotal 3 5 2" xfId="3355"/>
    <cellStyle name="Debit subtotal 3 6" xfId="3356"/>
    <cellStyle name="Debit subtotal 3 6 2" xfId="3357"/>
    <cellStyle name="Debit subtotal 3 7" xfId="3358"/>
    <cellStyle name="Debit subtotal 3 7 2" xfId="3359"/>
    <cellStyle name="Debit subtotal 3 8" xfId="3360"/>
    <cellStyle name="Debit subtotal 3 8 2" xfId="3361"/>
    <cellStyle name="Debit subtotal 3 9" xfId="3362"/>
    <cellStyle name="Debit subtotal 4" xfId="3363"/>
    <cellStyle name="Debit subtotal 4 2" xfId="3364"/>
    <cellStyle name="Debit subtotal 4 2 2" xfId="3365"/>
    <cellStyle name="Debit subtotal 4 2 2 2" xfId="3366"/>
    <cellStyle name="Debit subtotal 4 2 3" xfId="3367"/>
    <cellStyle name="Debit subtotal 4 2 3 2" xfId="3368"/>
    <cellStyle name="Debit subtotal 4 2 4" xfId="3369"/>
    <cellStyle name="Debit subtotal 4 2 4 2" xfId="3370"/>
    <cellStyle name="Debit subtotal 4 2 5" xfId="3371"/>
    <cellStyle name="Debit subtotal 4 3" xfId="3372"/>
    <cellStyle name="Debit subtotal 4 3 2" xfId="3373"/>
    <cellStyle name="Debit subtotal 4 4" xfId="3374"/>
    <cellStyle name="Debit subtotal 4 4 2" xfId="3375"/>
    <cellStyle name="Debit subtotal 4 5" xfId="3376"/>
    <cellStyle name="Debit subtotal 4 5 2" xfId="3377"/>
    <cellStyle name="Debit subtotal 4 6" xfId="3378"/>
    <cellStyle name="Debit subtotal 4 6 2" xfId="3379"/>
    <cellStyle name="Debit subtotal 4 7" xfId="3380"/>
    <cellStyle name="Debit subtotal 5" xfId="3381"/>
    <cellStyle name="Debit subtotal 5 2" xfId="3382"/>
    <cellStyle name="Debit subtotal 5 2 2" xfId="3383"/>
    <cellStyle name="Debit subtotal 5 3" xfId="3384"/>
    <cellStyle name="Debit subtotal 5 3 2" xfId="3385"/>
    <cellStyle name="Debit subtotal 5 4" xfId="3386"/>
    <cellStyle name="Debit subtotal 5 4 2" xfId="3387"/>
    <cellStyle name="Debit subtotal 5 5" xfId="3388"/>
    <cellStyle name="Debit subtotal 5 5 2" xfId="3389"/>
    <cellStyle name="Debit subtotal 5 6" xfId="3390"/>
    <cellStyle name="Debit subtotal 6" xfId="3391"/>
    <cellStyle name="Debit subtotal 6 2" xfId="3392"/>
    <cellStyle name="Debit subtotal 6 2 2" xfId="3393"/>
    <cellStyle name="Debit subtotal 6 3" xfId="3394"/>
    <cellStyle name="Debit subtotal 6 3 2" xfId="3395"/>
    <cellStyle name="Debit subtotal 6 4" xfId="3396"/>
    <cellStyle name="Debit subtotal 6 4 2" xfId="3397"/>
    <cellStyle name="Debit subtotal 6 5" xfId="3398"/>
    <cellStyle name="Debit subtotal 6 5 2" xfId="3399"/>
    <cellStyle name="Debit subtotal 6 6" xfId="3400"/>
    <cellStyle name="Debit subtotal 6 6 2" xfId="3401"/>
    <cellStyle name="Debit subtotal 6 7" xfId="3402"/>
    <cellStyle name="Debit subtotal 7" xfId="3403"/>
    <cellStyle name="Debit subtotal 7 2" xfId="3404"/>
    <cellStyle name="Debit subtotal 8" xfId="3405"/>
    <cellStyle name="Debit subtotal 8 2" xfId="3406"/>
    <cellStyle name="Debit subtotal 9" xfId="3407"/>
    <cellStyle name="Debit subtotal 9 2" xfId="3408"/>
    <cellStyle name="Debit subtotal_1_Варваринское 2011 от 22.12.10 ОСНОВНОЙ (без медного купороса)" xfId="3409"/>
    <cellStyle name="Debit Total" xfId="3410"/>
    <cellStyle name="Debit Total 2" xfId="3411"/>
    <cellStyle name="Debit Total 3" xfId="3412"/>
    <cellStyle name="Debit Total 4" xfId="3413"/>
    <cellStyle name="Debit_А_РАСЧЕТ НБ, ДОХОДЫ, РАСХОДЫ 2006" xfId="3414"/>
    <cellStyle name="DefaultStyle" xfId="3415"/>
    <cellStyle name="DELTA" xfId="3416"/>
    <cellStyle name="DELTA 2" xfId="3417"/>
    <cellStyle name="Details" xfId="3418"/>
    <cellStyle name="Deviant" xfId="3419"/>
    <cellStyle name="Dezimal__Utopia Index Index und Guidance (Deutsch)" xfId="3420"/>
    <cellStyle name="Dia" xfId="3421"/>
    <cellStyle name="Din-light" xfId="3422"/>
    <cellStyle name="E&amp;Y House" xfId="3423"/>
    <cellStyle name="Ecart0" xfId="3424"/>
    <cellStyle name="Ecart0,0" xfId="3425"/>
    <cellStyle name="Ecart0,00" xfId="3426"/>
    <cellStyle name="Ecart0_Book3" xfId="3427"/>
    <cellStyle name="Encabez1" xfId="3428"/>
    <cellStyle name="Encabez2" xfId="3429"/>
    <cellStyle name="Enter Currency (0)" xfId="3430"/>
    <cellStyle name="Enter Currency (2)" xfId="3431"/>
    <cellStyle name="Enter Units (0)" xfId="3432"/>
    <cellStyle name="Enter Units (1)" xfId="3433"/>
    <cellStyle name="Enter Units (2)" xfId="3434"/>
    <cellStyle name="Entered" xfId="3435"/>
    <cellStyle name="Entered 2" xfId="3436"/>
    <cellStyle name="Entered 3" xfId="3437"/>
    <cellStyle name="Entered 4" xfId="3438"/>
    <cellStyle name="Entered 5" xfId="3439"/>
    <cellStyle name="Euro" xfId="3440"/>
    <cellStyle name="Euro 10" xfId="3441"/>
    <cellStyle name="Euro 10 2" xfId="3442"/>
    <cellStyle name="Euro 10 2 2" xfId="46144"/>
    <cellStyle name="Euro 10 3" xfId="46145"/>
    <cellStyle name="Euro 11" xfId="3443"/>
    <cellStyle name="Euro 11 2" xfId="3444"/>
    <cellStyle name="Euro 11 2 2" xfId="46146"/>
    <cellStyle name="Euro 12" xfId="3445"/>
    <cellStyle name="Euro 13" xfId="3446"/>
    <cellStyle name="Euro 14" xfId="3447"/>
    <cellStyle name="Euro 15" xfId="3448"/>
    <cellStyle name="Euro 16" xfId="3449"/>
    <cellStyle name="Euro 17" xfId="3450"/>
    <cellStyle name="Euro 18" xfId="3451"/>
    <cellStyle name="Euro 2" xfId="3452"/>
    <cellStyle name="Euro 2 10" xfId="3453"/>
    <cellStyle name="Euro 2 11" xfId="3454"/>
    <cellStyle name="Euro 2 12" xfId="3455"/>
    <cellStyle name="Euro 2 13" xfId="3456"/>
    <cellStyle name="Euro 2 14" xfId="3457"/>
    <cellStyle name="Euro 2 15" xfId="3458"/>
    <cellStyle name="Euro 2 16" xfId="3459"/>
    <cellStyle name="Euro 2 17" xfId="3460"/>
    <cellStyle name="Euro 2 18" xfId="3461"/>
    <cellStyle name="Euro 2 19" xfId="3462"/>
    <cellStyle name="Euro 2 2" xfId="3463"/>
    <cellStyle name="Euro 2 2 10" xfId="3464"/>
    <cellStyle name="Euro 2 2 11" xfId="3465"/>
    <cellStyle name="Euro 2 2 12" xfId="3466"/>
    <cellStyle name="Euro 2 2 13" xfId="3467"/>
    <cellStyle name="Euro 2 2 14" xfId="3468"/>
    <cellStyle name="Euro 2 2 15" xfId="3469"/>
    <cellStyle name="Euro 2 2 16" xfId="3470"/>
    <cellStyle name="Euro 2 2 17" xfId="3471"/>
    <cellStyle name="Euro 2 2 18" xfId="3472"/>
    <cellStyle name="Euro 2 2 19" xfId="3473"/>
    <cellStyle name="Euro 2 2 2" xfId="3474"/>
    <cellStyle name="Euro 2 2 20" xfId="3475"/>
    <cellStyle name="Euro 2 2 21" xfId="3476"/>
    <cellStyle name="Euro 2 2 3" xfId="3477"/>
    <cellStyle name="Euro 2 2 4" xfId="3478"/>
    <cellStyle name="Euro 2 2 5" xfId="3479"/>
    <cellStyle name="Euro 2 2 6" xfId="3480"/>
    <cellStyle name="Euro 2 2 7" xfId="3481"/>
    <cellStyle name="Euro 2 2 8" xfId="3482"/>
    <cellStyle name="Euro 2 2 9" xfId="3483"/>
    <cellStyle name="Euro 2 20" xfId="3484"/>
    <cellStyle name="Euro 2 21" xfId="3485"/>
    <cellStyle name="Euro 2 3" xfId="3486"/>
    <cellStyle name="Euro 2 4" xfId="3487"/>
    <cellStyle name="Euro 2 5" xfId="3488"/>
    <cellStyle name="Euro 2 6" xfId="3489"/>
    <cellStyle name="Euro 2 7" xfId="3490"/>
    <cellStyle name="Euro 2 8" xfId="3491"/>
    <cellStyle name="Euro 2 9" xfId="3492"/>
    <cellStyle name="Euro 2_Прил №6" xfId="3493"/>
    <cellStyle name="Euro 3" xfId="3494"/>
    <cellStyle name="Euro 3 2" xfId="3495"/>
    <cellStyle name="Euro 3 2 2" xfId="46147"/>
    <cellStyle name="Euro 3 3" xfId="46148"/>
    <cellStyle name="Euro 4" xfId="3496"/>
    <cellStyle name="Euro 4 2" xfId="46149"/>
    <cellStyle name="Euro 4 3" xfId="46150"/>
    <cellStyle name="Euro 5" xfId="3497"/>
    <cellStyle name="Euro 5 2" xfId="46151"/>
    <cellStyle name="Euro 5 3" xfId="46152"/>
    <cellStyle name="Euro 6" xfId="3498"/>
    <cellStyle name="Euro 6 2" xfId="46153"/>
    <cellStyle name="Euro 6 3" xfId="46154"/>
    <cellStyle name="Euro 7" xfId="3499"/>
    <cellStyle name="Euro 7 2" xfId="46155"/>
    <cellStyle name="Euro 7 3" xfId="46156"/>
    <cellStyle name="Euro 8" xfId="3500"/>
    <cellStyle name="Euro 8 2" xfId="46157"/>
    <cellStyle name="Euro 8 3" xfId="46158"/>
    <cellStyle name="Euro 9" xfId="3501"/>
    <cellStyle name="Euro 9 2" xfId="3502"/>
    <cellStyle name="Euro 9 2 2" xfId="46159"/>
    <cellStyle name="Euro 9 3" xfId="3503"/>
    <cellStyle name="Euro 9 3 2" xfId="46160"/>
    <cellStyle name="Euro__Anfisa_Result after MRO_model2012(ord+marg ore+dilution)" xfId="46161"/>
    <cellStyle name="Excel Built-in 20% - Accent1" xfId="3504"/>
    <cellStyle name="Excel Built-in 20% - Accent2" xfId="3505"/>
    <cellStyle name="Excel Built-in 20% - Accent3" xfId="3506"/>
    <cellStyle name="Excel Built-in 20% - Accent4" xfId="3507"/>
    <cellStyle name="Excel Built-in 20% - Accent5" xfId="3508"/>
    <cellStyle name="Excel Built-in 20% - Accent6" xfId="3509"/>
    <cellStyle name="Excel Built-in 40% - Accent1" xfId="3510"/>
    <cellStyle name="Excel Built-in 40% - Accent2" xfId="3511"/>
    <cellStyle name="Excel Built-in 40% - Accent3" xfId="3512"/>
    <cellStyle name="Excel Built-in 40% - Accent4" xfId="3513"/>
    <cellStyle name="Excel Built-in 40% - Accent5" xfId="3514"/>
    <cellStyle name="Excel Built-in 40% - Accent6" xfId="3515"/>
    <cellStyle name="Excel Built-in 60% - Accent1" xfId="3516"/>
    <cellStyle name="Excel Built-in 60% - Accent2" xfId="3517"/>
    <cellStyle name="Excel Built-in 60% - Accent3" xfId="3518"/>
    <cellStyle name="Excel Built-in 60% - Accent4" xfId="3519"/>
    <cellStyle name="Excel Built-in 60% - Accent5" xfId="3520"/>
    <cellStyle name="Excel Built-in 60% - Accent6" xfId="3521"/>
    <cellStyle name="Excel Built-in Accent1" xfId="3522"/>
    <cellStyle name="Excel Built-in Accent2" xfId="3523"/>
    <cellStyle name="Excel Built-in Accent3" xfId="3524"/>
    <cellStyle name="Excel Built-in Accent4" xfId="3525"/>
    <cellStyle name="Excel Built-in Accent5" xfId="3526"/>
    <cellStyle name="Excel Built-in Accent6" xfId="3527"/>
    <cellStyle name="Excel Built-in Bad" xfId="3528"/>
    <cellStyle name="Excel Built-in Calculation" xfId="3529"/>
    <cellStyle name="Excel Built-in Calculation 2" xfId="3530"/>
    <cellStyle name="Excel Built-in Calculation 2 2" xfId="3531"/>
    <cellStyle name="Excel Built-in Calculation 3" xfId="3532"/>
    <cellStyle name="Excel Built-in Calculation 3 2" xfId="3533"/>
    <cellStyle name="Excel Built-in Calculation 4" xfId="3534"/>
    <cellStyle name="Excel Built-in Calculation 4 2" xfId="3535"/>
    <cellStyle name="Excel Built-in Calculation 5" xfId="3536"/>
    <cellStyle name="Excel Built-in Calculation 5 2" xfId="3537"/>
    <cellStyle name="Excel Built-in Calculation 6" xfId="3538"/>
    <cellStyle name="Excel Built-in Calculation 6 2" xfId="3539"/>
    <cellStyle name="Excel Built-in Calculation 7" xfId="3540"/>
    <cellStyle name="Excel Built-in Check Cell" xfId="3541"/>
    <cellStyle name="Excel Built-in Explanatory Text" xfId="3542"/>
    <cellStyle name="Excel Built-in Good" xfId="3543"/>
    <cellStyle name="Excel Built-in Heading 1" xfId="3544"/>
    <cellStyle name="Excel Built-in Heading 2" xfId="3545"/>
    <cellStyle name="Excel Built-in Heading 3" xfId="3546"/>
    <cellStyle name="Excel Built-in Heading 4" xfId="3547"/>
    <cellStyle name="Excel Built-in Input" xfId="3548"/>
    <cellStyle name="Excel Built-in Input 2" xfId="3549"/>
    <cellStyle name="Excel Built-in Input 2 2" xfId="3550"/>
    <cellStyle name="Excel Built-in Input 3" xfId="3551"/>
    <cellStyle name="Excel Built-in Input 3 2" xfId="3552"/>
    <cellStyle name="Excel Built-in Input 4" xfId="3553"/>
    <cellStyle name="Excel Built-in Input 4 2" xfId="3554"/>
    <cellStyle name="Excel Built-in Input 5" xfId="3555"/>
    <cellStyle name="Excel Built-in Input 5 2" xfId="3556"/>
    <cellStyle name="Excel Built-in Input 6" xfId="3557"/>
    <cellStyle name="Excel Built-in Input 6 2" xfId="3558"/>
    <cellStyle name="Excel Built-in Input 7" xfId="3559"/>
    <cellStyle name="Excel Built-in Linked Cell" xfId="3560"/>
    <cellStyle name="Excel Built-in Neutral" xfId="3561"/>
    <cellStyle name="Excel Built-in Normal" xfId="3562"/>
    <cellStyle name="Excel Built-in Normal 2" xfId="3563"/>
    <cellStyle name="Excel Built-in Note" xfId="3564"/>
    <cellStyle name="Excel Built-in Note 2" xfId="3565"/>
    <cellStyle name="Excel Built-in Note 2 2" xfId="3566"/>
    <cellStyle name="Excel Built-in Note 3" xfId="3567"/>
    <cellStyle name="Excel Built-in Note 3 2" xfId="3568"/>
    <cellStyle name="Excel Built-in Note 4" xfId="3569"/>
    <cellStyle name="Excel Built-in Note 4 2" xfId="3570"/>
    <cellStyle name="Excel Built-in Note 5" xfId="3571"/>
    <cellStyle name="Excel Built-in Note 5 2" xfId="3572"/>
    <cellStyle name="Excel Built-in Note 6" xfId="3573"/>
    <cellStyle name="Excel Built-in Note 6 2" xfId="3574"/>
    <cellStyle name="Excel Built-in Note 7" xfId="3575"/>
    <cellStyle name="Excel Built-in Output" xfId="3576"/>
    <cellStyle name="Excel Built-in Output 2" xfId="3577"/>
    <cellStyle name="Excel Built-in Output 2 2" xfId="3578"/>
    <cellStyle name="Excel Built-in Output 3" xfId="3579"/>
    <cellStyle name="Excel Built-in Output 3 2" xfId="3580"/>
    <cellStyle name="Excel Built-in Output 4" xfId="3581"/>
    <cellStyle name="Excel Built-in Output 4 2" xfId="3582"/>
    <cellStyle name="Excel Built-in Output 5" xfId="3583"/>
    <cellStyle name="Excel Built-in Percent" xfId="3584"/>
    <cellStyle name="Excel Built-in Title" xfId="3585"/>
    <cellStyle name="Excel Built-in Total" xfId="3586"/>
    <cellStyle name="Excel Built-in Total 2" xfId="3587"/>
    <cellStyle name="Excel Built-in Total 2 2" xfId="3588"/>
    <cellStyle name="Excel Built-in Total 3" xfId="3589"/>
    <cellStyle name="Excel Built-in Total 3 2" xfId="3590"/>
    <cellStyle name="Excel Built-in Total 4" xfId="3591"/>
    <cellStyle name="Excel Built-in Total 4 2" xfId="3592"/>
    <cellStyle name="Excel Built-in Total 5" xfId="3593"/>
    <cellStyle name="Excel Built-in Total 5 2" xfId="3594"/>
    <cellStyle name="Excel Built-in Total 6" xfId="3595"/>
    <cellStyle name="Excel Built-in Warning Text" xfId="3596"/>
    <cellStyle name="Explanatory Text" xfId="3597"/>
    <cellStyle name="Explanatory Text 2" xfId="3598"/>
    <cellStyle name="Explanatory Text 3" xfId="3599"/>
    <cellStyle name="Explanatory Text 4" xfId="3600"/>
    <cellStyle name="Explanatory Text 5" xfId="3601"/>
    <cellStyle name="Explanatory Text 6" xfId="3602"/>
    <cellStyle name="Explanatory Text__Anfisa_Result after MRO_model2012(ord+marg ore+dilution)" xfId="46162"/>
    <cellStyle name="EY House" xfId="3603"/>
    <cellStyle name="Ezres_CCTV consolidation_1203" xfId="3604"/>
    <cellStyle name="F2" xfId="3605"/>
    <cellStyle name="F2 2" xfId="46163"/>
    <cellStyle name="F2 3" xfId="46164"/>
    <cellStyle name="F2 4" xfId="46165"/>
    <cellStyle name="F2 5" xfId="46166"/>
    <cellStyle name="F2 5 2" xfId="46167"/>
    <cellStyle name="F2 6" xfId="46168"/>
    <cellStyle name="F2 7" xfId="46169"/>
    <cellStyle name="F3" xfId="3606"/>
    <cellStyle name="F3 2" xfId="46170"/>
    <cellStyle name="F3 3" xfId="46171"/>
    <cellStyle name="F3 4" xfId="46172"/>
    <cellStyle name="F3 5" xfId="46173"/>
    <cellStyle name="F3 5 2" xfId="46174"/>
    <cellStyle name="F3 6" xfId="46175"/>
    <cellStyle name="F3 7" xfId="46176"/>
    <cellStyle name="F4" xfId="3607"/>
    <cellStyle name="F4 2" xfId="46177"/>
    <cellStyle name="F4 3" xfId="46178"/>
    <cellStyle name="F4 4" xfId="46179"/>
    <cellStyle name="F4 5" xfId="46180"/>
    <cellStyle name="F4 5 2" xfId="46181"/>
    <cellStyle name="F4 6" xfId="46182"/>
    <cellStyle name="F4 7" xfId="46183"/>
    <cellStyle name="F5" xfId="3608"/>
    <cellStyle name="F5 2" xfId="46184"/>
    <cellStyle name="F5 3" xfId="46185"/>
    <cellStyle name="F5 4" xfId="46186"/>
    <cellStyle name="F5 5" xfId="46187"/>
    <cellStyle name="F5 5 2" xfId="46188"/>
    <cellStyle name="F5 6" xfId="46189"/>
    <cellStyle name="F5 7" xfId="46190"/>
    <cellStyle name="F6" xfId="3609"/>
    <cellStyle name="F6 - Style2" xfId="3610"/>
    <cellStyle name="F6 2" xfId="46191"/>
    <cellStyle name="F6 3" xfId="46192"/>
    <cellStyle name="F6 4" xfId="46193"/>
    <cellStyle name="F6 5" xfId="46194"/>
    <cellStyle name="F6 5 2" xfId="46195"/>
    <cellStyle name="F6 6" xfId="46196"/>
    <cellStyle name="F6 7" xfId="46197"/>
    <cellStyle name="F6_EPSCSTD1" xfId="3611"/>
    <cellStyle name="F7" xfId="3612"/>
    <cellStyle name="F7 2" xfId="46198"/>
    <cellStyle name="F7 3" xfId="46199"/>
    <cellStyle name="F7 4" xfId="46200"/>
    <cellStyle name="F7 5" xfId="46201"/>
    <cellStyle name="F7 5 2" xfId="46202"/>
    <cellStyle name="F7 6" xfId="46203"/>
    <cellStyle name="F7 7" xfId="46204"/>
    <cellStyle name="F8" xfId="3613"/>
    <cellStyle name="F8 - Style1" xfId="3614"/>
    <cellStyle name="F8 2" xfId="46205"/>
    <cellStyle name="F8 3" xfId="46206"/>
    <cellStyle name="F8 4" xfId="46207"/>
    <cellStyle name="F8 5" xfId="46208"/>
    <cellStyle name="F8 5 2" xfId="46209"/>
    <cellStyle name="F8 6" xfId="46210"/>
    <cellStyle name="F8 7" xfId="46211"/>
    <cellStyle name="F8_VIRUS-EDY" xfId="3615"/>
    <cellStyle name="Factor" xfId="3616"/>
    <cellStyle name="Fecha" xfId="3617"/>
    <cellStyle name="Fecha - Modelo3" xfId="3618"/>
    <cellStyle name="Fecha_100822 WR budget" xfId="3619"/>
    <cellStyle name="Feeder Field" xfId="3620"/>
    <cellStyle name="Feeder Field 2" xfId="3621"/>
    <cellStyle name="Feeder Field 2 2" xfId="3622"/>
    <cellStyle name="Feeder Field 3" xfId="3623"/>
    <cellStyle name="Fijo" xfId="3624"/>
    <cellStyle name="Fijo - Modelo4" xfId="3625"/>
    <cellStyle name="Fijo_100822 WR budget" xfId="3626"/>
    <cellStyle name="filling_table" xfId="3627"/>
    <cellStyle name="Financiero" xfId="3628"/>
    <cellStyle name="Fixed" xfId="3629"/>
    <cellStyle name="Fixed 2" xfId="3630"/>
    <cellStyle name="Fixed 3" xfId="3631"/>
    <cellStyle name="Fixed 3 2" xfId="46212"/>
    <cellStyle name="Fixed 4" xfId="46213"/>
    <cellStyle name="Fixed 5" xfId="46214"/>
    <cellStyle name="Fixed 5 2" xfId="46215"/>
    <cellStyle name="Fixed 6" xfId="46216"/>
    <cellStyle name="Flag" xfId="3632"/>
    <cellStyle name="Followed Hyperlink" xfId="3633"/>
    <cellStyle name="From" xfId="3634"/>
    <cellStyle name="Good" xfId="3635"/>
    <cellStyle name="Good 2" xfId="3636"/>
    <cellStyle name="Good 3" xfId="3637"/>
    <cellStyle name="Good 4" xfId="3638"/>
    <cellStyle name="Good 5" xfId="3639"/>
    <cellStyle name="Good 6" xfId="3640"/>
    <cellStyle name="Good__Anfisa_Result after MRO_model2012(ord+marg ore+dilution)" xfId="46217"/>
    <cellStyle name="Grey" xfId="3641"/>
    <cellStyle name="Group1" xfId="3642"/>
    <cellStyle name="Head 1" xfId="3643"/>
    <cellStyle name="Head1_BP back" xfId="3644"/>
    <cellStyle name="Header1" xfId="3645"/>
    <cellStyle name="Header1 2" xfId="3646"/>
    <cellStyle name="Header1 3" xfId="3647"/>
    <cellStyle name="Header1_АО Варваринское  Расчет ПЧ бюджета 2012_с_Комаровкой и уменьш_вскрышей_3" xfId="3648"/>
    <cellStyle name="Header2" xfId="3649"/>
    <cellStyle name="Header2 2" xfId="3650"/>
    <cellStyle name="Header2 2 2" xfId="3651"/>
    <cellStyle name="Header2 2 2 2" xfId="3652"/>
    <cellStyle name="Header2 2 2 2 2" xfId="3653"/>
    <cellStyle name="Header2 2 2 2 2 2" xfId="3654"/>
    <cellStyle name="Header2 2 2 2 3" xfId="3655"/>
    <cellStyle name="Header2 2 2 3" xfId="3656"/>
    <cellStyle name="Header2 2 2 3 2" xfId="3657"/>
    <cellStyle name="Header2 2 2 4" xfId="3658"/>
    <cellStyle name="Header2 2 2 4 2" xfId="3659"/>
    <cellStyle name="Header2 2 2 5" xfId="3660"/>
    <cellStyle name="Header2 2 2 5 2" xfId="3661"/>
    <cellStyle name="Header2 2 2 6" xfId="3662"/>
    <cellStyle name="Header2 2 2 6 2" xfId="3663"/>
    <cellStyle name="Header2 2 2 7" xfId="3664"/>
    <cellStyle name="Header2 2 3" xfId="3665"/>
    <cellStyle name="Header2 2 3 2" xfId="3666"/>
    <cellStyle name="Header2 2 3 2 2" xfId="3667"/>
    <cellStyle name="Header2 2 3 3" xfId="3668"/>
    <cellStyle name="Header2 2 4" xfId="3669"/>
    <cellStyle name="Header2 2 4 2" xfId="3670"/>
    <cellStyle name="Header2 2 4 2 2" xfId="3671"/>
    <cellStyle name="Header2 2 4 3" xfId="3672"/>
    <cellStyle name="Header2 2 4 3 2" xfId="3673"/>
    <cellStyle name="Header2 2 4 4" xfId="3674"/>
    <cellStyle name="Header2 2 4 4 2" xfId="3675"/>
    <cellStyle name="Header2 2 4 5" xfId="3676"/>
    <cellStyle name="Header2 2 4 5 2" xfId="3677"/>
    <cellStyle name="Header2 2 4 6" xfId="3678"/>
    <cellStyle name="Header2 2 5" xfId="3679"/>
    <cellStyle name="Header2 2 5 2" xfId="3680"/>
    <cellStyle name="Header2 2 6" xfId="3681"/>
    <cellStyle name="Header2 3" xfId="3682"/>
    <cellStyle name="Header2 3 2" xfId="3683"/>
    <cellStyle name="Header2 3 2 2" xfId="3684"/>
    <cellStyle name="Header2 3 2 2 2" xfId="3685"/>
    <cellStyle name="Header2 3 2 3" xfId="3686"/>
    <cellStyle name="Header2 3 3" xfId="3687"/>
    <cellStyle name="Header2 3 3 2" xfId="3688"/>
    <cellStyle name="Header2 3 4" xfId="3689"/>
    <cellStyle name="Header2 3 4 2" xfId="3690"/>
    <cellStyle name="Header2 3 5" xfId="3691"/>
    <cellStyle name="Header2 3 5 2" xfId="3692"/>
    <cellStyle name="Header2 3 6" xfId="3693"/>
    <cellStyle name="Header2 3 6 2" xfId="3694"/>
    <cellStyle name="Header2 3 7" xfId="3695"/>
    <cellStyle name="Header2 3 7 2" xfId="3696"/>
    <cellStyle name="Header2 3 8" xfId="3697"/>
    <cellStyle name="Header2 4" xfId="3698"/>
    <cellStyle name="Header2 4 2" xfId="3699"/>
    <cellStyle name="Header2 4 2 2" xfId="3700"/>
    <cellStyle name="Header2 4 2 2 2" xfId="3701"/>
    <cellStyle name="Header2 4 2 3" xfId="3702"/>
    <cellStyle name="Header2 4 3" xfId="3703"/>
    <cellStyle name="Header2 4 3 2" xfId="3704"/>
    <cellStyle name="Header2 4 4" xfId="3705"/>
    <cellStyle name="Header2 4 4 2" xfId="3706"/>
    <cellStyle name="Header2 4 5" xfId="3707"/>
    <cellStyle name="Header2 4 5 2" xfId="3708"/>
    <cellStyle name="Header2 4 6" xfId="3709"/>
    <cellStyle name="Header2 4 6 2" xfId="3710"/>
    <cellStyle name="Header2 4 7" xfId="3711"/>
    <cellStyle name="Header2 5" xfId="3712"/>
    <cellStyle name="Header2 5 2" xfId="3713"/>
    <cellStyle name="Header2 5 2 2" xfId="3714"/>
    <cellStyle name="Header2 5 3" xfId="3715"/>
    <cellStyle name="Header2 6" xfId="3716"/>
    <cellStyle name="Header2 6 2" xfId="3717"/>
    <cellStyle name="Header2 6 2 2" xfId="3718"/>
    <cellStyle name="Header2 6 3" xfId="3719"/>
    <cellStyle name="Header2 6 3 2" xfId="3720"/>
    <cellStyle name="Header2 6 4" xfId="3721"/>
    <cellStyle name="Header2 6 4 2" xfId="3722"/>
    <cellStyle name="Header2 6 5" xfId="3723"/>
    <cellStyle name="Header2 6 5 2" xfId="3724"/>
    <cellStyle name="Header2 6 6" xfId="3725"/>
    <cellStyle name="Header2 7" xfId="3726"/>
    <cellStyle name="Header2 7 2" xfId="3727"/>
    <cellStyle name="Header2 8" xfId="3728"/>
    <cellStyle name="Header2_АО Варваринское  Расчет ПЧ бюджета 2012_с_Комаровкой и уменьш_вскрышей_3" xfId="3729"/>
    <cellStyle name="Heading" xfId="3730"/>
    <cellStyle name="Heading 1" xfId="3731"/>
    <cellStyle name="Heading 1 2" xfId="3732"/>
    <cellStyle name="Heading 1 2 2" xfId="3733"/>
    <cellStyle name="Heading 1 2 3" xfId="3734"/>
    <cellStyle name="Heading 1 2 4" xfId="46218"/>
    <cellStyle name="Heading 1 3" xfId="3735"/>
    <cellStyle name="Heading 1 3 2" xfId="3736"/>
    <cellStyle name="Heading 1 3 3" xfId="3737"/>
    <cellStyle name="Heading 1 4" xfId="3738"/>
    <cellStyle name="Heading 1 4 2" xfId="3739"/>
    <cellStyle name="Heading 1 4 3" xfId="3740"/>
    <cellStyle name="Heading 1 5" xfId="3741"/>
    <cellStyle name="Heading 1 6" xfId="3742"/>
    <cellStyle name="Heading 1__Anfisa_Result after MRO_model2012(ord+marg ore+dilution)" xfId="46219"/>
    <cellStyle name="Heading 10" xfId="3743"/>
    <cellStyle name="Heading 10 2" xfId="46220"/>
    <cellStyle name="Heading 11" xfId="3744"/>
    <cellStyle name="Heading 12" xfId="3745"/>
    <cellStyle name="Heading 13" xfId="3746"/>
    <cellStyle name="Heading 14" xfId="3747"/>
    <cellStyle name="Heading 15" xfId="3748"/>
    <cellStyle name="Heading 16" xfId="3749"/>
    <cellStyle name="Heading 17" xfId="46221"/>
    <cellStyle name="Heading 18" xfId="46222"/>
    <cellStyle name="Heading 19" xfId="46223"/>
    <cellStyle name="Heading 2" xfId="3750"/>
    <cellStyle name="Heading 2 2" xfId="3751"/>
    <cellStyle name="Heading 2 2 2" xfId="3752"/>
    <cellStyle name="Heading 2 2 3" xfId="3753"/>
    <cellStyle name="Heading 2 2 4" xfId="46224"/>
    <cellStyle name="Heading 2 3" xfId="3754"/>
    <cellStyle name="Heading 2 3 2" xfId="3755"/>
    <cellStyle name="Heading 2 3 3" xfId="3756"/>
    <cellStyle name="Heading 2 4" xfId="3757"/>
    <cellStyle name="Heading 2 4 2" xfId="3758"/>
    <cellStyle name="Heading 2 4 3" xfId="3759"/>
    <cellStyle name="Heading 2 5" xfId="3760"/>
    <cellStyle name="Heading 2 6" xfId="3761"/>
    <cellStyle name="Heading 2__Anfisa_Result after MRO_model2012(ord+marg ore+dilution)" xfId="46225"/>
    <cellStyle name="Heading 20" xfId="46226"/>
    <cellStyle name="Heading 21" xfId="46227"/>
    <cellStyle name="Heading 22" xfId="46228"/>
    <cellStyle name="Heading 23" xfId="46229"/>
    <cellStyle name="Heading 24" xfId="46230"/>
    <cellStyle name="Heading 25" xfId="46231"/>
    <cellStyle name="Heading 26" xfId="46232"/>
    <cellStyle name="Heading 27" xfId="46233"/>
    <cellStyle name="Heading 28" xfId="46234"/>
    <cellStyle name="Heading 29" xfId="46235"/>
    <cellStyle name="Heading 3" xfId="3762"/>
    <cellStyle name="Heading 3 2" xfId="3763"/>
    <cellStyle name="Heading 3 2 2" xfId="3764"/>
    <cellStyle name="Heading 3 2 2 2" xfId="3765"/>
    <cellStyle name="Heading 3 2 3" xfId="3766"/>
    <cellStyle name="Heading 3 3" xfId="3767"/>
    <cellStyle name="Heading 3 3 2" xfId="3768"/>
    <cellStyle name="Heading 3 3 2 2" xfId="3769"/>
    <cellStyle name="Heading 3 3 2 3" xfId="46236"/>
    <cellStyle name="Heading 3 3 3" xfId="3770"/>
    <cellStyle name="Heading 3 3 4" xfId="46237"/>
    <cellStyle name="Heading 3 4" xfId="3771"/>
    <cellStyle name="Heading 3 4 2" xfId="3772"/>
    <cellStyle name="Heading 3 4 2 2" xfId="3773"/>
    <cellStyle name="Heading 3 4 3" xfId="3774"/>
    <cellStyle name="Heading 3 5" xfId="3775"/>
    <cellStyle name="Heading 3 5 2" xfId="3776"/>
    <cellStyle name="Heading 3 5 2 2" xfId="3777"/>
    <cellStyle name="Heading 3 5 3" xfId="3778"/>
    <cellStyle name="Heading 3 6" xfId="3779"/>
    <cellStyle name="Heading 3 6 2" xfId="3780"/>
    <cellStyle name="Heading 3 6 2 2" xfId="3781"/>
    <cellStyle name="Heading 3 6 3" xfId="3782"/>
    <cellStyle name="Heading 3 7" xfId="3783"/>
    <cellStyle name="Heading 3 7 2" xfId="3784"/>
    <cellStyle name="Heading 3 8" xfId="3785"/>
    <cellStyle name="Heading 3__Anfisa_Result after MRO_model2012(ord+marg ore+dilution)" xfId="46238"/>
    <cellStyle name="Heading 30" xfId="46239"/>
    <cellStyle name="Heading 31" xfId="46240"/>
    <cellStyle name="Heading 4" xfId="3786"/>
    <cellStyle name="Heading 4 2" xfId="3787"/>
    <cellStyle name="Heading 4 3" xfId="3788"/>
    <cellStyle name="Heading 4 4" xfId="3789"/>
    <cellStyle name="Heading 4 5" xfId="3790"/>
    <cellStyle name="Heading 4 6" xfId="3791"/>
    <cellStyle name="Heading 4__Anfisa_Result after MRO_model2012(ord+marg ore+dilution)" xfId="46241"/>
    <cellStyle name="Heading 5" xfId="3792"/>
    <cellStyle name="Heading 5 2" xfId="3793"/>
    <cellStyle name="Heading 5 2 2" xfId="46242"/>
    <cellStyle name="Heading 5 3" xfId="3794"/>
    <cellStyle name="Heading 5 3 2" xfId="46243"/>
    <cellStyle name="Heading 5 4" xfId="46244"/>
    <cellStyle name="Heading 6" xfId="3795"/>
    <cellStyle name="Heading 6 2" xfId="3796"/>
    <cellStyle name="Heading 6 2 2" xfId="46245"/>
    <cellStyle name="Heading 6 3" xfId="46246"/>
    <cellStyle name="Heading 7" xfId="3797"/>
    <cellStyle name="Heading 7 2" xfId="46247"/>
    <cellStyle name="Heading 8" xfId="3798"/>
    <cellStyle name="Heading 8 2" xfId="46248"/>
    <cellStyle name="Heading 9" xfId="3799"/>
    <cellStyle name="Heading 9 2" xfId="46249"/>
    <cellStyle name="Heading No Underline" xfId="3800"/>
    <cellStyle name="Heading No Underline 2" xfId="3801"/>
    <cellStyle name="Heading With Underline" xfId="3802"/>
    <cellStyle name="Heading With Underline 2" xfId="3803"/>
    <cellStyle name="Heading With Underline 2 2" xfId="3804"/>
    <cellStyle name="Heading With Underline 3" xfId="3805"/>
    <cellStyle name="Heading With Underline 3 2" xfId="3806"/>
    <cellStyle name="Heading With Underline 4" xfId="3807"/>
    <cellStyle name="Heading With Underline 4 2" xfId="3808"/>
    <cellStyle name="Heading With Underline 5" xfId="3809"/>
    <cellStyle name="Heading__Anfisa_Result after MRO_model2012(ord+marg ore+dilution)" xfId="46250"/>
    <cellStyle name="HEADING1" xfId="3810"/>
    <cellStyle name="HEADING1 2" xfId="3811"/>
    <cellStyle name="HEADING1 3" xfId="46251"/>
    <cellStyle name="HEADING1 4" xfId="46252"/>
    <cellStyle name="HEADING1 5" xfId="46253"/>
    <cellStyle name="HEADING1 5 2" xfId="46254"/>
    <cellStyle name="HEADING2" xfId="3812"/>
    <cellStyle name="HEADING2 2" xfId="46255"/>
    <cellStyle name="HEADING2 3" xfId="46256"/>
    <cellStyle name="HEADING2 4" xfId="46257"/>
    <cellStyle name="HEADING2 5" xfId="46258"/>
    <cellStyle name="HEADING2 5 2" xfId="46259"/>
    <cellStyle name="Heading3" xfId="3813"/>
    <cellStyle name="Heading4" xfId="3814"/>
    <cellStyle name="Heading5" xfId="3815"/>
    <cellStyle name="Heading6" xfId="3816"/>
    <cellStyle name="HEADINGS" xfId="3817"/>
    <cellStyle name="HEADINGS 2" xfId="3818"/>
    <cellStyle name="HEADINGS 2 2" xfId="3819"/>
    <cellStyle name="HEADINGS 2 2 2" xfId="46260"/>
    <cellStyle name="HEADINGS 2 3" xfId="3820"/>
    <cellStyle name="HEADINGS 3" xfId="3821"/>
    <cellStyle name="HEADINGS 3 2" xfId="46261"/>
    <cellStyle name="HEADINGS 4" xfId="3822"/>
    <cellStyle name="HEADINGS 4 2" xfId="46262"/>
    <cellStyle name="HEADINGS 5" xfId="46263"/>
    <cellStyle name="HEADINGSTOP" xfId="3823"/>
    <cellStyle name="HEADINGSTOP 2" xfId="3824"/>
    <cellStyle name="Headline I" xfId="3825"/>
    <cellStyle name="Headline I 2" xfId="3826"/>
    <cellStyle name="Headline I 2 2" xfId="3827"/>
    <cellStyle name="Headline I 2 3" xfId="3828"/>
    <cellStyle name="Headline I 2_ЗКМ" xfId="3829"/>
    <cellStyle name="Headline I 3" xfId="3830"/>
    <cellStyle name="Headline I 3 2" xfId="3831"/>
    <cellStyle name="Headline I 4" xfId="3832"/>
    <cellStyle name="Headline I 5" xfId="3833"/>
    <cellStyle name="Headline I 6" xfId="3834"/>
    <cellStyle name="Headline I 7" xfId="3835"/>
    <cellStyle name="Headline I 8" xfId="3836"/>
    <cellStyle name="Headline I 9" xfId="3837"/>
    <cellStyle name="Headline I_COG согласован" xfId="46264"/>
    <cellStyle name="Headline II" xfId="3838"/>
    <cellStyle name="Headline II 2" xfId="3839"/>
    <cellStyle name="Headline II 2 2" xfId="3840"/>
    <cellStyle name="Headline II 2 3" xfId="3841"/>
    <cellStyle name="Headline II 2_ЗКМ" xfId="3842"/>
    <cellStyle name="Headline II 3" xfId="3843"/>
    <cellStyle name="Headline II 3 2" xfId="3844"/>
    <cellStyle name="Headline II 4" xfId="3845"/>
    <cellStyle name="Headline II 5" xfId="3846"/>
    <cellStyle name="Headline II 6" xfId="3847"/>
    <cellStyle name="Headline II 7" xfId="3848"/>
    <cellStyle name="Headline II 8" xfId="3849"/>
    <cellStyle name="Headline II 9" xfId="3850"/>
    <cellStyle name="Headline II_COG согласован" xfId="46265"/>
    <cellStyle name="Headline III" xfId="3851"/>
    <cellStyle name="Headline III 2" xfId="3852"/>
    <cellStyle name="Headline III 2 2" xfId="3853"/>
    <cellStyle name="Headline III 2 3" xfId="3854"/>
    <cellStyle name="Headline III 2_ЗКМ" xfId="3855"/>
    <cellStyle name="Headline III 3" xfId="3856"/>
    <cellStyle name="Headline III 3 2" xfId="3857"/>
    <cellStyle name="Headline III 4" xfId="3858"/>
    <cellStyle name="Headline III 5" xfId="3859"/>
    <cellStyle name="Headline III 6" xfId="3860"/>
    <cellStyle name="Headline III 7" xfId="3861"/>
    <cellStyle name="Headline III 8" xfId="3862"/>
    <cellStyle name="Headline III 9" xfId="3863"/>
    <cellStyle name="Headline III_COG согласован" xfId="46266"/>
    <cellStyle name="highlight" xfId="3864"/>
    <cellStyle name="Horizontal" xfId="3865"/>
    <cellStyle name="Hyperlink" xfId="3866"/>
    <cellStyle name="Hyperlink 2" xfId="3867"/>
    <cellStyle name="Hyperlink 2 2" xfId="3868"/>
    <cellStyle name="Hyperlink 3" xfId="3869"/>
    <cellStyle name="Hyperlink 4" xfId="3870"/>
    <cellStyle name="Hyperlink 5" xfId="3871"/>
    <cellStyle name="Hyperlink 6" xfId="3872"/>
    <cellStyle name="Hyperlink 7" xfId="3873"/>
    <cellStyle name="Hyperlink 8" xfId="3874"/>
    <cellStyle name="Hyperlink 9" xfId="3875"/>
    <cellStyle name="Hyperlink__Anfisa_Result after MRO_model2012(ord+marg ore+dilution)" xfId="46267"/>
    <cellStyle name="Iau?iue_ deri-oren ctiu aia" xfId="3876"/>
    <cellStyle name="Îáû÷íûé_Ëèñò1" xfId="3877"/>
    <cellStyle name="Index" xfId="3878"/>
    <cellStyle name="Input" xfId="3879"/>
    <cellStyle name="Input [yellow]" xfId="3880"/>
    <cellStyle name="Input [yellow] 2" xfId="3881"/>
    <cellStyle name="Input [yellow] 2 2" xfId="3882"/>
    <cellStyle name="Input [yellow] 2 2 2" xfId="3883"/>
    <cellStyle name="Input [yellow] 2 2 2 2" xfId="3884"/>
    <cellStyle name="Input [yellow] 2 2 3" xfId="3885"/>
    <cellStyle name="Input [yellow] 2 2 3 2" xfId="3886"/>
    <cellStyle name="Input [yellow] 2 2 4" xfId="3887"/>
    <cellStyle name="Input [yellow] 2 3" xfId="3888"/>
    <cellStyle name="Input [yellow] 2 3 2" xfId="3889"/>
    <cellStyle name="Input [yellow] 2 3 2 2" xfId="3890"/>
    <cellStyle name="Input [yellow] 2 3 3" xfId="3891"/>
    <cellStyle name="Input [yellow] 2 4" xfId="3892"/>
    <cellStyle name="Input [yellow] 2 4 2" xfId="3893"/>
    <cellStyle name="Input [yellow] 2 4 2 2" xfId="3894"/>
    <cellStyle name="Input [yellow] 2 4 3" xfId="3895"/>
    <cellStyle name="Input [yellow] 2 5" xfId="3896"/>
    <cellStyle name="Input [yellow] 2 5 2" xfId="3897"/>
    <cellStyle name="Input [yellow] 2 6" xfId="3898"/>
    <cellStyle name="Input [yellow] 3" xfId="3899"/>
    <cellStyle name="Input [yellow] 3 2" xfId="3900"/>
    <cellStyle name="Input [yellow] 3 2 2" xfId="3901"/>
    <cellStyle name="Input [yellow] 3 3" xfId="3902"/>
    <cellStyle name="Input [yellow] 3 3 2" xfId="3903"/>
    <cellStyle name="Input [yellow] 3 4" xfId="3904"/>
    <cellStyle name="Input [yellow] 4" xfId="3905"/>
    <cellStyle name="Input [yellow] 4 2" xfId="3906"/>
    <cellStyle name="Input [yellow] 4 2 2" xfId="3907"/>
    <cellStyle name="Input [yellow] 4 3" xfId="3908"/>
    <cellStyle name="Input [yellow] 4 3 2" xfId="3909"/>
    <cellStyle name="Input [yellow] 4 4" xfId="3910"/>
    <cellStyle name="Input [yellow] 5" xfId="3911"/>
    <cellStyle name="Input [yellow] 5 2" xfId="3912"/>
    <cellStyle name="Input [yellow] 5 2 2" xfId="3913"/>
    <cellStyle name="Input [yellow] 5 3" xfId="3914"/>
    <cellStyle name="Input [yellow] 6" xfId="3915"/>
    <cellStyle name="Input [yellow] 6 2" xfId="3916"/>
    <cellStyle name="Input [yellow] 7" xfId="3917"/>
    <cellStyle name="Input 1" xfId="3918"/>
    <cellStyle name="Input 10" xfId="3919"/>
    <cellStyle name="Input 10 10" xfId="3920"/>
    <cellStyle name="Input 10 2" xfId="3921"/>
    <cellStyle name="Input 10 2 2" xfId="3922"/>
    <cellStyle name="Input 10 2 2 2" xfId="3923"/>
    <cellStyle name="Input 10 2 3" xfId="3924"/>
    <cellStyle name="Input 10 2 3 2" xfId="3925"/>
    <cellStyle name="Input 10 2 4" xfId="3926"/>
    <cellStyle name="Input 10 2 4 2" xfId="3927"/>
    <cellStyle name="Input 10 2 5" xfId="3928"/>
    <cellStyle name="Input 10 2 5 2" xfId="3929"/>
    <cellStyle name="Input 10 2 6" xfId="3930"/>
    <cellStyle name="Input 10 2 6 2" xfId="3931"/>
    <cellStyle name="Input 10 2 7" xfId="3932"/>
    <cellStyle name="Input 10 3" xfId="3933"/>
    <cellStyle name="Input 10 3 2" xfId="3934"/>
    <cellStyle name="Input 10 3 2 2" xfId="3935"/>
    <cellStyle name="Input 10 3 3" xfId="3936"/>
    <cellStyle name="Input 10 3 3 2" xfId="3937"/>
    <cellStyle name="Input 10 3 4" xfId="3938"/>
    <cellStyle name="Input 10 3 4 2" xfId="3939"/>
    <cellStyle name="Input 10 3 5" xfId="3940"/>
    <cellStyle name="Input 10 3 5 2" xfId="3941"/>
    <cellStyle name="Input 10 3 6" xfId="3942"/>
    <cellStyle name="Input 10 3 6 2" xfId="3943"/>
    <cellStyle name="Input 10 3 7" xfId="3944"/>
    <cellStyle name="Input 10 4" xfId="3945"/>
    <cellStyle name="Input 10 4 2" xfId="3946"/>
    <cellStyle name="Input 10 5" xfId="3947"/>
    <cellStyle name="Input 10 5 2" xfId="3948"/>
    <cellStyle name="Input 10 6" xfId="3949"/>
    <cellStyle name="Input 10 6 2" xfId="3950"/>
    <cellStyle name="Input 10 7" xfId="3951"/>
    <cellStyle name="Input 10 7 2" xfId="3952"/>
    <cellStyle name="Input 10 8" xfId="3953"/>
    <cellStyle name="Input 10 8 2" xfId="3954"/>
    <cellStyle name="Input 10 9" xfId="3955"/>
    <cellStyle name="Input 10 9 2" xfId="3956"/>
    <cellStyle name="Input 11" xfId="3957"/>
    <cellStyle name="Input 11 10" xfId="3958"/>
    <cellStyle name="Input 11 2" xfId="3959"/>
    <cellStyle name="Input 11 2 2" xfId="3960"/>
    <cellStyle name="Input 11 2 2 2" xfId="3961"/>
    <cellStyle name="Input 11 2 3" xfId="3962"/>
    <cellStyle name="Input 11 2 3 2" xfId="3963"/>
    <cellStyle name="Input 11 2 4" xfId="3964"/>
    <cellStyle name="Input 11 2 4 2" xfId="3965"/>
    <cellStyle name="Input 11 2 5" xfId="3966"/>
    <cellStyle name="Input 11 2 5 2" xfId="3967"/>
    <cellStyle name="Input 11 2 6" xfId="3968"/>
    <cellStyle name="Input 11 2 6 2" xfId="3969"/>
    <cellStyle name="Input 11 2 7" xfId="3970"/>
    <cellStyle name="Input 11 3" xfId="3971"/>
    <cellStyle name="Input 11 3 2" xfId="3972"/>
    <cellStyle name="Input 11 3 2 2" xfId="3973"/>
    <cellStyle name="Input 11 3 3" xfId="3974"/>
    <cellStyle name="Input 11 3 3 2" xfId="3975"/>
    <cellStyle name="Input 11 3 4" xfId="3976"/>
    <cellStyle name="Input 11 3 4 2" xfId="3977"/>
    <cellStyle name="Input 11 3 5" xfId="3978"/>
    <cellStyle name="Input 11 3 5 2" xfId="3979"/>
    <cellStyle name="Input 11 3 6" xfId="3980"/>
    <cellStyle name="Input 11 3 6 2" xfId="3981"/>
    <cellStyle name="Input 11 3 7" xfId="3982"/>
    <cellStyle name="Input 11 4" xfId="3983"/>
    <cellStyle name="Input 11 4 2" xfId="3984"/>
    <cellStyle name="Input 11 5" xfId="3985"/>
    <cellStyle name="Input 11 5 2" xfId="3986"/>
    <cellStyle name="Input 11 6" xfId="3987"/>
    <cellStyle name="Input 11 6 2" xfId="3988"/>
    <cellStyle name="Input 11 7" xfId="3989"/>
    <cellStyle name="Input 11 7 2" xfId="3990"/>
    <cellStyle name="Input 11 8" xfId="3991"/>
    <cellStyle name="Input 11 8 2" xfId="3992"/>
    <cellStyle name="Input 11 9" xfId="3993"/>
    <cellStyle name="Input 11 9 2" xfId="3994"/>
    <cellStyle name="Input 12" xfId="3995"/>
    <cellStyle name="Input 12 10" xfId="3996"/>
    <cellStyle name="Input 12 2" xfId="3997"/>
    <cellStyle name="Input 12 2 2" xfId="3998"/>
    <cellStyle name="Input 12 2 2 2" xfId="3999"/>
    <cellStyle name="Input 12 2 3" xfId="4000"/>
    <cellStyle name="Input 12 2 3 2" xfId="4001"/>
    <cellStyle name="Input 12 2 4" xfId="4002"/>
    <cellStyle name="Input 12 2 4 2" xfId="4003"/>
    <cellStyle name="Input 12 2 5" xfId="4004"/>
    <cellStyle name="Input 12 2 5 2" xfId="4005"/>
    <cellStyle name="Input 12 2 6" xfId="4006"/>
    <cellStyle name="Input 12 2 6 2" xfId="4007"/>
    <cellStyle name="Input 12 2 7" xfId="4008"/>
    <cellStyle name="Input 12 3" xfId="4009"/>
    <cellStyle name="Input 12 3 2" xfId="4010"/>
    <cellStyle name="Input 12 3 2 2" xfId="4011"/>
    <cellStyle name="Input 12 3 3" xfId="4012"/>
    <cellStyle name="Input 12 3 3 2" xfId="4013"/>
    <cellStyle name="Input 12 3 4" xfId="4014"/>
    <cellStyle name="Input 12 3 4 2" xfId="4015"/>
    <cellStyle name="Input 12 3 5" xfId="4016"/>
    <cellStyle name="Input 12 3 5 2" xfId="4017"/>
    <cellStyle name="Input 12 3 6" xfId="4018"/>
    <cellStyle name="Input 12 3 6 2" xfId="4019"/>
    <cellStyle name="Input 12 3 7" xfId="4020"/>
    <cellStyle name="Input 12 4" xfId="4021"/>
    <cellStyle name="Input 12 4 2" xfId="4022"/>
    <cellStyle name="Input 12 5" xfId="4023"/>
    <cellStyle name="Input 12 5 2" xfId="4024"/>
    <cellStyle name="Input 12 6" xfId="4025"/>
    <cellStyle name="Input 12 6 2" xfId="4026"/>
    <cellStyle name="Input 12 7" xfId="4027"/>
    <cellStyle name="Input 12 7 2" xfId="4028"/>
    <cellStyle name="Input 12 8" xfId="4029"/>
    <cellStyle name="Input 12 8 2" xfId="4030"/>
    <cellStyle name="Input 12 9" xfId="4031"/>
    <cellStyle name="Input 12 9 2" xfId="4032"/>
    <cellStyle name="Input 13" xfId="4033"/>
    <cellStyle name="Input 13 10" xfId="4034"/>
    <cellStyle name="Input 13 2" xfId="4035"/>
    <cellStyle name="Input 13 2 2" xfId="4036"/>
    <cellStyle name="Input 13 2 2 2" xfId="4037"/>
    <cellStyle name="Input 13 2 3" xfId="4038"/>
    <cellStyle name="Input 13 2 3 2" xfId="4039"/>
    <cellStyle name="Input 13 2 4" xfId="4040"/>
    <cellStyle name="Input 13 2 4 2" xfId="4041"/>
    <cellStyle name="Input 13 2 5" xfId="4042"/>
    <cellStyle name="Input 13 2 5 2" xfId="4043"/>
    <cellStyle name="Input 13 2 6" xfId="4044"/>
    <cellStyle name="Input 13 2 6 2" xfId="4045"/>
    <cellStyle name="Input 13 2 7" xfId="4046"/>
    <cellStyle name="Input 13 3" xfId="4047"/>
    <cellStyle name="Input 13 3 2" xfId="4048"/>
    <cellStyle name="Input 13 3 2 2" xfId="4049"/>
    <cellStyle name="Input 13 3 3" xfId="4050"/>
    <cellStyle name="Input 13 3 3 2" xfId="4051"/>
    <cellStyle name="Input 13 3 4" xfId="4052"/>
    <cellStyle name="Input 13 3 4 2" xfId="4053"/>
    <cellStyle name="Input 13 3 5" xfId="4054"/>
    <cellStyle name="Input 13 3 5 2" xfId="4055"/>
    <cellStyle name="Input 13 3 6" xfId="4056"/>
    <cellStyle name="Input 13 3 6 2" xfId="4057"/>
    <cellStyle name="Input 13 3 7" xfId="4058"/>
    <cellStyle name="Input 13 4" xfId="4059"/>
    <cellStyle name="Input 13 4 2" xfId="4060"/>
    <cellStyle name="Input 13 5" xfId="4061"/>
    <cellStyle name="Input 13 5 2" xfId="4062"/>
    <cellStyle name="Input 13 6" xfId="4063"/>
    <cellStyle name="Input 13 6 2" xfId="4064"/>
    <cellStyle name="Input 13 7" xfId="4065"/>
    <cellStyle name="Input 13 7 2" xfId="4066"/>
    <cellStyle name="Input 13 8" xfId="4067"/>
    <cellStyle name="Input 13 8 2" xfId="4068"/>
    <cellStyle name="Input 13 9" xfId="4069"/>
    <cellStyle name="Input 13 9 2" xfId="4070"/>
    <cellStyle name="Input 14" xfId="4071"/>
    <cellStyle name="Input 14 2" xfId="4072"/>
    <cellStyle name="Input 14 2 2" xfId="4073"/>
    <cellStyle name="Input 14 2 2 2" xfId="4074"/>
    <cellStyle name="Input 14 2 3" xfId="4075"/>
    <cellStyle name="Input 14 2 3 2" xfId="4076"/>
    <cellStyle name="Input 14 2 4" xfId="4077"/>
    <cellStyle name="Input 14 2 4 2" xfId="4078"/>
    <cellStyle name="Input 14 2 5" xfId="4079"/>
    <cellStyle name="Input 14 2 5 2" xfId="4080"/>
    <cellStyle name="Input 14 2 6" xfId="4081"/>
    <cellStyle name="Input 14 2 6 2" xfId="4082"/>
    <cellStyle name="Input 14 2 7" xfId="4083"/>
    <cellStyle name="Input 14 3" xfId="4084"/>
    <cellStyle name="Input 14 3 2" xfId="4085"/>
    <cellStyle name="Input 14 3 2 2" xfId="4086"/>
    <cellStyle name="Input 14 3 3" xfId="4087"/>
    <cellStyle name="Input 14 3 3 2" xfId="4088"/>
    <cellStyle name="Input 14 3 4" xfId="4089"/>
    <cellStyle name="Input 14 3 4 2" xfId="4090"/>
    <cellStyle name="Input 14 3 5" xfId="4091"/>
    <cellStyle name="Input 14 3 5 2" xfId="4092"/>
    <cellStyle name="Input 14 3 6" xfId="4093"/>
    <cellStyle name="Input 14 3 6 2" xfId="4094"/>
    <cellStyle name="Input 14 3 7" xfId="4095"/>
    <cellStyle name="Input 14 4" xfId="4096"/>
    <cellStyle name="Input 14 4 2" xfId="4097"/>
    <cellStyle name="Input 14 5" xfId="4098"/>
    <cellStyle name="Input 14 5 2" xfId="4099"/>
    <cellStyle name="Input 14 6" xfId="4100"/>
    <cellStyle name="Input 14 6 2" xfId="4101"/>
    <cellStyle name="Input 14 7" xfId="4102"/>
    <cellStyle name="Input 14 7 2" xfId="4103"/>
    <cellStyle name="Input 14 8" xfId="4104"/>
    <cellStyle name="Input 14 8 2" xfId="4105"/>
    <cellStyle name="Input 14 9" xfId="4106"/>
    <cellStyle name="Input 15" xfId="4107"/>
    <cellStyle name="Input 15 2" xfId="4108"/>
    <cellStyle name="Input 15 2 2" xfId="4109"/>
    <cellStyle name="Input 15 2 2 2" xfId="4110"/>
    <cellStyle name="Input 15 2 3" xfId="4111"/>
    <cellStyle name="Input 15 2 3 2" xfId="4112"/>
    <cellStyle name="Input 15 2 4" xfId="4113"/>
    <cellStyle name="Input 15 2 4 2" xfId="4114"/>
    <cellStyle name="Input 15 2 5" xfId="4115"/>
    <cellStyle name="Input 15 2 5 2" xfId="4116"/>
    <cellStyle name="Input 15 2 6" xfId="4117"/>
    <cellStyle name="Input 15 2 6 2" xfId="4118"/>
    <cellStyle name="Input 15 2 7" xfId="4119"/>
    <cellStyle name="Input 15 3" xfId="4120"/>
    <cellStyle name="Input 15 3 2" xfId="4121"/>
    <cellStyle name="Input 15 3 2 2" xfId="4122"/>
    <cellStyle name="Input 15 3 3" xfId="4123"/>
    <cellStyle name="Input 15 3 3 2" xfId="4124"/>
    <cellStyle name="Input 15 3 4" xfId="4125"/>
    <cellStyle name="Input 15 3 4 2" xfId="4126"/>
    <cellStyle name="Input 15 3 5" xfId="4127"/>
    <cellStyle name="Input 15 3 5 2" xfId="4128"/>
    <cellStyle name="Input 15 3 6" xfId="4129"/>
    <cellStyle name="Input 15 3 6 2" xfId="4130"/>
    <cellStyle name="Input 15 3 7" xfId="4131"/>
    <cellStyle name="Input 15 4" xfId="4132"/>
    <cellStyle name="Input 15 4 2" xfId="4133"/>
    <cellStyle name="Input 15 5" xfId="4134"/>
    <cellStyle name="Input 15 5 2" xfId="4135"/>
    <cellStyle name="Input 15 6" xfId="4136"/>
    <cellStyle name="Input 15 6 2" xfId="4137"/>
    <cellStyle name="Input 15 7" xfId="4138"/>
    <cellStyle name="Input 15 7 2" xfId="4139"/>
    <cellStyle name="Input 15 8" xfId="4140"/>
    <cellStyle name="Input 15 8 2" xfId="4141"/>
    <cellStyle name="Input 15 9" xfId="4142"/>
    <cellStyle name="Input 16" xfId="4143"/>
    <cellStyle name="Input 16 2" xfId="4144"/>
    <cellStyle name="Input 16 2 2" xfId="4145"/>
    <cellStyle name="Input 16 2 2 2" xfId="4146"/>
    <cellStyle name="Input 16 2 3" xfId="4147"/>
    <cellStyle name="Input 16 2 3 2" xfId="4148"/>
    <cellStyle name="Input 16 2 4" xfId="4149"/>
    <cellStyle name="Input 16 2 4 2" xfId="4150"/>
    <cellStyle name="Input 16 2 5" xfId="4151"/>
    <cellStyle name="Input 16 2 5 2" xfId="4152"/>
    <cellStyle name="Input 16 2 6" xfId="4153"/>
    <cellStyle name="Input 16 2 6 2" xfId="4154"/>
    <cellStyle name="Input 16 2 7" xfId="4155"/>
    <cellStyle name="Input 16 3" xfId="4156"/>
    <cellStyle name="Input 16 3 2" xfId="4157"/>
    <cellStyle name="Input 16 3 2 2" xfId="4158"/>
    <cellStyle name="Input 16 3 3" xfId="4159"/>
    <cellStyle name="Input 16 3 3 2" xfId="4160"/>
    <cellStyle name="Input 16 3 4" xfId="4161"/>
    <cellStyle name="Input 16 3 4 2" xfId="4162"/>
    <cellStyle name="Input 16 3 5" xfId="4163"/>
    <cellStyle name="Input 16 3 5 2" xfId="4164"/>
    <cellStyle name="Input 16 3 6" xfId="4165"/>
    <cellStyle name="Input 16 3 6 2" xfId="4166"/>
    <cellStyle name="Input 16 3 7" xfId="4167"/>
    <cellStyle name="Input 16 4" xfId="4168"/>
    <cellStyle name="Input 16 4 2" xfId="4169"/>
    <cellStyle name="Input 16 5" xfId="4170"/>
    <cellStyle name="Input 16 5 2" xfId="4171"/>
    <cellStyle name="Input 16 6" xfId="4172"/>
    <cellStyle name="Input 16 6 2" xfId="4173"/>
    <cellStyle name="Input 16 7" xfId="4174"/>
    <cellStyle name="Input 16 7 2" xfId="4175"/>
    <cellStyle name="Input 16 8" xfId="4176"/>
    <cellStyle name="Input 16 8 2" xfId="4177"/>
    <cellStyle name="Input 16 9" xfId="4178"/>
    <cellStyle name="Input 17" xfId="4179"/>
    <cellStyle name="Input 17 2" xfId="4180"/>
    <cellStyle name="Input 17 2 2" xfId="4181"/>
    <cellStyle name="Input 17 2 2 2" xfId="4182"/>
    <cellStyle name="Input 17 2 3" xfId="4183"/>
    <cellStyle name="Input 17 2 3 2" xfId="4184"/>
    <cellStyle name="Input 17 2 4" xfId="4185"/>
    <cellStyle name="Input 17 2 4 2" xfId="4186"/>
    <cellStyle name="Input 17 2 5" xfId="4187"/>
    <cellStyle name="Input 17 2 5 2" xfId="4188"/>
    <cellStyle name="Input 17 2 6" xfId="4189"/>
    <cellStyle name="Input 17 2 6 2" xfId="4190"/>
    <cellStyle name="Input 17 2 7" xfId="4191"/>
    <cellStyle name="Input 17 3" xfId="4192"/>
    <cellStyle name="Input 17 3 2" xfId="4193"/>
    <cellStyle name="Input 17 3 2 2" xfId="4194"/>
    <cellStyle name="Input 17 3 3" xfId="4195"/>
    <cellStyle name="Input 17 3 3 2" xfId="4196"/>
    <cellStyle name="Input 17 3 4" xfId="4197"/>
    <cellStyle name="Input 17 3 4 2" xfId="4198"/>
    <cellStyle name="Input 17 3 5" xfId="4199"/>
    <cellStyle name="Input 17 3 5 2" xfId="4200"/>
    <cellStyle name="Input 17 3 6" xfId="4201"/>
    <cellStyle name="Input 17 3 6 2" xfId="4202"/>
    <cellStyle name="Input 17 3 7" xfId="4203"/>
    <cellStyle name="Input 17 4" xfId="4204"/>
    <cellStyle name="Input 17 4 2" xfId="4205"/>
    <cellStyle name="Input 17 5" xfId="4206"/>
    <cellStyle name="Input 17 5 2" xfId="4207"/>
    <cellStyle name="Input 17 6" xfId="4208"/>
    <cellStyle name="Input 17 6 2" xfId="4209"/>
    <cellStyle name="Input 17 7" xfId="4210"/>
    <cellStyle name="Input 17 7 2" xfId="4211"/>
    <cellStyle name="Input 17 8" xfId="4212"/>
    <cellStyle name="Input 17 8 2" xfId="4213"/>
    <cellStyle name="Input 17 9" xfId="4214"/>
    <cellStyle name="Input 18" xfId="4215"/>
    <cellStyle name="Input 18 2" xfId="4216"/>
    <cellStyle name="Input 18 2 2" xfId="4217"/>
    <cellStyle name="Input 18 2 2 2" xfId="4218"/>
    <cellStyle name="Input 18 2 3" xfId="4219"/>
    <cellStyle name="Input 18 2 3 2" xfId="4220"/>
    <cellStyle name="Input 18 2 4" xfId="4221"/>
    <cellStyle name="Input 18 2 4 2" xfId="4222"/>
    <cellStyle name="Input 18 2 5" xfId="4223"/>
    <cellStyle name="Input 18 2 5 2" xfId="4224"/>
    <cellStyle name="Input 18 2 6" xfId="4225"/>
    <cellStyle name="Input 18 2 6 2" xfId="4226"/>
    <cellStyle name="Input 18 2 7" xfId="4227"/>
    <cellStyle name="Input 18 3" xfId="4228"/>
    <cellStyle name="Input 18 3 2" xfId="4229"/>
    <cellStyle name="Input 18 3 2 2" xfId="4230"/>
    <cellStyle name="Input 18 3 3" xfId="4231"/>
    <cellStyle name="Input 18 3 3 2" xfId="4232"/>
    <cellStyle name="Input 18 3 4" xfId="4233"/>
    <cellStyle name="Input 18 3 4 2" xfId="4234"/>
    <cellStyle name="Input 18 3 5" xfId="4235"/>
    <cellStyle name="Input 18 3 5 2" xfId="4236"/>
    <cellStyle name="Input 18 3 6" xfId="4237"/>
    <cellStyle name="Input 18 3 6 2" xfId="4238"/>
    <cellStyle name="Input 18 3 7" xfId="4239"/>
    <cellStyle name="Input 18 4" xfId="4240"/>
    <cellStyle name="Input 18 4 2" xfId="4241"/>
    <cellStyle name="Input 18 5" xfId="4242"/>
    <cellStyle name="Input 18 5 2" xfId="4243"/>
    <cellStyle name="Input 18 6" xfId="4244"/>
    <cellStyle name="Input 18 6 2" xfId="4245"/>
    <cellStyle name="Input 18 7" xfId="4246"/>
    <cellStyle name="Input 18 7 2" xfId="4247"/>
    <cellStyle name="Input 18 8" xfId="4248"/>
    <cellStyle name="Input 18 8 2" xfId="4249"/>
    <cellStyle name="Input 18 9" xfId="4250"/>
    <cellStyle name="Input 19" xfId="4251"/>
    <cellStyle name="Input 19 2" xfId="4252"/>
    <cellStyle name="Input 19 2 2" xfId="4253"/>
    <cellStyle name="Input 19 2 2 2" xfId="4254"/>
    <cellStyle name="Input 19 2 3" xfId="4255"/>
    <cellStyle name="Input 19 2 3 2" xfId="4256"/>
    <cellStyle name="Input 19 2 4" xfId="4257"/>
    <cellStyle name="Input 19 2 4 2" xfId="4258"/>
    <cellStyle name="Input 19 2 5" xfId="4259"/>
    <cellStyle name="Input 19 2 5 2" xfId="4260"/>
    <cellStyle name="Input 19 2 6" xfId="4261"/>
    <cellStyle name="Input 19 2 6 2" xfId="4262"/>
    <cellStyle name="Input 19 2 7" xfId="4263"/>
    <cellStyle name="Input 19 3" xfId="4264"/>
    <cellStyle name="Input 19 3 2" xfId="4265"/>
    <cellStyle name="Input 19 3 2 2" xfId="4266"/>
    <cellStyle name="Input 19 3 3" xfId="4267"/>
    <cellStyle name="Input 19 3 3 2" xfId="4268"/>
    <cellStyle name="Input 19 3 4" xfId="4269"/>
    <cellStyle name="Input 19 3 4 2" xfId="4270"/>
    <cellStyle name="Input 19 3 5" xfId="4271"/>
    <cellStyle name="Input 19 3 5 2" xfId="4272"/>
    <cellStyle name="Input 19 3 6" xfId="4273"/>
    <cellStyle name="Input 19 3 6 2" xfId="4274"/>
    <cellStyle name="Input 19 3 7" xfId="4275"/>
    <cellStyle name="Input 19 4" xfId="4276"/>
    <cellStyle name="Input 19 4 2" xfId="4277"/>
    <cellStyle name="Input 19 5" xfId="4278"/>
    <cellStyle name="Input 19 5 2" xfId="4279"/>
    <cellStyle name="Input 19 6" xfId="4280"/>
    <cellStyle name="Input 19 6 2" xfId="4281"/>
    <cellStyle name="Input 19 7" xfId="4282"/>
    <cellStyle name="Input 19 7 2" xfId="4283"/>
    <cellStyle name="Input 19 8" xfId="4284"/>
    <cellStyle name="Input 19 8 2" xfId="4285"/>
    <cellStyle name="Input 19 9" xfId="4286"/>
    <cellStyle name="Input 2" xfId="4287"/>
    <cellStyle name="Input 2 10" xfId="4288"/>
    <cellStyle name="Input 2 10 2" xfId="4289"/>
    <cellStyle name="Input 2 11" xfId="4290"/>
    <cellStyle name="Input 2 11 2" xfId="4291"/>
    <cellStyle name="Input 2 12" xfId="4292"/>
    <cellStyle name="Input 2 12 2" xfId="4293"/>
    <cellStyle name="Input 2 13" xfId="4294"/>
    <cellStyle name="Input 2 13 2" xfId="4295"/>
    <cellStyle name="Input 2 14" xfId="4296"/>
    <cellStyle name="Input 2 2" xfId="4297"/>
    <cellStyle name="Input 2 2 10" xfId="4298"/>
    <cellStyle name="Input 2 2 10 2" xfId="4299"/>
    <cellStyle name="Input 2 2 11" xfId="4300"/>
    <cellStyle name="Input 2 2 11 2" xfId="4301"/>
    <cellStyle name="Input 2 2 12" xfId="4302"/>
    <cellStyle name="Input 2 2 2" xfId="4303"/>
    <cellStyle name="Input 2 2 2 10" xfId="4304"/>
    <cellStyle name="Input 2 2 2 2" xfId="4305"/>
    <cellStyle name="Input 2 2 2 2 2" xfId="4306"/>
    <cellStyle name="Input 2 2 2 2 2 2" xfId="4307"/>
    <cellStyle name="Input 2 2 2 2 3" xfId="4308"/>
    <cellStyle name="Input 2 2 2 2 3 2" xfId="4309"/>
    <cellStyle name="Input 2 2 2 2 4" xfId="4310"/>
    <cellStyle name="Input 2 2 2 2 4 2" xfId="4311"/>
    <cellStyle name="Input 2 2 2 2 5" xfId="4312"/>
    <cellStyle name="Input 2 2 2 2 5 2" xfId="4313"/>
    <cellStyle name="Input 2 2 2 2 6" xfId="4314"/>
    <cellStyle name="Input 2 2 2 2 6 2" xfId="4315"/>
    <cellStyle name="Input 2 2 2 2 7" xfId="4316"/>
    <cellStyle name="Input 2 2 2 3" xfId="4317"/>
    <cellStyle name="Input 2 2 2 3 2" xfId="4318"/>
    <cellStyle name="Input 2 2 2 3 2 2" xfId="4319"/>
    <cellStyle name="Input 2 2 2 3 3" xfId="4320"/>
    <cellStyle name="Input 2 2 2 3 3 2" xfId="4321"/>
    <cellStyle name="Input 2 2 2 3 4" xfId="4322"/>
    <cellStyle name="Input 2 2 2 3 4 2" xfId="4323"/>
    <cellStyle name="Input 2 2 2 3 5" xfId="4324"/>
    <cellStyle name="Input 2 2 2 3 5 2" xfId="4325"/>
    <cellStyle name="Input 2 2 2 3 6" xfId="4326"/>
    <cellStyle name="Input 2 2 2 3 6 2" xfId="4327"/>
    <cellStyle name="Input 2 2 2 3 7" xfId="4328"/>
    <cellStyle name="Input 2 2 2 4" xfId="4329"/>
    <cellStyle name="Input 2 2 2 4 2" xfId="4330"/>
    <cellStyle name="Input 2 2 2 5" xfId="4331"/>
    <cellStyle name="Input 2 2 2 5 2" xfId="4332"/>
    <cellStyle name="Input 2 2 2 6" xfId="4333"/>
    <cellStyle name="Input 2 2 2 6 2" xfId="4334"/>
    <cellStyle name="Input 2 2 2 7" xfId="4335"/>
    <cellStyle name="Input 2 2 2 7 2" xfId="4336"/>
    <cellStyle name="Input 2 2 2 8" xfId="4337"/>
    <cellStyle name="Input 2 2 2 8 2" xfId="4338"/>
    <cellStyle name="Input 2 2 2 9" xfId="4339"/>
    <cellStyle name="Input 2 2 2 9 2" xfId="4340"/>
    <cellStyle name="Input 2 2 3" xfId="4341"/>
    <cellStyle name="Input 2 2 3 2" xfId="4342"/>
    <cellStyle name="Input 2 2 3 2 2" xfId="4343"/>
    <cellStyle name="Input 2 2 3 3" xfId="4344"/>
    <cellStyle name="Input 2 2 3 3 2" xfId="4345"/>
    <cellStyle name="Input 2 2 3 4" xfId="4346"/>
    <cellStyle name="Input 2 2 3 4 2" xfId="4347"/>
    <cellStyle name="Input 2 2 3 5" xfId="4348"/>
    <cellStyle name="Input 2 2 3 5 2" xfId="4349"/>
    <cellStyle name="Input 2 2 3 6" xfId="4350"/>
    <cellStyle name="Input 2 2 3 6 2" xfId="4351"/>
    <cellStyle name="Input 2 2 3 7" xfId="4352"/>
    <cellStyle name="Input 2 2 4" xfId="4353"/>
    <cellStyle name="Input 2 2 4 2" xfId="4354"/>
    <cellStyle name="Input 2 2 4 2 2" xfId="4355"/>
    <cellStyle name="Input 2 2 4 3" xfId="4356"/>
    <cellStyle name="Input 2 2 4 3 2" xfId="4357"/>
    <cellStyle name="Input 2 2 4 4" xfId="4358"/>
    <cellStyle name="Input 2 2 4 4 2" xfId="4359"/>
    <cellStyle name="Input 2 2 4 5" xfId="4360"/>
    <cellStyle name="Input 2 2 4 5 2" xfId="4361"/>
    <cellStyle name="Input 2 2 4 6" xfId="4362"/>
    <cellStyle name="Input 2 2 4 6 2" xfId="4363"/>
    <cellStyle name="Input 2 2 4 7" xfId="4364"/>
    <cellStyle name="Input 2 2 5" xfId="4365"/>
    <cellStyle name="Input 2 2 5 2" xfId="4366"/>
    <cellStyle name="Input 2 2 6" xfId="4367"/>
    <cellStyle name="Input 2 2 6 2" xfId="4368"/>
    <cellStyle name="Input 2 2 7" xfId="4369"/>
    <cellStyle name="Input 2 2 7 2" xfId="4370"/>
    <cellStyle name="Input 2 2 8" xfId="4371"/>
    <cellStyle name="Input 2 2 8 2" xfId="4372"/>
    <cellStyle name="Input 2 2 9" xfId="4373"/>
    <cellStyle name="Input 2 2 9 2" xfId="4374"/>
    <cellStyle name="Input 2 3" xfId="4375"/>
    <cellStyle name="Input 2 3 2" xfId="4376"/>
    <cellStyle name="Input 2 3 2 2" xfId="4377"/>
    <cellStyle name="Input 2 3 2 2 2" xfId="4378"/>
    <cellStyle name="Input 2 3 2 3" xfId="4379"/>
    <cellStyle name="Input 2 3 2 3 2" xfId="4380"/>
    <cellStyle name="Input 2 3 2 4" xfId="4381"/>
    <cellStyle name="Input 2 3 2 4 2" xfId="4382"/>
    <cellStyle name="Input 2 3 2 5" xfId="4383"/>
    <cellStyle name="Input 2 3 2 5 2" xfId="4384"/>
    <cellStyle name="Input 2 3 2 6" xfId="4385"/>
    <cellStyle name="Input 2 3 2 6 2" xfId="4386"/>
    <cellStyle name="Input 2 3 2 7" xfId="4387"/>
    <cellStyle name="Input 2 3 3" xfId="4388"/>
    <cellStyle name="Input 2 3 3 2" xfId="4389"/>
    <cellStyle name="Input 2 3 3 2 2" xfId="4390"/>
    <cellStyle name="Input 2 3 3 3" xfId="4391"/>
    <cellStyle name="Input 2 3 3 3 2" xfId="4392"/>
    <cellStyle name="Input 2 3 3 4" xfId="4393"/>
    <cellStyle name="Input 2 3 3 4 2" xfId="4394"/>
    <cellStyle name="Input 2 3 3 5" xfId="4395"/>
    <cellStyle name="Input 2 3 3 5 2" xfId="4396"/>
    <cellStyle name="Input 2 3 3 6" xfId="4397"/>
    <cellStyle name="Input 2 3 3 6 2" xfId="4398"/>
    <cellStyle name="Input 2 3 3 7" xfId="4399"/>
    <cellStyle name="Input 2 3 4" xfId="4400"/>
    <cellStyle name="Input 2 3 4 2" xfId="4401"/>
    <cellStyle name="Input 2 3 5" xfId="4402"/>
    <cellStyle name="Input 2 3 5 2" xfId="4403"/>
    <cellStyle name="Input 2 3 6" xfId="4404"/>
    <cellStyle name="Input 2 3 6 2" xfId="4405"/>
    <cellStyle name="Input 2 3 7" xfId="4406"/>
    <cellStyle name="Input 2 3 7 2" xfId="4407"/>
    <cellStyle name="Input 2 3 8" xfId="4408"/>
    <cellStyle name="Input 2 3 8 2" xfId="4409"/>
    <cellStyle name="Input 2 3 9" xfId="4410"/>
    <cellStyle name="Input 2 4" xfId="4411"/>
    <cellStyle name="Input 2 4 2" xfId="4412"/>
    <cellStyle name="Input 2 4 2 2" xfId="4413"/>
    <cellStyle name="Input 2 4 3" xfId="4414"/>
    <cellStyle name="Input 2 4 3 2" xfId="4415"/>
    <cellStyle name="Input 2 4 4" xfId="4416"/>
    <cellStyle name="Input 2 4 4 2" xfId="4417"/>
    <cellStyle name="Input 2 4 5" xfId="4418"/>
    <cellStyle name="Input 2 4 5 2" xfId="4419"/>
    <cellStyle name="Input 2 4 6" xfId="4420"/>
    <cellStyle name="Input 2 4 6 2" xfId="4421"/>
    <cellStyle name="Input 2 4 7" xfId="4422"/>
    <cellStyle name="Input 2 5" xfId="4423"/>
    <cellStyle name="Input 2 5 2" xfId="4424"/>
    <cellStyle name="Input 2 5 2 2" xfId="4425"/>
    <cellStyle name="Input 2 5 3" xfId="4426"/>
    <cellStyle name="Input 2 5 3 2" xfId="4427"/>
    <cellStyle name="Input 2 5 4" xfId="4428"/>
    <cellStyle name="Input 2 5 4 2" xfId="4429"/>
    <cellStyle name="Input 2 5 5" xfId="4430"/>
    <cellStyle name="Input 2 5 5 2" xfId="4431"/>
    <cellStyle name="Input 2 5 6" xfId="4432"/>
    <cellStyle name="Input 2 5 6 2" xfId="4433"/>
    <cellStyle name="Input 2 5 7" xfId="4434"/>
    <cellStyle name="Input 2 6" xfId="4435"/>
    <cellStyle name="Input 2 6 2" xfId="4436"/>
    <cellStyle name="Input 2 6 2 2" xfId="4437"/>
    <cellStyle name="Input 2 6 3" xfId="4438"/>
    <cellStyle name="Input 2 6 3 2" xfId="4439"/>
    <cellStyle name="Input 2 6 4" xfId="4440"/>
    <cellStyle name="Input 2 6 4 2" xfId="4441"/>
    <cellStyle name="Input 2 6 5" xfId="4442"/>
    <cellStyle name="Input 2 6 5 2" xfId="4443"/>
    <cellStyle name="Input 2 6 6" xfId="4444"/>
    <cellStyle name="Input 2 6 6 2" xfId="4445"/>
    <cellStyle name="Input 2 6 7" xfId="4446"/>
    <cellStyle name="Input 2 6 7 2" xfId="4447"/>
    <cellStyle name="Input 2 6 8" xfId="4448"/>
    <cellStyle name="Input 2 6 8 2" xfId="4449"/>
    <cellStyle name="Input 2 6 9" xfId="4450"/>
    <cellStyle name="Input 2 7" xfId="4451"/>
    <cellStyle name="Input 2 7 2" xfId="4452"/>
    <cellStyle name="Input 2 8" xfId="4453"/>
    <cellStyle name="Input 2 8 2" xfId="4454"/>
    <cellStyle name="Input 2 9" xfId="4455"/>
    <cellStyle name="Input 2 9 2" xfId="4456"/>
    <cellStyle name="Input 20" xfId="4457"/>
    <cellStyle name="Input 20 2" xfId="4458"/>
    <cellStyle name="Input 20 2 2" xfId="4459"/>
    <cellStyle name="Input 20 2 2 2" xfId="4460"/>
    <cellStyle name="Input 20 2 3" xfId="4461"/>
    <cellStyle name="Input 20 2 3 2" xfId="4462"/>
    <cellStyle name="Input 20 2 4" xfId="4463"/>
    <cellStyle name="Input 20 2 4 2" xfId="4464"/>
    <cellStyle name="Input 20 2 5" xfId="4465"/>
    <cellStyle name="Input 20 2 5 2" xfId="4466"/>
    <cellStyle name="Input 20 2 6" xfId="4467"/>
    <cellStyle name="Input 20 2 6 2" xfId="4468"/>
    <cellStyle name="Input 20 2 7" xfId="4469"/>
    <cellStyle name="Input 20 3" xfId="4470"/>
    <cellStyle name="Input 20 3 2" xfId="4471"/>
    <cellStyle name="Input 20 3 2 2" xfId="4472"/>
    <cellStyle name="Input 20 3 3" xfId="4473"/>
    <cellStyle name="Input 20 3 3 2" xfId="4474"/>
    <cellStyle name="Input 20 3 4" xfId="4475"/>
    <cellStyle name="Input 20 3 4 2" xfId="4476"/>
    <cellStyle name="Input 20 3 5" xfId="4477"/>
    <cellStyle name="Input 20 3 5 2" xfId="4478"/>
    <cellStyle name="Input 20 3 6" xfId="4479"/>
    <cellStyle name="Input 20 3 6 2" xfId="4480"/>
    <cellStyle name="Input 20 3 7" xfId="4481"/>
    <cellStyle name="Input 20 4" xfId="4482"/>
    <cellStyle name="Input 20 4 2" xfId="4483"/>
    <cellStyle name="Input 20 5" xfId="4484"/>
    <cellStyle name="Input 20 5 2" xfId="4485"/>
    <cellStyle name="Input 20 6" xfId="4486"/>
    <cellStyle name="Input 20 6 2" xfId="4487"/>
    <cellStyle name="Input 20 7" xfId="4488"/>
    <cellStyle name="Input 20 7 2" xfId="4489"/>
    <cellStyle name="Input 20 8" xfId="4490"/>
    <cellStyle name="Input 20 8 2" xfId="4491"/>
    <cellStyle name="Input 20 9" xfId="4492"/>
    <cellStyle name="Input 21" xfId="4493"/>
    <cellStyle name="Input 21 2" xfId="4494"/>
    <cellStyle name="Input 21 2 2" xfId="4495"/>
    <cellStyle name="Input 21 2 2 2" xfId="4496"/>
    <cellStyle name="Input 21 2 3" xfId="4497"/>
    <cellStyle name="Input 21 2 3 2" xfId="4498"/>
    <cellStyle name="Input 21 2 4" xfId="4499"/>
    <cellStyle name="Input 21 2 4 2" xfId="4500"/>
    <cellStyle name="Input 21 2 5" xfId="4501"/>
    <cellStyle name="Input 21 2 5 2" xfId="4502"/>
    <cellStyle name="Input 21 2 6" xfId="4503"/>
    <cellStyle name="Input 21 2 6 2" xfId="4504"/>
    <cellStyle name="Input 21 2 7" xfId="4505"/>
    <cellStyle name="Input 21 3" xfId="4506"/>
    <cellStyle name="Input 21 3 2" xfId="4507"/>
    <cellStyle name="Input 21 3 2 2" xfId="4508"/>
    <cellStyle name="Input 21 3 3" xfId="4509"/>
    <cellStyle name="Input 21 3 3 2" xfId="4510"/>
    <cellStyle name="Input 21 3 4" xfId="4511"/>
    <cellStyle name="Input 21 3 4 2" xfId="4512"/>
    <cellStyle name="Input 21 3 5" xfId="4513"/>
    <cellStyle name="Input 21 3 5 2" xfId="4514"/>
    <cellStyle name="Input 21 3 6" xfId="4515"/>
    <cellStyle name="Input 21 3 6 2" xfId="4516"/>
    <cellStyle name="Input 21 3 7" xfId="4517"/>
    <cellStyle name="Input 21 4" xfId="4518"/>
    <cellStyle name="Input 21 4 2" xfId="4519"/>
    <cellStyle name="Input 21 5" xfId="4520"/>
    <cellStyle name="Input 21 5 2" xfId="4521"/>
    <cellStyle name="Input 21 6" xfId="4522"/>
    <cellStyle name="Input 21 6 2" xfId="4523"/>
    <cellStyle name="Input 21 7" xfId="4524"/>
    <cellStyle name="Input 21 7 2" xfId="4525"/>
    <cellStyle name="Input 21 8" xfId="4526"/>
    <cellStyle name="Input 21 8 2" xfId="4527"/>
    <cellStyle name="Input 21 9" xfId="4528"/>
    <cellStyle name="Input 22" xfId="4529"/>
    <cellStyle name="Input 22 2" xfId="4530"/>
    <cellStyle name="Input 22 2 2" xfId="4531"/>
    <cellStyle name="Input 22 2 2 2" xfId="4532"/>
    <cellStyle name="Input 22 2 3" xfId="4533"/>
    <cellStyle name="Input 22 2 3 2" xfId="4534"/>
    <cellStyle name="Input 22 2 4" xfId="4535"/>
    <cellStyle name="Input 22 2 4 2" xfId="4536"/>
    <cellStyle name="Input 22 2 5" xfId="4537"/>
    <cellStyle name="Input 22 2 5 2" xfId="4538"/>
    <cellStyle name="Input 22 2 6" xfId="4539"/>
    <cellStyle name="Input 22 2 6 2" xfId="4540"/>
    <cellStyle name="Input 22 2 7" xfId="4541"/>
    <cellStyle name="Input 22 3" xfId="4542"/>
    <cellStyle name="Input 22 3 2" xfId="4543"/>
    <cellStyle name="Input 22 3 2 2" xfId="4544"/>
    <cellStyle name="Input 22 3 3" xfId="4545"/>
    <cellStyle name="Input 22 3 3 2" xfId="4546"/>
    <cellStyle name="Input 22 3 4" xfId="4547"/>
    <cellStyle name="Input 22 3 4 2" xfId="4548"/>
    <cellStyle name="Input 22 3 5" xfId="4549"/>
    <cellStyle name="Input 22 3 5 2" xfId="4550"/>
    <cellStyle name="Input 22 3 6" xfId="4551"/>
    <cellStyle name="Input 22 3 6 2" xfId="4552"/>
    <cellStyle name="Input 22 3 7" xfId="4553"/>
    <cellStyle name="Input 22 4" xfId="4554"/>
    <cellStyle name="Input 22 4 2" xfId="4555"/>
    <cellStyle name="Input 22 5" xfId="4556"/>
    <cellStyle name="Input 22 5 2" xfId="4557"/>
    <cellStyle name="Input 22 6" xfId="4558"/>
    <cellStyle name="Input 22 6 2" xfId="4559"/>
    <cellStyle name="Input 22 7" xfId="4560"/>
    <cellStyle name="Input 22 7 2" xfId="4561"/>
    <cellStyle name="Input 22 8" xfId="4562"/>
    <cellStyle name="Input 22 8 2" xfId="4563"/>
    <cellStyle name="Input 22 9" xfId="4564"/>
    <cellStyle name="Input 23" xfId="4565"/>
    <cellStyle name="Input 23 2" xfId="4566"/>
    <cellStyle name="Input 23 2 2" xfId="4567"/>
    <cellStyle name="Input 23 2 2 2" xfId="4568"/>
    <cellStyle name="Input 23 2 3" xfId="4569"/>
    <cellStyle name="Input 23 2 3 2" xfId="4570"/>
    <cellStyle name="Input 23 2 4" xfId="4571"/>
    <cellStyle name="Input 23 2 4 2" xfId="4572"/>
    <cellStyle name="Input 23 2 5" xfId="4573"/>
    <cellStyle name="Input 23 2 5 2" xfId="4574"/>
    <cellStyle name="Input 23 2 6" xfId="4575"/>
    <cellStyle name="Input 23 2 6 2" xfId="4576"/>
    <cellStyle name="Input 23 2 7" xfId="4577"/>
    <cellStyle name="Input 23 3" xfId="4578"/>
    <cellStyle name="Input 23 3 2" xfId="4579"/>
    <cellStyle name="Input 23 3 2 2" xfId="4580"/>
    <cellStyle name="Input 23 3 3" xfId="4581"/>
    <cellStyle name="Input 23 3 3 2" xfId="4582"/>
    <cellStyle name="Input 23 3 4" xfId="4583"/>
    <cellStyle name="Input 23 3 4 2" xfId="4584"/>
    <cellStyle name="Input 23 3 5" xfId="4585"/>
    <cellStyle name="Input 23 3 5 2" xfId="4586"/>
    <cellStyle name="Input 23 3 6" xfId="4587"/>
    <cellStyle name="Input 23 3 6 2" xfId="4588"/>
    <cellStyle name="Input 23 3 7" xfId="4589"/>
    <cellStyle name="Input 23 4" xfId="4590"/>
    <cellStyle name="Input 23 4 2" xfId="4591"/>
    <cellStyle name="Input 23 5" xfId="4592"/>
    <cellStyle name="Input 23 5 2" xfId="4593"/>
    <cellStyle name="Input 23 6" xfId="4594"/>
    <cellStyle name="Input 23 6 2" xfId="4595"/>
    <cellStyle name="Input 23 7" xfId="4596"/>
    <cellStyle name="Input 23 7 2" xfId="4597"/>
    <cellStyle name="Input 23 8" xfId="4598"/>
    <cellStyle name="Input 23 8 2" xfId="4599"/>
    <cellStyle name="Input 23 9" xfId="4600"/>
    <cellStyle name="Input 24" xfId="4601"/>
    <cellStyle name="Input 24 2" xfId="4602"/>
    <cellStyle name="Input 24 2 2" xfId="4603"/>
    <cellStyle name="Input 24 3" xfId="4604"/>
    <cellStyle name="Input 24 3 2" xfId="4605"/>
    <cellStyle name="Input 24 4" xfId="4606"/>
    <cellStyle name="Input 24 4 2" xfId="4607"/>
    <cellStyle name="Input 24 5" xfId="4608"/>
    <cellStyle name="Input 24 5 2" xfId="4609"/>
    <cellStyle name="Input 24 6" xfId="4610"/>
    <cellStyle name="Input 24 6 2" xfId="4611"/>
    <cellStyle name="Input 24 7" xfId="4612"/>
    <cellStyle name="Input 25" xfId="4613"/>
    <cellStyle name="Input 25 2" xfId="4614"/>
    <cellStyle name="Input 25 2 2" xfId="4615"/>
    <cellStyle name="Input 25 3" xfId="4616"/>
    <cellStyle name="Input 25 3 2" xfId="4617"/>
    <cellStyle name="Input 25 4" xfId="4618"/>
    <cellStyle name="Input 25 4 2" xfId="4619"/>
    <cellStyle name="Input 25 5" xfId="4620"/>
    <cellStyle name="Input 25 5 2" xfId="4621"/>
    <cellStyle name="Input 25 6" xfId="4622"/>
    <cellStyle name="Input 25 6 2" xfId="4623"/>
    <cellStyle name="Input 25 7" xfId="4624"/>
    <cellStyle name="Input 26" xfId="4625"/>
    <cellStyle name="Input 26 2" xfId="4626"/>
    <cellStyle name="Input 26 2 2" xfId="4627"/>
    <cellStyle name="Input 26 3" xfId="4628"/>
    <cellStyle name="Input 26 3 2" xfId="4629"/>
    <cellStyle name="Input 26 4" xfId="4630"/>
    <cellStyle name="Input 26 4 2" xfId="4631"/>
    <cellStyle name="Input 26 5" xfId="4632"/>
    <cellStyle name="Input 26 5 2" xfId="4633"/>
    <cellStyle name="Input 26 6" xfId="4634"/>
    <cellStyle name="Input 26 6 2" xfId="4635"/>
    <cellStyle name="Input 26 7" xfId="4636"/>
    <cellStyle name="Input 26 7 2" xfId="4637"/>
    <cellStyle name="Input 26 8" xfId="4638"/>
    <cellStyle name="Input 26 8 2" xfId="4639"/>
    <cellStyle name="Input 26 9" xfId="4640"/>
    <cellStyle name="Input 27" xfId="4641"/>
    <cellStyle name="Input 27 2" xfId="4642"/>
    <cellStyle name="Input 28" xfId="4643"/>
    <cellStyle name="Input 28 2" xfId="4644"/>
    <cellStyle name="Input 29" xfId="4645"/>
    <cellStyle name="Input 29 2" xfId="4646"/>
    <cellStyle name="Input 3" xfId="4647"/>
    <cellStyle name="Input 3 10" xfId="4648"/>
    <cellStyle name="Input 3 10 2" xfId="4649"/>
    <cellStyle name="Input 3 11" xfId="4650"/>
    <cellStyle name="Input 3 11 2" xfId="4651"/>
    <cellStyle name="Input 3 12" xfId="4652"/>
    <cellStyle name="Input 3 12 2" xfId="4653"/>
    <cellStyle name="Input 3 13" xfId="4654"/>
    <cellStyle name="Input 3 2" xfId="4655"/>
    <cellStyle name="Input 3 2 2" xfId="4656"/>
    <cellStyle name="Input 3 2 2 2" xfId="4657"/>
    <cellStyle name="Input 3 2 2 2 2" xfId="4658"/>
    <cellStyle name="Input 3 2 2 3" xfId="4659"/>
    <cellStyle name="Input 3 2 2 3 2" xfId="4660"/>
    <cellStyle name="Input 3 2 2 4" xfId="4661"/>
    <cellStyle name="Input 3 2 2 4 2" xfId="4662"/>
    <cellStyle name="Input 3 2 2 5" xfId="4663"/>
    <cellStyle name="Input 3 2 2 5 2" xfId="4664"/>
    <cellStyle name="Input 3 2 2 6" xfId="4665"/>
    <cellStyle name="Input 3 2 2 6 2" xfId="4666"/>
    <cellStyle name="Input 3 2 2 7" xfId="4667"/>
    <cellStyle name="Input 3 2 3" xfId="4668"/>
    <cellStyle name="Input 3 2 3 2" xfId="4669"/>
    <cellStyle name="Input 3 2 3 2 2" xfId="4670"/>
    <cellStyle name="Input 3 2 3 3" xfId="4671"/>
    <cellStyle name="Input 3 2 3 3 2" xfId="4672"/>
    <cellStyle name="Input 3 2 3 4" xfId="4673"/>
    <cellStyle name="Input 3 2 3 4 2" xfId="4674"/>
    <cellStyle name="Input 3 2 3 5" xfId="4675"/>
    <cellStyle name="Input 3 2 3 5 2" xfId="4676"/>
    <cellStyle name="Input 3 2 3 6" xfId="4677"/>
    <cellStyle name="Input 3 2 3 6 2" xfId="4678"/>
    <cellStyle name="Input 3 2 3 7" xfId="4679"/>
    <cellStyle name="Input 3 2 4" xfId="4680"/>
    <cellStyle name="Input 3 2 4 2" xfId="4681"/>
    <cellStyle name="Input 3 2 5" xfId="4682"/>
    <cellStyle name="Input 3 2 5 2" xfId="4683"/>
    <cellStyle name="Input 3 2 6" xfId="4684"/>
    <cellStyle name="Input 3 2 6 2" xfId="4685"/>
    <cellStyle name="Input 3 2 7" xfId="4686"/>
    <cellStyle name="Input 3 2 7 2" xfId="4687"/>
    <cellStyle name="Input 3 2 8" xfId="4688"/>
    <cellStyle name="Input 3 2 8 2" xfId="4689"/>
    <cellStyle name="Input 3 2 9" xfId="4690"/>
    <cellStyle name="Input 3 3" xfId="4691"/>
    <cellStyle name="Input 3 3 2" xfId="4692"/>
    <cellStyle name="Input 3 3 2 2" xfId="4693"/>
    <cellStyle name="Input 3 3 3" xfId="4694"/>
    <cellStyle name="Input 3 3 3 2" xfId="4695"/>
    <cellStyle name="Input 3 3 4" xfId="4696"/>
    <cellStyle name="Input 3 3 4 2" xfId="4697"/>
    <cellStyle name="Input 3 3 5" xfId="4698"/>
    <cellStyle name="Input 3 3 5 2" xfId="4699"/>
    <cellStyle name="Input 3 3 6" xfId="4700"/>
    <cellStyle name="Input 3 3 6 2" xfId="4701"/>
    <cellStyle name="Input 3 3 7" xfId="4702"/>
    <cellStyle name="Input 3 4" xfId="4703"/>
    <cellStyle name="Input 3 4 2" xfId="4704"/>
    <cellStyle name="Input 3 4 2 2" xfId="4705"/>
    <cellStyle name="Input 3 4 3" xfId="4706"/>
    <cellStyle name="Input 3 4 3 2" xfId="4707"/>
    <cellStyle name="Input 3 4 4" xfId="4708"/>
    <cellStyle name="Input 3 4 4 2" xfId="4709"/>
    <cellStyle name="Input 3 4 5" xfId="4710"/>
    <cellStyle name="Input 3 4 5 2" xfId="4711"/>
    <cellStyle name="Input 3 4 6" xfId="4712"/>
    <cellStyle name="Input 3 4 6 2" xfId="4713"/>
    <cellStyle name="Input 3 4 7" xfId="4714"/>
    <cellStyle name="Input 3 5" xfId="4715"/>
    <cellStyle name="Input 3 5 2" xfId="4716"/>
    <cellStyle name="Input 3 5 2 2" xfId="4717"/>
    <cellStyle name="Input 3 5 3" xfId="4718"/>
    <cellStyle name="Input 3 5 3 2" xfId="4719"/>
    <cellStyle name="Input 3 5 4" xfId="4720"/>
    <cellStyle name="Input 3 5 4 2" xfId="4721"/>
    <cellStyle name="Input 3 5 5" xfId="4722"/>
    <cellStyle name="Input 3 5 5 2" xfId="4723"/>
    <cellStyle name="Input 3 5 6" xfId="4724"/>
    <cellStyle name="Input 3 5 6 2" xfId="4725"/>
    <cellStyle name="Input 3 5 7" xfId="4726"/>
    <cellStyle name="Input 3 5 7 2" xfId="4727"/>
    <cellStyle name="Input 3 5 8" xfId="4728"/>
    <cellStyle name="Input 3 5 8 2" xfId="4729"/>
    <cellStyle name="Input 3 5 9" xfId="4730"/>
    <cellStyle name="Input 3 6" xfId="4731"/>
    <cellStyle name="Input 3 6 2" xfId="4732"/>
    <cellStyle name="Input 3 7" xfId="4733"/>
    <cellStyle name="Input 3 7 2" xfId="4734"/>
    <cellStyle name="Input 3 8" xfId="4735"/>
    <cellStyle name="Input 3 8 2" xfId="4736"/>
    <cellStyle name="Input 3 9" xfId="4737"/>
    <cellStyle name="Input 3 9 2" xfId="4738"/>
    <cellStyle name="Input 30" xfId="4739"/>
    <cellStyle name="Input 30 2" xfId="4740"/>
    <cellStyle name="Input 31" xfId="4741"/>
    <cellStyle name="Input 31 2" xfId="4742"/>
    <cellStyle name="Input 32" xfId="4743"/>
    <cellStyle name="Input 32 2" xfId="4744"/>
    <cellStyle name="Input 33" xfId="4745"/>
    <cellStyle name="Input 33 2" xfId="4746"/>
    <cellStyle name="Input 34" xfId="4747"/>
    <cellStyle name="Input 34 2" xfId="4748"/>
    <cellStyle name="Input 35" xfId="4749"/>
    <cellStyle name="Input 35 2" xfId="4750"/>
    <cellStyle name="Input 36" xfId="4751"/>
    <cellStyle name="Input 36 2" xfId="4752"/>
    <cellStyle name="Input 37" xfId="4753"/>
    <cellStyle name="Input 37 2" xfId="4754"/>
    <cellStyle name="Input 38" xfId="4755"/>
    <cellStyle name="Input 38 2" xfId="4756"/>
    <cellStyle name="Input 39" xfId="4757"/>
    <cellStyle name="Input 39 2" xfId="4758"/>
    <cellStyle name="Input 4" xfId="4759"/>
    <cellStyle name="Input 4 10" xfId="4760"/>
    <cellStyle name="Input 4 10 2" xfId="4761"/>
    <cellStyle name="Input 4 11" xfId="4762"/>
    <cellStyle name="Input 4 2" xfId="4763"/>
    <cellStyle name="Input 4 2 10" xfId="4764"/>
    <cellStyle name="Input 4 2 2" xfId="4765"/>
    <cellStyle name="Input 4 2 2 2" xfId="4766"/>
    <cellStyle name="Input 4 2 2 2 2" xfId="4767"/>
    <cellStyle name="Input 4 2 2 3" xfId="4768"/>
    <cellStyle name="Input 4 2 2 3 2" xfId="4769"/>
    <cellStyle name="Input 4 2 2 4" xfId="4770"/>
    <cellStyle name="Input 4 2 2 4 2" xfId="4771"/>
    <cellStyle name="Input 4 2 2 5" xfId="4772"/>
    <cellStyle name="Input 4 2 2 5 2" xfId="4773"/>
    <cellStyle name="Input 4 2 2 6" xfId="4774"/>
    <cellStyle name="Input 4 2 2 6 2" xfId="4775"/>
    <cellStyle name="Input 4 2 2 7" xfId="4776"/>
    <cellStyle name="Input 4 2 3" xfId="4777"/>
    <cellStyle name="Input 4 2 3 2" xfId="4778"/>
    <cellStyle name="Input 4 2 3 2 2" xfId="4779"/>
    <cellStyle name="Input 4 2 3 3" xfId="4780"/>
    <cellStyle name="Input 4 2 3 3 2" xfId="4781"/>
    <cellStyle name="Input 4 2 3 4" xfId="4782"/>
    <cellStyle name="Input 4 2 3 4 2" xfId="4783"/>
    <cellStyle name="Input 4 2 3 5" xfId="4784"/>
    <cellStyle name="Input 4 2 3 5 2" xfId="4785"/>
    <cellStyle name="Input 4 2 3 6" xfId="4786"/>
    <cellStyle name="Input 4 2 3 6 2" xfId="4787"/>
    <cellStyle name="Input 4 2 3 7" xfId="4788"/>
    <cellStyle name="Input 4 2 4" xfId="4789"/>
    <cellStyle name="Input 4 2 4 2" xfId="4790"/>
    <cellStyle name="Input 4 2 5" xfId="4791"/>
    <cellStyle name="Input 4 2 5 2" xfId="4792"/>
    <cellStyle name="Input 4 2 6" xfId="4793"/>
    <cellStyle name="Input 4 2 6 2" xfId="4794"/>
    <cellStyle name="Input 4 2 7" xfId="4795"/>
    <cellStyle name="Input 4 2 7 2" xfId="4796"/>
    <cellStyle name="Input 4 2 8" xfId="4797"/>
    <cellStyle name="Input 4 2 8 2" xfId="4798"/>
    <cellStyle name="Input 4 2 9" xfId="4799"/>
    <cellStyle name="Input 4 2 9 2" xfId="4800"/>
    <cellStyle name="Input 4 3" xfId="4801"/>
    <cellStyle name="Input 4 3 2" xfId="4802"/>
    <cellStyle name="Input 4 3 2 2" xfId="4803"/>
    <cellStyle name="Input 4 3 3" xfId="4804"/>
    <cellStyle name="Input 4 3 3 2" xfId="4805"/>
    <cellStyle name="Input 4 3 4" xfId="4806"/>
    <cellStyle name="Input 4 3 4 2" xfId="4807"/>
    <cellStyle name="Input 4 3 5" xfId="4808"/>
    <cellStyle name="Input 4 3 5 2" xfId="4809"/>
    <cellStyle name="Input 4 3 6" xfId="4810"/>
    <cellStyle name="Input 4 3 6 2" xfId="4811"/>
    <cellStyle name="Input 4 3 7" xfId="4812"/>
    <cellStyle name="Input 4 4" xfId="4813"/>
    <cellStyle name="Input 4 4 2" xfId="4814"/>
    <cellStyle name="Input 4 4 2 2" xfId="4815"/>
    <cellStyle name="Input 4 4 3" xfId="4816"/>
    <cellStyle name="Input 4 4 3 2" xfId="4817"/>
    <cellStyle name="Input 4 4 4" xfId="4818"/>
    <cellStyle name="Input 4 4 4 2" xfId="4819"/>
    <cellStyle name="Input 4 4 5" xfId="4820"/>
    <cellStyle name="Input 4 4 5 2" xfId="4821"/>
    <cellStyle name="Input 4 4 6" xfId="4822"/>
    <cellStyle name="Input 4 4 6 2" xfId="4823"/>
    <cellStyle name="Input 4 4 7" xfId="4824"/>
    <cellStyle name="Input 4 5" xfId="4825"/>
    <cellStyle name="Input 4 5 2" xfId="4826"/>
    <cellStyle name="Input 4 6" xfId="4827"/>
    <cellStyle name="Input 4 6 2" xfId="4828"/>
    <cellStyle name="Input 4 7" xfId="4829"/>
    <cellStyle name="Input 4 7 2" xfId="4830"/>
    <cellStyle name="Input 4 8" xfId="4831"/>
    <cellStyle name="Input 4 8 2" xfId="4832"/>
    <cellStyle name="Input 4 9" xfId="4833"/>
    <cellStyle name="Input 4 9 2" xfId="4834"/>
    <cellStyle name="Input 40" xfId="4835"/>
    <cellStyle name="Input 40 2" xfId="4836"/>
    <cellStyle name="Input 41" xfId="4837"/>
    <cellStyle name="Input 41 2" xfId="4838"/>
    <cellStyle name="Input 42" xfId="4839"/>
    <cellStyle name="Input 42 2" xfId="4840"/>
    <cellStyle name="Input 43" xfId="4841"/>
    <cellStyle name="Input 43 2" xfId="4842"/>
    <cellStyle name="Input 44" xfId="4843"/>
    <cellStyle name="Input 44 2" xfId="4844"/>
    <cellStyle name="Input 45" xfId="4845"/>
    <cellStyle name="Input 45 2" xfId="4846"/>
    <cellStyle name="Input 46" xfId="4847"/>
    <cellStyle name="Input 46 2" xfId="4848"/>
    <cellStyle name="Input 47" xfId="4849"/>
    <cellStyle name="Input 47 2" xfId="4850"/>
    <cellStyle name="Input 48" xfId="4851"/>
    <cellStyle name="Input 5" xfId="4852"/>
    <cellStyle name="Input 5 10" xfId="4853"/>
    <cellStyle name="Input 5 10 2" xfId="4854"/>
    <cellStyle name="Input 5 11" xfId="4855"/>
    <cellStyle name="Input 5 2" xfId="4856"/>
    <cellStyle name="Input 5 2 10" xfId="4857"/>
    <cellStyle name="Input 5 2 2" xfId="4858"/>
    <cellStyle name="Input 5 2 2 2" xfId="4859"/>
    <cellStyle name="Input 5 2 2 2 2" xfId="4860"/>
    <cellStyle name="Input 5 2 2 3" xfId="4861"/>
    <cellStyle name="Input 5 2 2 3 2" xfId="4862"/>
    <cellStyle name="Input 5 2 2 4" xfId="4863"/>
    <cellStyle name="Input 5 2 2 4 2" xfId="4864"/>
    <cellStyle name="Input 5 2 2 5" xfId="4865"/>
    <cellStyle name="Input 5 2 2 5 2" xfId="4866"/>
    <cellStyle name="Input 5 2 2 6" xfId="4867"/>
    <cellStyle name="Input 5 2 2 6 2" xfId="4868"/>
    <cellStyle name="Input 5 2 2 7" xfId="4869"/>
    <cellStyle name="Input 5 2 3" xfId="4870"/>
    <cellStyle name="Input 5 2 3 2" xfId="4871"/>
    <cellStyle name="Input 5 2 3 2 2" xfId="4872"/>
    <cellStyle name="Input 5 2 3 3" xfId="4873"/>
    <cellStyle name="Input 5 2 3 3 2" xfId="4874"/>
    <cellStyle name="Input 5 2 3 4" xfId="4875"/>
    <cellStyle name="Input 5 2 3 4 2" xfId="4876"/>
    <cellStyle name="Input 5 2 3 5" xfId="4877"/>
    <cellStyle name="Input 5 2 3 5 2" xfId="4878"/>
    <cellStyle name="Input 5 2 3 6" xfId="4879"/>
    <cellStyle name="Input 5 2 3 6 2" xfId="4880"/>
    <cellStyle name="Input 5 2 3 7" xfId="4881"/>
    <cellStyle name="Input 5 2 4" xfId="4882"/>
    <cellStyle name="Input 5 2 4 2" xfId="4883"/>
    <cellStyle name="Input 5 2 5" xfId="4884"/>
    <cellStyle name="Input 5 2 5 2" xfId="4885"/>
    <cellStyle name="Input 5 2 6" xfId="4886"/>
    <cellStyle name="Input 5 2 6 2" xfId="4887"/>
    <cellStyle name="Input 5 2 7" xfId="4888"/>
    <cellStyle name="Input 5 2 7 2" xfId="4889"/>
    <cellStyle name="Input 5 2 8" xfId="4890"/>
    <cellStyle name="Input 5 2 8 2" xfId="4891"/>
    <cellStyle name="Input 5 2 9" xfId="4892"/>
    <cellStyle name="Input 5 2 9 2" xfId="4893"/>
    <cellStyle name="Input 5 3" xfId="4894"/>
    <cellStyle name="Input 5 3 2" xfId="4895"/>
    <cellStyle name="Input 5 3 2 2" xfId="4896"/>
    <cellStyle name="Input 5 3 3" xfId="4897"/>
    <cellStyle name="Input 5 3 3 2" xfId="4898"/>
    <cellStyle name="Input 5 3 4" xfId="4899"/>
    <cellStyle name="Input 5 3 4 2" xfId="4900"/>
    <cellStyle name="Input 5 3 5" xfId="4901"/>
    <cellStyle name="Input 5 3 5 2" xfId="4902"/>
    <cellStyle name="Input 5 3 6" xfId="4903"/>
    <cellStyle name="Input 5 3 6 2" xfId="4904"/>
    <cellStyle name="Input 5 3 7" xfId="4905"/>
    <cellStyle name="Input 5 4" xfId="4906"/>
    <cellStyle name="Input 5 4 2" xfId="4907"/>
    <cellStyle name="Input 5 4 2 2" xfId="4908"/>
    <cellStyle name="Input 5 4 3" xfId="4909"/>
    <cellStyle name="Input 5 4 3 2" xfId="4910"/>
    <cellStyle name="Input 5 4 4" xfId="4911"/>
    <cellStyle name="Input 5 4 4 2" xfId="4912"/>
    <cellStyle name="Input 5 4 5" xfId="4913"/>
    <cellStyle name="Input 5 4 5 2" xfId="4914"/>
    <cellStyle name="Input 5 4 6" xfId="4915"/>
    <cellStyle name="Input 5 4 6 2" xfId="4916"/>
    <cellStyle name="Input 5 4 7" xfId="4917"/>
    <cellStyle name="Input 5 5" xfId="4918"/>
    <cellStyle name="Input 5 5 2" xfId="4919"/>
    <cellStyle name="Input 5 6" xfId="4920"/>
    <cellStyle name="Input 5 6 2" xfId="4921"/>
    <cellStyle name="Input 5 7" xfId="4922"/>
    <cellStyle name="Input 5 7 2" xfId="4923"/>
    <cellStyle name="Input 5 8" xfId="4924"/>
    <cellStyle name="Input 5 8 2" xfId="4925"/>
    <cellStyle name="Input 5 9" xfId="4926"/>
    <cellStyle name="Input 5 9 2" xfId="4927"/>
    <cellStyle name="Input 6" xfId="4928"/>
    <cellStyle name="Input 6 10" xfId="4929"/>
    <cellStyle name="Input 6 10 2" xfId="4930"/>
    <cellStyle name="Input 6 11" xfId="4931"/>
    <cellStyle name="Input 6 2" xfId="4932"/>
    <cellStyle name="Input 6 2 10" xfId="4933"/>
    <cellStyle name="Input 6 2 2" xfId="4934"/>
    <cellStyle name="Input 6 2 2 2" xfId="4935"/>
    <cellStyle name="Input 6 2 2 2 2" xfId="4936"/>
    <cellStyle name="Input 6 2 2 3" xfId="4937"/>
    <cellStyle name="Input 6 2 2 3 2" xfId="4938"/>
    <cellStyle name="Input 6 2 2 4" xfId="4939"/>
    <cellStyle name="Input 6 2 2 4 2" xfId="4940"/>
    <cellStyle name="Input 6 2 2 5" xfId="4941"/>
    <cellStyle name="Input 6 2 2 5 2" xfId="4942"/>
    <cellStyle name="Input 6 2 2 6" xfId="4943"/>
    <cellStyle name="Input 6 2 2 6 2" xfId="4944"/>
    <cellStyle name="Input 6 2 2 7" xfId="4945"/>
    <cellStyle name="Input 6 2 3" xfId="4946"/>
    <cellStyle name="Input 6 2 3 2" xfId="4947"/>
    <cellStyle name="Input 6 2 3 2 2" xfId="4948"/>
    <cellStyle name="Input 6 2 3 3" xfId="4949"/>
    <cellStyle name="Input 6 2 3 3 2" xfId="4950"/>
    <cellStyle name="Input 6 2 3 4" xfId="4951"/>
    <cellStyle name="Input 6 2 3 4 2" xfId="4952"/>
    <cellStyle name="Input 6 2 3 5" xfId="4953"/>
    <cellStyle name="Input 6 2 3 5 2" xfId="4954"/>
    <cellStyle name="Input 6 2 3 6" xfId="4955"/>
    <cellStyle name="Input 6 2 3 6 2" xfId="4956"/>
    <cellStyle name="Input 6 2 3 7" xfId="4957"/>
    <cellStyle name="Input 6 2 4" xfId="4958"/>
    <cellStyle name="Input 6 2 4 2" xfId="4959"/>
    <cellStyle name="Input 6 2 5" xfId="4960"/>
    <cellStyle name="Input 6 2 5 2" xfId="4961"/>
    <cellStyle name="Input 6 2 6" xfId="4962"/>
    <cellStyle name="Input 6 2 6 2" xfId="4963"/>
    <cellStyle name="Input 6 2 7" xfId="4964"/>
    <cellStyle name="Input 6 2 7 2" xfId="4965"/>
    <cellStyle name="Input 6 2 8" xfId="4966"/>
    <cellStyle name="Input 6 2 8 2" xfId="4967"/>
    <cellStyle name="Input 6 2 9" xfId="4968"/>
    <cellStyle name="Input 6 2 9 2" xfId="4969"/>
    <cellStyle name="Input 6 3" xfId="4970"/>
    <cellStyle name="Input 6 3 2" xfId="4971"/>
    <cellStyle name="Input 6 3 2 2" xfId="4972"/>
    <cellStyle name="Input 6 3 3" xfId="4973"/>
    <cellStyle name="Input 6 3 3 2" xfId="4974"/>
    <cellStyle name="Input 6 3 4" xfId="4975"/>
    <cellStyle name="Input 6 3 4 2" xfId="4976"/>
    <cellStyle name="Input 6 3 5" xfId="4977"/>
    <cellStyle name="Input 6 3 5 2" xfId="4978"/>
    <cellStyle name="Input 6 3 6" xfId="4979"/>
    <cellStyle name="Input 6 3 6 2" xfId="4980"/>
    <cellStyle name="Input 6 3 7" xfId="4981"/>
    <cellStyle name="Input 6 4" xfId="4982"/>
    <cellStyle name="Input 6 4 2" xfId="4983"/>
    <cellStyle name="Input 6 4 2 2" xfId="4984"/>
    <cellStyle name="Input 6 4 3" xfId="4985"/>
    <cellStyle name="Input 6 4 3 2" xfId="4986"/>
    <cellStyle name="Input 6 4 4" xfId="4987"/>
    <cellStyle name="Input 6 4 4 2" xfId="4988"/>
    <cellStyle name="Input 6 4 5" xfId="4989"/>
    <cellStyle name="Input 6 4 5 2" xfId="4990"/>
    <cellStyle name="Input 6 4 6" xfId="4991"/>
    <cellStyle name="Input 6 4 6 2" xfId="4992"/>
    <cellStyle name="Input 6 4 7" xfId="4993"/>
    <cellStyle name="Input 6 5" xfId="4994"/>
    <cellStyle name="Input 6 5 2" xfId="4995"/>
    <cellStyle name="Input 6 6" xfId="4996"/>
    <cellStyle name="Input 6 6 2" xfId="4997"/>
    <cellStyle name="Input 6 7" xfId="4998"/>
    <cellStyle name="Input 6 7 2" xfId="4999"/>
    <cellStyle name="Input 6 8" xfId="5000"/>
    <cellStyle name="Input 6 8 2" xfId="5001"/>
    <cellStyle name="Input 6 9" xfId="5002"/>
    <cellStyle name="Input 6 9 2" xfId="5003"/>
    <cellStyle name="Input 7" xfId="5004"/>
    <cellStyle name="Input 7 10" xfId="5005"/>
    <cellStyle name="Input 7 2" xfId="5006"/>
    <cellStyle name="Input 7 2 2" xfId="5007"/>
    <cellStyle name="Input 7 2 2 2" xfId="5008"/>
    <cellStyle name="Input 7 2 3" xfId="5009"/>
    <cellStyle name="Input 7 2 3 2" xfId="5010"/>
    <cellStyle name="Input 7 2 4" xfId="5011"/>
    <cellStyle name="Input 7 2 4 2" xfId="5012"/>
    <cellStyle name="Input 7 2 5" xfId="5013"/>
    <cellStyle name="Input 7 2 5 2" xfId="5014"/>
    <cellStyle name="Input 7 2 6" xfId="5015"/>
    <cellStyle name="Input 7 2 6 2" xfId="5016"/>
    <cellStyle name="Input 7 2 7" xfId="5017"/>
    <cellStyle name="Input 7 2 7 2" xfId="5018"/>
    <cellStyle name="Input 7 2 8" xfId="5019"/>
    <cellStyle name="Input 7 3" xfId="5020"/>
    <cellStyle name="Input 7 3 2" xfId="5021"/>
    <cellStyle name="Input 7 3 2 2" xfId="5022"/>
    <cellStyle name="Input 7 3 3" xfId="5023"/>
    <cellStyle name="Input 7 3 3 2" xfId="5024"/>
    <cellStyle name="Input 7 3 4" xfId="5025"/>
    <cellStyle name="Input 7 3 4 2" xfId="5026"/>
    <cellStyle name="Input 7 3 5" xfId="5027"/>
    <cellStyle name="Input 7 3 5 2" xfId="5028"/>
    <cellStyle name="Input 7 3 6" xfId="5029"/>
    <cellStyle name="Input 7 3 6 2" xfId="5030"/>
    <cellStyle name="Input 7 3 7" xfId="5031"/>
    <cellStyle name="Input 7 4" xfId="5032"/>
    <cellStyle name="Input 7 4 2" xfId="5033"/>
    <cellStyle name="Input 7 5" xfId="5034"/>
    <cellStyle name="Input 7 5 2" xfId="5035"/>
    <cellStyle name="Input 7 6" xfId="5036"/>
    <cellStyle name="Input 7 6 2" xfId="5037"/>
    <cellStyle name="Input 7 7" xfId="5038"/>
    <cellStyle name="Input 7 7 2" xfId="5039"/>
    <cellStyle name="Input 7 8" xfId="5040"/>
    <cellStyle name="Input 7 8 2" xfId="5041"/>
    <cellStyle name="Input 7 9" xfId="5042"/>
    <cellStyle name="Input 7 9 2" xfId="5043"/>
    <cellStyle name="Input 8" xfId="5044"/>
    <cellStyle name="Input 8 10" xfId="5045"/>
    <cellStyle name="Input 8 2" xfId="5046"/>
    <cellStyle name="Input 8 2 2" xfId="5047"/>
    <cellStyle name="Input 8 2 2 2" xfId="5048"/>
    <cellStyle name="Input 8 2 3" xfId="5049"/>
    <cellStyle name="Input 8 2 3 2" xfId="5050"/>
    <cellStyle name="Input 8 2 4" xfId="5051"/>
    <cellStyle name="Input 8 2 4 2" xfId="5052"/>
    <cellStyle name="Input 8 2 5" xfId="5053"/>
    <cellStyle name="Input 8 2 5 2" xfId="5054"/>
    <cellStyle name="Input 8 2 6" xfId="5055"/>
    <cellStyle name="Input 8 2 6 2" xfId="5056"/>
    <cellStyle name="Input 8 2 7" xfId="5057"/>
    <cellStyle name="Input 8 2 7 2" xfId="5058"/>
    <cellStyle name="Input 8 2 8" xfId="5059"/>
    <cellStyle name="Input 8 3" xfId="5060"/>
    <cellStyle name="Input 8 3 2" xfId="5061"/>
    <cellStyle name="Input 8 3 2 2" xfId="5062"/>
    <cellStyle name="Input 8 3 3" xfId="5063"/>
    <cellStyle name="Input 8 3 3 2" xfId="5064"/>
    <cellStyle name="Input 8 3 4" xfId="5065"/>
    <cellStyle name="Input 8 3 4 2" xfId="5066"/>
    <cellStyle name="Input 8 3 5" xfId="5067"/>
    <cellStyle name="Input 8 3 5 2" xfId="5068"/>
    <cellStyle name="Input 8 3 6" xfId="5069"/>
    <cellStyle name="Input 8 3 6 2" xfId="5070"/>
    <cellStyle name="Input 8 3 7" xfId="5071"/>
    <cellStyle name="Input 8 4" xfId="5072"/>
    <cellStyle name="Input 8 4 2" xfId="5073"/>
    <cellStyle name="Input 8 5" xfId="5074"/>
    <cellStyle name="Input 8 5 2" xfId="5075"/>
    <cellStyle name="Input 8 6" xfId="5076"/>
    <cellStyle name="Input 8 6 2" xfId="5077"/>
    <cellStyle name="Input 8 7" xfId="5078"/>
    <cellStyle name="Input 8 7 2" xfId="5079"/>
    <cellStyle name="Input 8 8" xfId="5080"/>
    <cellStyle name="Input 8 8 2" xfId="5081"/>
    <cellStyle name="Input 8 9" xfId="5082"/>
    <cellStyle name="Input 8 9 2" xfId="5083"/>
    <cellStyle name="Input 9" xfId="5084"/>
    <cellStyle name="Input 9 10" xfId="5085"/>
    <cellStyle name="Input 9 2" xfId="5086"/>
    <cellStyle name="Input 9 2 2" xfId="5087"/>
    <cellStyle name="Input 9 2 2 2" xfId="5088"/>
    <cellStyle name="Input 9 2 3" xfId="5089"/>
    <cellStyle name="Input 9 2 3 2" xfId="5090"/>
    <cellStyle name="Input 9 2 4" xfId="5091"/>
    <cellStyle name="Input 9 2 4 2" xfId="5092"/>
    <cellStyle name="Input 9 2 5" xfId="5093"/>
    <cellStyle name="Input 9 2 5 2" xfId="5094"/>
    <cellStyle name="Input 9 2 6" xfId="5095"/>
    <cellStyle name="Input 9 2 6 2" xfId="5096"/>
    <cellStyle name="Input 9 2 7" xfId="5097"/>
    <cellStyle name="Input 9 3" xfId="5098"/>
    <cellStyle name="Input 9 3 2" xfId="5099"/>
    <cellStyle name="Input 9 3 2 2" xfId="5100"/>
    <cellStyle name="Input 9 3 3" xfId="5101"/>
    <cellStyle name="Input 9 3 3 2" xfId="5102"/>
    <cellStyle name="Input 9 3 4" xfId="5103"/>
    <cellStyle name="Input 9 3 4 2" xfId="5104"/>
    <cellStyle name="Input 9 3 5" xfId="5105"/>
    <cellStyle name="Input 9 3 5 2" xfId="5106"/>
    <cellStyle name="Input 9 3 6" xfId="5107"/>
    <cellStyle name="Input 9 3 6 2" xfId="5108"/>
    <cellStyle name="Input 9 3 7" xfId="5109"/>
    <cellStyle name="Input 9 4" xfId="5110"/>
    <cellStyle name="Input 9 4 2" xfId="5111"/>
    <cellStyle name="Input 9 5" xfId="5112"/>
    <cellStyle name="Input 9 5 2" xfId="5113"/>
    <cellStyle name="Input 9 6" xfId="5114"/>
    <cellStyle name="Input 9 6 2" xfId="5115"/>
    <cellStyle name="Input 9 7" xfId="5116"/>
    <cellStyle name="Input 9 7 2" xfId="5117"/>
    <cellStyle name="Input 9 8" xfId="5118"/>
    <cellStyle name="Input 9 8 2" xfId="5119"/>
    <cellStyle name="Input 9 9" xfId="5120"/>
    <cellStyle name="Input 9 9 2" xfId="5121"/>
    <cellStyle name="Input__Anfisa_Result after MRO_model2012(ord+marg ore+dilution)" xfId="46268"/>
    <cellStyle name="Integer" xfId="5122"/>
    <cellStyle name="Ioe?uaaaoayny aeia?nnueea" xfId="5123"/>
    <cellStyle name="Ioe?uaaaoayny aeia?nnueea 2" xfId="5124"/>
    <cellStyle name="ISO" xfId="5125"/>
    <cellStyle name="ISO 2" xfId="5126"/>
    <cellStyle name="ISO 3" xfId="5127"/>
    <cellStyle name="ISO 4" xfId="5128"/>
    <cellStyle name="ISO 5" xfId="5129"/>
    <cellStyle name="ISO 6" xfId="5130"/>
    <cellStyle name="ISO 7" xfId="5131"/>
    <cellStyle name="ISO 8" xfId="5132"/>
    <cellStyle name="ISO_Амортизация - в бюджет 5.11" xfId="5133"/>
    <cellStyle name="Ivedimas" xfId="5134"/>
    <cellStyle name="Ivedimas 2" xfId="5135"/>
    <cellStyle name="Ivedimas 3" xfId="5136"/>
    <cellStyle name="Ivedimo1" xfId="5137"/>
    <cellStyle name="Ivedimo1 2" xfId="5138"/>
    <cellStyle name="Ivedimo1 3" xfId="5139"/>
    <cellStyle name="Ivedimo2" xfId="5140"/>
    <cellStyle name="Ivedimo2 2" xfId="5141"/>
    <cellStyle name="Ivedimo2 3" xfId="5142"/>
    <cellStyle name="Ivedimo5" xfId="5143"/>
    <cellStyle name="Ivedimo5 2" xfId="5144"/>
    <cellStyle name="Ivedimo5 3" xfId="5145"/>
    <cellStyle name="Kilo" xfId="5146"/>
    <cellStyle name="KPMG Heading 1" xfId="5147"/>
    <cellStyle name="KPMG Heading 2" xfId="5148"/>
    <cellStyle name="KPMG Heading 3" xfId="5149"/>
    <cellStyle name="KPMG Heading 4" xfId="5150"/>
    <cellStyle name="KPMG Normal" xfId="5151"/>
    <cellStyle name="KPMG Normal Text" xfId="5152"/>
    <cellStyle name="kt" xfId="5153"/>
    <cellStyle name="Labels - Style3" xfId="5154"/>
    <cellStyle name="Labels - Style3 10" xfId="5155"/>
    <cellStyle name="Labels - Style3 2" xfId="5156"/>
    <cellStyle name="Labels - Style3 2 2" xfId="5157"/>
    <cellStyle name="Labels - Style3 2 2 2" xfId="5158"/>
    <cellStyle name="Labels - Style3 2 3" xfId="5159"/>
    <cellStyle name="Labels - Style3 2 3 2" xfId="5160"/>
    <cellStyle name="Labels - Style3 2 4" xfId="5161"/>
    <cellStyle name="Labels - Style3 2 4 2" xfId="5162"/>
    <cellStyle name="Labels - Style3 2 5" xfId="5163"/>
    <cellStyle name="Labels - Style3 2 5 2" xfId="5164"/>
    <cellStyle name="Labels - Style3 2 6" xfId="5165"/>
    <cellStyle name="Labels - Style3 2 6 2" xfId="5166"/>
    <cellStyle name="Labels - Style3 2 7" xfId="5167"/>
    <cellStyle name="Labels - Style3 2 7 2" xfId="5168"/>
    <cellStyle name="Labels - Style3 2 8" xfId="5169"/>
    <cellStyle name="Labels - Style3 3" xfId="5170"/>
    <cellStyle name="Labels - Style3 3 2" xfId="5171"/>
    <cellStyle name="Labels - Style3 3 2 2" xfId="5172"/>
    <cellStyle name="Labels - Style3 3 3" xfId="5173"/>
    <cellStyle name="Labels - Style3 3 3 2" xfId="5174"/>
    <cellStyle name="Labels - Style3 3 4" xfId="5175"/>
    <cellStyle name="Labels - Style3 3 4 2" xfId="5176"/>
    <cellStyle name="Labels - Style3 3 5" xfId="5177"/>
    <cellStyle name="Labels - Style3 3 5 2" xfId="5178"/>
    <cellStyle name="Labels - Style3 3 6" xfId="5179"/>
    <cellStyle name="Labels - Style3 3 6 2" xfId="5180"/>
    <cellStyle name="Labels - Style3 3 7" xfId="5181"/>
    <cellStyle name="Labels - Style3 3 7 2" xfId="5182"/>
    <cellStyle name="Labels - Style3 3 8" xfId="5183"/>
    <cellStyle name="Labels - Style3 4" xfId="5184"/>
    <cellStyle name="Labels - Style3 4 2" xfId="5185"/>
    <cellStyle name="Labels - Style3 5" xfId="5186"/>
    <cellStyle name="Labels - Style3 5 2" xfId="5187"/>
    <cellStyle name="Labels - Style3 6" xfId="5188"/>
    <cellStyle name="Labels - Style3 6 2" xfId="5189"/>
    <cellStyle name="Labels - Style3 7" xfId="5190"/>
    <cellStyle name="Labels - Style3 7 2" xfId="5191"/>
    <cellStyle name="Labels - Style3 8" xfId="5192"/>
    <cellStyle name="Labels - Style3 8 2" xfId="5193"/>
    <cellStyle name="Labels - Style3 9" xfId="5194"/>
    <cellStyle name="Labels - Style3 9 2" xfId="5195"/>
    <cellStyle name="Legal 8½ x 14 in" xfId="5196"/>
    <cellStyle name="Licence" xfId="5197"/>
    <cellStyle name="Line Number" xfId="5198"/>
    <cellStyle name="Link Currency (0)" xfId="5199"/>
    <cellStyle name="Link Currency (2)" xfId="5200"/>
    <cellStyle name="Link Units (0)" xfId="5201"/>
    <cellStyle name="Link Units (1)" xfId="5202"/>
    <cellStyle name="Link Units (2)" xfId="5203"/>
    <cellStyle name="Linked Cell" xfId="5204"/>
    <cellStyle name="Linked Cell 2" xfId="5205"/>
    <cellStyle name="Linked Cell 2 2" xfId="5206"/>
    <cellStyle name="Linked Cell 3" xfId="5207"/>
    <cellStyle name="Linked Cell 3 2" xfId="5208"/>
    <cellStyle name="Linked Cell 4" xfId="5209"/>
    <cellStyle name="Linked Cell 5" xfId="5210"/>
    <cellStyle name="Linked Cell 6" xfId="5211"/>
    <cellStyle name="Linked Cell__Anfisa_Result after MRO_model2012(ord+marg ore+dilution)" xfId="46269"/>
    <cellStyle name="Matrix" xfId="5212"/>
    <cellStyle name="Migliaia_DCF Lucchini Italy_Sidermeccanica" xfId="5213"/>
    <cellStyle name="Millares [0]_10 AVERIAS MASIVAS + ANT" xfId="5214"/>
    <cellStyle name="Millares_10 AVERIAS MASIVAS + ANT" xfId="5215"/>
    <cellStyle name="Milliers [0]_~0926154" xfId="5216"/>
    <cellStyle name="Milliers_~0926154" xfId="5217"/>
    <cellStyle name="millions" xfId="5218"/>
    <cellStyle name="mnb" xfId="5219"/>
    <cellStyle name="mnb 2" xfId="5220"/>
    <cellStyle name="mnb 3" xfId="5221"/>
    <cellStyle name="Moeda [0]_FL_ROSTO(MINBEC)_VERTICAL" xfId="5222"/>
    <cellStyle name="Moeda_FL_ROSTO(MINBEC)_VERTICAL" xfId="5223"/>
    <cellStyle name="Mon?taire [0]_laroux" xfId="5224"/>
    <cellStyle name="Mon?taire_laroux" xfId="5225"/>
    <cellStyle name="Moneda [0]_10 AVERIAS MASIVAS + ANT" xfId="5226"/>
    <cellStyle name="Moneda_10 AVERIAS MASIVAS + ANT" xfId="5227"/>
    <cellStyle name="Moneta - Modelo5" xfId="5228"/>
    <cellStyle name="Moneta - Modelo6" xfId="5229"/>
    <cellStyle name="Monétaire [0]_~0926154" xfId="5230"/>
    <cellStyle name="Monétaire_~0926154" xfId="5231"/>
    <cellStyle name="Monetario" xfId="5232"/>
    <cellStyle name="Monetario0" xfId="5233"/>
    <cellStyle name="Monйtaire [0]_Conversion Summary" xfId="5234"/>
    <cellStyle name="Monйtaire_Conversion Summary" xfId="5235"/>
    <cellStyle name="mмny_laroux" xfId="5236"/>
    <cellStyle name="Named Range Tag" xfId="5237"/>
    <cellStyle name="Neutral" xfId="5238"/>
    <cellStyle name="Neutral 2" xfId="5239"/>
    <cellStyle name="Neutral 3" xfId="5240"/>
    <cellStyle name="Neutral 4" xfId="5241"/>
    <cellStyle name="Neutral 5" xfId="5242"/>
    <cellStyle name="Neutral 6" xfId="5243"/>
    <cellStyle name="Neutral__Anfisa_Result after MRO_model2012(ord+marg ore+dilution)" xfId="46270"/>
    <cellStyle name="newmir" xfId="5244"/>
    <cellStyle name="Niezdef." xfId="5245"/>
    <cellStyle name="no dec" xfId="5246"/>
    <cellStyle name="no dec 2" xfId="5247"/>
    <cellStyle name="Non_definito" xfId="5248"/>
    <cellStyle name="Norma11l" xfId="5249"/>
    <cellStyle name="normal" xfId="5250"/>
    <cellStyle name="normal - Modelo7" xfId="5251"/>
    <cellStyle name="Normal - Style1" xfId="5252"/>
    <cellStyle name="Normal - Style1 2" xfId="46271"/>
    <cellStyle name="Normal - Style1 3" xfId="46272"/>
    <cellStyle name="Normal - Style2" xfId="5253"/>
    <cellStyle name="Normal - Style3" xfId="5254"/>
    <cellStyle name="Normal - Style4" xfId="5255"/>
    <cellStyle name="Normal - Style5" xfId="5256"/>
    <cellStyle name="Normal - Style6" xfId="5257"/>
    <cellStyle name="Normal - Style7" xfId="5258"/>
    <cellStyle name="Normal - Style8" xfId="5259"/>
    <cellStyle name="Normal 10" xfId="5260"/>
    <cellStyle name="Normal 10 2" xfId="5261"/>
    <cellStyle name="Normal 10 3" xfId="5262"/>
    <cellStyle name="Normal 11" xfId="5263"/>
    <cellStyle name="Normal 11 2" xfId="5264"/>
    <cellStyle name="Normal 12" xfId="5265"/>
    <cellStyle name="Normal 12 2" xfId="5266"/>
    <cellStyle name="Normal 12 3" xfId="5267"/>
    <cellStyle name="Normal 13" xfId="5268"/>
    <cellStyle name="Normal 14" xfId="5269"/>
    <cellStyle name="Normal 14 2" xfId="5270"/>
    <cellStyle name="Normal 14 3" xfId="5271"/>
    <cellStyle name="Normal 15" xfId="5272"/>
    <cellStyle name="Normal 15 2" xfId="5273"/>
    <cellStyle name="Normal 15 3" xfId="5274"/>
    <cellStyle name="Normal 16" xfId="5275"/>
    <cellStyle name="Normal 16 2" xfId="5276"/>
    <cellStyle name="Normal 16 3" xfId="5277"/>
    <cellStyle name="Normal 17" xfId="5278"/>
    <cellStyle name="Normal 17 2" xfId="5279"/>
    <cellStyle name="Normal 18" xfId="5280"/>
    <cellStyle name="Normal 18 2" xfId="5281"/>
    <cellStyle name="Normal 18 3" xfId="5282"/>
    <cellStyle name="Normal 19" xfId="5283"/>
    <cellStyle name="Normal 2" xfId="5284"/>
    <cellStyle name="Normal 2 10" xfId="5285"/>
    <cellStyle name="Normal 2 11" xfId="5286"/>
    <cellStyle name="Normal 2 12" xfId="5287"/>
    <cellStyle name="Normal 2 13" xfId="5288"/>
    <cellStyle name="Normal 2 13 2" xfId="5289"/>
    <cellStyle name="Normal 2 13 2 2" xfId="5290"/>
    <cellStyle name="Normal 2 13 3" xfId="5291"/>
    <cellStyle name="Normal 2 14" xfId="5292"/>
    <cellStyle name="Normal 2 14 2" xfId="5293"/>
    <cellStyle name="Normal 2 15" xfId="5294"/>
    <cellStyle name="Normal 2 16" xfId="5295"/>
    <cellStyle name="Normal 2 16 2" xfId="5296"/>
    <cellStyle name="Normal 2 2" xfId="5297"/>
    <cellStyle name="Normal 2 2 2" xfId="5298"/>
    <cellStyle name="Normal 2 2 2 2" xfId="5299"/>
    <cellStyle name="Normal 2 2 2 3" xfId="5300"/>
    <cellStyle name="Normal 2 2 3" xfId="5301"/>
    <cellStyle name="Normal 2 2 4" xfId="5302"/>
    <cellStyle name="Normal 2 2 5" xfId="5303"/>
    <cellStyle name="Normal 2 2 6" xfId="5304"/>
    <cellStyle name="Normal 2 2 7" xfId="5305"/>
    <cellStyle name="Normal 2 2 8" xfId="5306"/>
    <cellStyle name="Normal 2 2 9" xfId="5307"/>
    <cellStyle name="Normal 2 3" xfId="5308"/>
    <cellStyle name="Normal 2 3 2" xfId="5309"/>
    <cellStyle name="Normal 2 3 2 2" xfId="5310"/>
    <cellStyle name="Normal 2 3 3" xfId="5311"/>
    <cellStyle name="Normal 2 3 4" xfId="5312"/>
    <cellStyle name="Normal 2 3 5" xfId="5313"/>
    <cellStyle name="Normal 2 4" xfId="5314"/>
    <cellStyle name="Normal 2 4 2" xfId="5315"/>
    <cellStyle name="Normal 2 4 2 2" xfId="5316"/>
    <cellStyle name="Normal 2 4 3" xfId="5317"/>
    <cellStyle name="Normal 2 5" xfId="5318"/>
    <cellStyle name="Normal 2 5 2" xfId="5319"/>
    <cellStyle name="Normal 2 5 2 2" xfId="5320"/>
    <cellStyle name="Normal 2 5 3" xfId="5321"/>
    <cellStyle name="Normal 2 6" xfId="5322"/>
    <cellStyle name="Normal 2 6 2" xfId="5323"/>
    <cellStyle name="Normal 2 6 3" xfId="5324"/>
    <cellStyle name="Normal 2 6 3 2" xfId="5325"/>
    <cellStyle name="Normal 2 7" xfId="5326"/>
    <cellStyle name="Normal 2 7 2" xfId="5327"/>
    <cellStyle name="Normal 2 8" xfId="5328"/>
    <cellStyle name="Normal 2 9" xfId="5329"/>
    <cellStyle name="Normal 2_100824 Pevek and Winter Road Budget 2011 (version 5)" xfId="5330"/>
    <cellStyle name="Normal 20" xfId="5331"/>
    <cellStyle name="Normal 20 2" xfId="5332"/>
    <cellStyle name="Normal 20 3" xfId="5333"/>
    <cellStyle name="Normal 20 4" xfId="5334"/>
    <cellStyle name="Normal 21" xfId="5335"/>
    <cellStyle name="Normal 21 2" xfId="5336"/>
    <cellStyle name="Normal 21 3" xfId="5337"/>
    <cellStyle name="Normal 21 4" xfId="5338"/>
    <cellStyle name="Normal 22" xfId="5339"/>
    <cellStyle name="Normal 22 2" xfId="5340"/>
    <cellStyle name="Normal 22 3" xfId="5341"/>
    <cellStyle name="Normal 25" xfId="5342"/>
    <cellStyle name="Normal 26" xfId="5343"/>
    <cellStyle name="Normal 27" xfId="5344"/>
    <cellStyle name="Normal 3" xfId="5345"/>
    <cellStyle name="Normal 3 10" xfId="5346"/>
    <cellStyle name="Normal 3 10 2" xfId="5347"/>
    <cellStyle name="Normal 3 10 3" xfId="46273"/>
    <cellStyle name="Normal 3 11" xfId="5348"/>
    <cellStyle name="Normal 3 11 2" xfId="46274"/>
    <cellStyle name="Normal 3 12" xfId="5349"/>
    <cellStyle name="Normal 3 13" xfId="5350"/>
    <cellStyle name="Normal 3 2" xfId="5351"/>
    <cellStyle name="Normal 3 2 2" xfId="5352"/>
    <cellStyle name="Normal 3 2 2 2" xfId="5353"/>
    <cellStyle name="Normal 3 2 2 3" xfId="5354"/>
    <cellStyle name="Normal 3 2 3" xfId="5355"/>
    <cellStyle name="Normal 3 2 3 2" xfId="5356"/>
    <cellStyle name="Normal 3 2 4" xfId="5357"/>
    <cellStyle name="Normal 3 2 4 2" xfId="5358"/>
    <cellStyle name="Normal 3 2 5" xfId="5359"/>
    <cellStyle name="Normal 3 3" xfId="5360"/>
    <cellStyle name="Normal 3 3 2" xfId="5361"/>
    <cellStyle name="Normal 3 3 3" xfId="5362"/>
    <cellStyle name="Normal 3 3 4" xfId="5363"/>
    <cellStyle name="Normal 3 3 5" xfId="5364"/>
    <cellStyle name="Normal 3 4" xfId="5365"/>
    <cellStyle name="Normal 3 4 2" xfId="5366"/>
    <cellStyle name="Normal 3 4 3" xfId="5367"/>
    <cellStyle name="Normal 3 5" xfId="5368"/>
    <cellStyle name="Normal 3 5 2" xfId="5369"/>
    <cellStyle name="Normal 3 6" xfId="5370"/>
    <cellStyle name="Normal 3 6 2" xfId="5371"/>
    <cellStyle name="Normal 3 7" xfId="5372"/>
    <cellStyle name="Normal 3 7 2" xfId="5373"/>
    <cellStyle name="Normal 3 8" xfId="5374"/>
    <cellStyle name="Normal 3 8 2" xfId="5375"/>
    <cellStyle name="Normal 3 9" xfId="5376"/>
    <cellStyle name="Normal 3 9 2" xfId="5377"/>
    <cellStyle name="Normal 3_080913 Kupol 2009 budget - MASTER R0" xfId="5378"/>
    <cellStyle name="Normal 4" xfId="5379"/>
    <cellStyle name="normal 4 10" xfId="46275"/>
    <cellStyle name="Normal 4 11" xfId="46276"/>
    <cellStyle name="Normal 4 12" xfId="46277"/>
    <cellStyle name="Normal 4 2" xfId="5380"/>
    <cellStyle name="normal 4 2 10" xfId="46278"/>
    <cellStyle name="Normal 4 2 11" xfId="46279"/>
    <cellStyle name="Normal 4 2 12" xfId="46280"/>
    <cellStyle name="Normal 4 2 2" xfId="5381"/>
    <cellStyle name="Normal 4 2 2 2" xfId="5382"/>
    <cellStyle name="Normal 4 2 3" xfId="5383"/>
    <cellStyle name="Normal 4 2 3 2" xfId="46281"/>
    <cellStyle name="normal 4 2 4" xfId="46282"/>
    <cellStyle name="normal 4 2 5" xfId="46283"/>
    <cellStyle name="normal 4 2 6" xfId="46284"/>
    <cellStyle name="normal 4 2 7" xfId="46285"/>
    <cellStyle name="normal 4 2 8" xfId="46286"/>
    <cellStyle name="normal 4 2 9" xfId="46287"/>
    <cellStyle name="Normal 4 3" xfId="5384"/>
    <cellStyle name="Normal 4 3 2" xfId="5385"/>
    <cellStyle name="Normal 4 3 3" xfId="5386"/>
    <cellStyle name="Normal 4 4" xfId="5387"/>
    <cellStyle name="Normal 4 4 2" xfId="5388"/>
    <cellStyle name="Normal 4 5" xfId="5389"/>
    <cellStyle name="Normal 4 5 2" xfId="5390"/>
    <cellStyle name="Normal 4 5 3" xfId="46288"/>
    <cellStyle name="Normal 4 6" xfId="5391"/>
    <cellStyle name="Normal 4 6 2" xfId="46289"/>
    <cellStyle name="normal 4 7" xfId="46290"/>
    <cellStyle name="normal 4 8" xfId="46291"/>
    <cellStyle name="normal 4 9" xfId="46292"/>
    <cellStyle name="normal 4__Anfisa_Result after MRO_model2012(ord+marg ore+dilution)" xfId="46293"/>
    <cellStyle name="Normal 5" xfId="5392"/>
    <cellStyle name="Normal 5 2" xfId="5393"/>
    <cellStyle name="Normal 5 2 2" xfId="5394"/>
    <cellStyle name="Normal 5 2 2 2" xfId="46294"/>
    <cellStyle name="Normal 5 2 3" xfId="5395"/>
    <cellStyle name="Normal 5 2 4" xfId="5396"/>
    <cellStyle name="Normal 5 2 4 2" xfId="5397"/>
    <cellStyle name="Normal 5 2 4 2 2" xfId="5398"/>
    <cellStyle name="Normal 5 2 4 3" xfId="5399"/>
    <cellStyle name="Normal 5 2 5" xfId="5400"/>
    <cellStyle name="Normal 5 2 5 2" xfId="5401"/>
    <cellStyle name="Normal 5 2 6" xfId="5402"/>
    <cellStyle name="Normal 5 3" xfId="5403"/>
    <cellStyle name="Normal 5 4" xfId="5404"/>
    <cellStyle name="Normal 5 5" xfId="5405"/>
    <cellStyle name="Normal 5 6" xfId="5406"/>
    <cellStyle name="Normal 5 7" xfId="5407"/>
    <cellStyle name="Normal 6" xfId="5408"/>
    <cellStyle name="Normal 6 10" xfId="5409"/>
    <cellStyle name="Normal 6 11" xfId="5410"/>
    <cellStyle name="Normal 6 12" xfId="5411"/>
    <cellStyle name="Normal 6 12 2" xfId="5412"/>
    <cellStyle name="Normal 6 12 2 2" xfId="5413"/>
    <cellStyle name="Normal 6 12 3" xfId="5414"/>
    <cellStyle name="Normal 6 13" xfId="5415"/>
    <cellStyle name="Normal 6 13 2" xfId="5416"/>
    <cellStyle name="Normal 6 14" xfId="5417"/>
    <cellStyle name="Normal 6 2" xfId="5418"/>
    <cellStyle name="Normal 6 2 2" xfId="46295"/>
    <cellStyle name="Normal 6 3" xfId="5419"/>
    <cellStyle name="Normal 6 4" xfId="5420"/>
    <cellStyle name="Normal 6 5" xfId="5421"/>
    <cellStyle name="Normal 6 6" xfId="5422"/>
    <cellStyle name="Normal 6 7" xfId="5423"/>
    <cellStyle name="Normal 6 8" xfId="5424"/>
    <cellStyle name="Normal 6 9" xfId="5425"/>
    <cellStyle name="Normal 7" xfId="5426"/>
    <cellStyle name="Normal 7 10" xfId="5427"/>
    <cellStyle name="Normal 7 10 2" xfId="5428"/>
    <cellStyle name="Normal 7 11" xfId="5429"/>
    <cellStyle name="Normal 7 2" xfId="5430"/>
    <cellStyle name="Normal 7 2 2" xfId="5431"/>
    <cellStyle name="Normal 7 2 2 2" xfId="5432"/>
    <cellStyle name="Normal 7 2 3" xfId="5433"/>
    <cellStyle name="Normal 7 2 3 2" xfId="5434"/>
    <cellStyle name="Normal 7 3" xfId="5435"/>
    <cellStyle name="Normal 7 3 2" xfId="5436"/>
    <cellStyle name="Normal 7 3 2 2" xfId="5437"/>
    <cellStyle name="Normal 7 4" xfId="5438"/>
    <cellStyle name="Normal 7 4 2" xfId="5439"/>
    <cellStyle name="Normal 7 4 2 2" xfId="5440"/>
    <cellStyle name="Normal 7 4 3" xfId="5441"/>
    <cellStyle name="Normal 7 5" xfId="5442"/>
    <cellStyle name="Normal 7 5 2" xfId="5443"/>
    <cellStyle name="Normal 7 6" xfId="5444"/>
    <cellStyle name="Normal 7 6 2" xfId="5445"/>
    <cellStyle name="Normal 7 7" xfId="5446"/>
    <cellStyle name="Normal 7 7 2" xfId="5447"/>
    <cellStyle name="Normal 7 8" xfId="5448"/>
    <cellStyle name="Normal 7 8 2" xfId="5449"/>
    <cellStyle name="Normal 7 8 2 2" xfId="5450"/>
    <cellStyle name="Normal 7 8 3" xfId="5451"/>
    <cellStyle name="Normal 7 9" xfId="5452"/>
    <cellStyle name="Normal 7 9 2" xfId="5453"/>
    <cellStyle name="Normal 8" xfId="5454"/>
    <cellStyle name="Normal 8 2" xfId="5455"/>
    <cellStyle name="Normal 8 3" xfId="5456"/>
    <cellStyle name="Normal 8 4" xfId="5457"/>
    <cellStyle name="Normal 9" xfId="5458"/>
    <cellStyle name="Normal 9 2" xfId="5459"/>
    <cellStyle name="Normal 9 3" xfId="5460"/>
    <cellStyle name="Normal 9 4" xfId="5461"/>
    <cellStyle name="Normal Bold" xfId="5462"/>
    <cellStyle name="Normal." xfId="5463"/>
    <cellStyle name="Normal_#10-Headcount" xfId="5464"/>
    <cellStyle name="Normál_Combellga Intangibles_10_ea" xfId="5465"/>
    <cellStyle name="Normal_download.asp?objectid=18424" xfId="5466"/>
    <cellStyle name="Normale_DCF Lucchini Italy_Sidermeccanica" xfId="5467"/>
    <cellStyle name="normální_917_MTS_market.xls graf 1" xfId="5468"/>
    <cellStyle name="Normalny_RIEPCOSP_4" xfId="5469"/>
    <cellStyle name="normalPercent" xfId="5470"/>
    <cellStyle name="normбlnм_laroux" xfId="5471"/>
    <cellStyle name="normбlnн_laroux" xfId="5472"/>
    <cellStyle name="nornPercent" xfId="5473"/>
    <cellStyle name="Note" xfId="5474"/>
    <cellStyle name="Note 10" xfId="5475"/>
    <cellStyle name="Note 10 2" xfId="5476"/>
    <cellStyle name="Note 11" xfId="5477"/>
    <cellStyle name="Note 11 2" xfId="5478"/>
    <cellStyle name="Note 12" xfId="5479"/>
    <cellStyle name="Note 12 2" xfId="5480"/>
    <cellStyle name="Note 13" xfId="5481"/>
    <cellStyle name="Note 13 2" xfId="5482"/>
    <cellStyle name="Note 14" xfId="5483"/>
    <cellStyle name="Note 14 2" xfId="5484"/>
    <cellStyle name="Note 15" xfId="5485"/>
    <cellStyle name="Note 15 2" xfId="5486"/>
    <cellStyle name="Note 16" xfId="5487"/>
    <cellStyle name="Note 16 2" xfId="5488"/>
    <cellStyle name="Note 17" xfId="5489"/>
    <cellStyle name="Note 2" xfId="5490"/>
    <cellStyle name="Note 2 10" xfId="5491"/>
    <cellStyle name="Note 2 10 2" xfId="5492"/>
    <cellStyle name="Note 2 11" xfId="5493"/>
    <cellStyle name="Note 2 11 2" xfId="5494"/>
    <cellStyle name="Note 2 12" xfId="5495"/>
    <cellStyle name="Note 2 12 2" xfId="5496"/>
    <cellStyle name="Note 2 13" xfId="5497"/>
    <cellStyle name="Note 2 13 2" xfId="5498"/>
    <cellStyle name="Note 2 14" xfId="5499"/>
    <cellStyle name="Note 2 2" xfId="5500"/>
    <cellStyle name="Note 2 2 10" xfId="5501"/>
    <cellStyle name="Note 2 2 10 2" xfId="5502"/>
    <cellStyle name="Note 2 2 11" xfId="5503"/>
    <cellStyle name="Note 2 2 11 2" xfId="5504"/>
    <cellStyle name="Note 2 2 12" xfId="5505"/>
    <cellStyle name="Note 2 2 2" xfId="5506"/>
    <cellStyle name="Note 2 2 2 10" xfId="5507"/>
    <cellStyle name="Note 2 2 2 2" xfId="5508"/>
    <cellStyle name="Note 2 2 2 2 2" xfId="5509"/>
    <cellStyle name="Note 2 2 2 2 2 2" xfId="5510"/>
    <cellStyle name="Note 2 2 2 2 3" xfId="5511"/>
    <cellStyle name="Note 2 2 2 2 3 2" xfId="5512"/>
    <cellStyle name="Note 2 2 2 2 4" xfId="5513"/>
    <cellStyle name="Note 2 2 2 2 4 2" xfId="5514"/>
    <cellStyle name="Note 2 2 2 2 5" xfId="5515"/>
    <cellStyle name="Note 2 2 2 2 5 2" xfId="5516"/>
    <cellStyle name="Note 2 2 2 2 6" xfId="5517"/>
    <cellStyle name="Note 2 2 2 2 6 2" xfId="5518"/>
    <cellStyle name="Note 2 2 2 2 7" xfId="5519"/>
    <cellStyle name="Note 2 2 2 3" xfId="5520"/>
    <cellStyle name="Note 2 2 2 3 2" xfId="5521"/>
    <cellStyle name="Note 2 2 2 3 2 2" xfId="5522"/>
    <cellStyle name="Note 2 2 2 3 3" xfId="5523"/>
    <cellStyle name="Note 2 2 2 3 3 2" xfId="5524"/>
    <cellStyle name="Note 2 2 2 3 4" xfId="5525"/>
    <cellStyle name="Note 2 2 2 3 4 2" xfId="5526"/>
    <cellStyle name="Note 2 2 2 3 5" xfId="5527"/>
    <cellStyle name="Note 2 2 2 3 5 2" xfId="5528"/>
    <cellStyle name="Note 2 2 2 3 6" xfId="5529"/>
    <cellStyle name="Note 2 2 2 3 6 2" xfId="5530"/>
    <cellStyle name="Note 2 2 2 3 7" xfId="5531"/>
    <cellStyle name="Note 2 2 2 4" xfId="5532"/>
    <cellStyle name="Note 2 2 2 4 2" xfId="5533"/>
    <cellStyle name="Note 2 2 2 5" xfId="5534"/>
    <cellStyle name="Note 2 2 2 5 2" xfId="5535"/>
    <cellStyle name="Note 2 2 2 6" xfId="5536"/>
    <cellStyle name="Note 2 2 2 6 2" xfId="5537"/>
    <cellStyle name="Note 2 2 2 7" xfId="5538"/>
    <cellStyle name="Note 2 2 2 7 2" xfId="5539"/>
    <cellStyle name="Note 2 2 2 8" xfId="5540"/>
    <cellStyle name="Note 2 2 2 8 2" xfId="5541"/>
    <cellStyle name="Note 2 2 2 9" xfId="5542"/>
    <cellStyle name="Note 2 2 2 9 2" xfId="5543"/>
    <cellStyle name="Note 2 2 3" xfId="5544"/>
    <cellStyle name="Note 2 2 3 2" xfId="5545"/>
    <cellStyle name="Note 2 2 3 2 2" xfId="5546"/>
    <cellStyle name="Note 2 2 3 3" xfId="5547"/>
    <cellStyle name="Note 2 2 3 3 2" xfId="5548"/>
    <cellStyle name="Note 2 2 3 4" xfId="5549"/>
    <cellStyle name="Note 2 2 3 4 2" xfId="5550"/>
    <cellStyle name="Note 2 2 3 5" xfId="5551"/>
    <cellStyle name="Note 2 2 3 5 2" xfId="5552"/>
    <cellStyle name="Note 2 2 3 6" xfId="5553"/>
    <cellStyle name="Note 2 2 3 6 2" xfId="5554"/>
    <cellStyle name="Note 2 2 3 7" xfId="5555"/>
    <cellStyle name="Note 2 2 4" xfId="5556"/>
    <cellStyle name="Note 2 2 4 2" xfId="5557"/>
    <cellStyle name="Note 2 2 4 2 2" xfId="5558"/>
    <cellStyle name="Note 2 2 4 3" xfId="5559"/>
    <cellStyle name="Note 2 2 4 3 2" xfId="5560"/>
    <cellStyle name="Note 2 2 4 4" xfId="5561"/>
    <cellStyle name="Note 2 2 4 4 2" xfId="5562"/>
    <cellStyle name="Note 2 2 4 5" xfId="5563"/>
    <cellStyle name="Note 2 2 4 5 2" xfId="5564"/>
    <cellStyle name="Note 2 2 4 6" xfId="5565"/>
    <cellStyle name="Note 2 2 4 6 2" xfId="5566"/>
    <cellStyle name="Note 2 2 4 7" xfId="5567"/>
    <cellStyle name="Note 2 2 5" xfId="5568"/>
    <cellStyle name="Note 2 2 5 2" xfId="5569"/>
    <cellStyle name="Note 2 2 6" xfId="5570"/>
    <cellStyle name="Note 2 2 6 2" xfId="5571"/>
    <cellStyle name="Note 2 2 7" xfId="5572"/>
    <cellStyle name="Note 2 2 7 2" xfId="5573"/>
    <cellStyle name="Note 2 2 8" xfId="5574"/>
    <cellStyle name="Note 2 2 8 2" xfId="5575"/>
    <cellStyle name="Note 2 2 9" xfId="5576"/>
    <cellStyle name="Note 2 2 9 2" xfId="5577"/>
    <cellStyle name="Note 2 3" xfId="5578"/>
    <cellStyle name="Note 2 3 10" xfId="5579"/>
    <cellStyle name="Note 2 3 2" xfId="5580"/>
    <cellStyle name="Note 2 3 2 2" xfId="5581"/>
    <cellStyle name="Note 2 3 2 2 2" xfId="5582"/>
    <cellStyle name="Note 2 3 2 3" xfId="5583"/>
    <cellStyle name="Note 2 3 2 3 2" xfId="5584"/>
    <cellStyle name="Note 2 3 2 4" xfId="5585"/>
    <cellStyle name="Note 2 3 2 4 2" xfId="5586"/>
    <cellStyle name="Note 2 3 2 5" xfId="5587"/>
    <cellStyle name="Note 2 3 2 5 2" xfId="5588"/>
    <cellStyle name="Note 2 3 2 6" xfId="5589"/>
    <cellStyle name="Note 2 3 2 6 2" xfId="5590"/>
    <cellStyle name="Note 2 3 2 7" xfId="5591"/>
    <cellStyle name="Note 2 3 3" xfId="5592"/>
    <cellStyle name="Note 2 3 3 2" xfId="5593"/>
    <cellStyle name="Note 2 3 3 2 2" xfId="5594"/>
    <cellStyle name="Note 2 3 3 3" xfId="5595"/>
    <cellStyle name="Note 2 3 3 3 2" xfId="5596"/>
    <cellStyle name="Note 2 3 3 4" xfId="5597"/>
    <cellStyle name="Note 2 3 3 4 2" xfId="5598"/>
    <cellStyle name="Note 2 3 3 5" xfId="5599"/>
    <cellStyle name="Note 2 3 3 5 2" xfId="5600"/>
    <cellStyle name="Note 2 3 3 6" xfId="5601"/>
    <cellStyle name="Note 2 3 3 6 2" xfId="5602"/>
    <cellStyle name="Note 2 3 3 7" xfId="5603"/>
    <cellStyle name="Note 2 3 4" xfId="5604"/>
    <cellStyle name="Note 2 3 4 2" xfId="5605"/>
    <cellStyle name="Note 2 3 5" xfId="5606"/>
    <cellStyle name="Note 2 3 5 2" xfId="5607"/>
    <cellStyle name="Note 2 3 6" xfId="5608"/>
    <cellStyle name="Note 2 3 6 2" xfId="5609"/>
    <cellStyle name="Note 2 3 7" xfId="5610"/>
    <cellStyle name="Note 2 3 7 2" xfId="5611"/>
    <cellStyle name="Note 2 3 8" xfId="5612"/>
    <cellStyle name="Note 2 3 8 2" xfId="5613"/>
    <cellStyle name="Note 2 3 9" xfId="5614"/>
    <cellStyle name="Note 2 3 9 2" xfId="5615"/>
    <cellStyle name="Note 2 4" xfId="5616"/>
    <cellStyle name="Note 2 4 2" xfId="5617"/>
    <cellStyle name="Note 2 4 2 2" xfId="5618"/>
    <cellStyle name="Note 2 4 3" xfId="5619"/>
    <cellStyle name="Note 2 4 3 2" xfId="5620"/>
    <cellStyle name="Note 2 4 4" xfId="5621"/>
    <cellStyle name="Note 2 4 4 2" xfId="5622"/>
    <cellStyle name="Note 2 4 5" xfId="5623"/>
    <cellStyle name="Note 2 4 5 2" xfId="5624"/>
    <cellStyle name="Note 2 4 6" xfId="5625"/>
    <cellStyle name="Note 2 4 6 2" xfId="5626"/>
    <cellStyle name="Note 2 4 7" xfId="5627"/>
    <cellStyle name="Note 2 4 7 2" xfId="5628"/>
    <cellStyle name="Note 2 4 8" xfId="5629"/>
    <cellStyle name="Note 2 5" xfId="5630"/>
    <cellStyle name="Note 2 5 2" xfId="5631"/>
    <cellStyle name="Note 2 5 2 2" xfId="5632"/>
    <cellStyle name="Note 2 5 3" xfId="5633"/>
    <cellStyle name="Note 2 5 3 2" xfId="5634"/>
    <cellStyle name="Note 2 5 4" xfId="5635"/>
    <cellStyle name="Note 2 5 4 2" xfId="5636"/>
    <cellStyle name="Note 2 5 5" xfId="5637"/>
    <cellStyle name="Note 2 5 5 2" xfId="5638"/>
    <cellStyle name="Note 2 5 6" xfId="5639"/>
    <cellStyle name="Note 2 5 6 2" xfId="5640"/>
    <cellStyle name="Note 2 5 7" xfId="5641"/>
    <cellStyle name="Note 2 5 7 2" xfId="5642"/>
    <cellStyle name="Note 2 5 8" xfId="5643"/>
    <cellStyle name="Note 2 6" xfId="5644"/>
    <cellStyle name="Note 2 6 10" xfId="5645"/>
    <cellStyle name="Note 2 6 2" xfId="5646"/>
    <cellStyle name="Note 2 6 2 2" xfId="5647"/>
    <cellStyle name="Note 2 6 3" xfId="5648"/>
    <cellStyle name="Note 2 6 3 2" xfId="5649"/>
    <cellStyle name="Note 2 6 4" xfId="5650"/>
    <cellStyle name="Note 2 6 4 2" xfId="5651"/>
    <cellStyle name="Note 2 6 5" xfId="5652"/>
    <cellStyle name="Note 2 6 5 2" xfId="5653"/>
    <cellStyle name="Note 2 6 6" xfId="5654"/>
    <cellStyle name="Note 2 6 6 2" xfId="5655"/>
    <cellStyle name="Note 2 6 7" xfId="5656"/>
    <cellStyle name="Note 2 6 7 2" xfId="5657"/>
    <cellStyle name="Note 2 6 8" xfId="5658"/>
    <cellStyle name="Note 2 6 8 2" xfId="5659"/>
    <cellStyle name="Note 2 6 9" xfId="5660"/>
    <cellStyle name="Note 2 6 9 2" xfId="5661"/>
    <cellStyle name="Note 2 7" xfId="5662"/>
    <cellStyle name="Note 2 7 2" xfId="5663"/>
    <cellStyle name="Note 2 8" xfId="5664"/>
    <cellStyle name="Note 2 8 2" xfId="5665"/>
    <cellStyle name="Note 2 9" xfId="5666"/>
    <cellStyle name="Note 2 9 2" xfId="5667"/>
    <cellStyle name="Note 3" xfId="5668"/>
    <cellStyle name="Note 3 10" xfId="5669"/>
    <cellStyle name="Note 3 10 2" xfId="5670"/>
    <cellStyle name="Note 3 11" xfId="5671"/>
    <cellStyle name="Note 3 11 2" xfId="5672"/>
    <cellStyle name="Note 3 12" xfId="5673"/>
    <cellStyle name="Note 3 12 2" xfId="5674"/>
    <cellStyle name="Note 3 13" xfId="5675"/>
    <cellStyle name="Note 3 13 2" xfId="5676"/>
    <cellStyle name="Note 3 14" xfId="5677"/>
    <cellStyle name="Note 3 2" xfId="5678"/>
    <cellStyle name="Note 3 2 10" xfId="5679"/>
    <cellStyle name="Note 3 2 10 2" xfId="5680"/>
    <cellStyle name="Note 3 2 11" xfId="5681"/>
    <cellStyle name="Note 3 2 11 2" xfId="5682"/>
    <cellStyle name="Note 3 2 12" xfId="5683"/>
    <cellStyle name="Note 3 2 2" xfId="5684"/>
    <cellStyle name="Note 3 2 2 10" xfId="5685"/>
    <cellStyle name="Note 3 2 2 2" xfId="5686"/>
    <cellStyle name="Note 3 2 2 2 2" xfId="5687"/>
    <cellStyle name="Note 3 2 2 2 2 2" xfId="5688"/>
    <cellStyle name="Note 3 2 2 2 3" xfId="5689"/>
    <cellStyle name="Note 3 2 2 2 3 2" xfId="5690"/>
    <cellStyle name="Note 3 2 2 2 4" xfId="5691"/>
    <cellStyle name="Note 3 2 2 2 4 2" xfId="5692"/>
    <cellStyle name="Note 3 2 2 2 5" xfId="5693"/>
    <cellStyle name="Note 3 2 2 2 5 2" xfId="5694"/>
    <cellStyle name="Note 3 2 2 2 6" xfId="5695"/>
    <cellStyle name="Note 3 2 2 2 6 2" xfId="5696"/>
    <cellStyle name="Note 3 2 2 2 7" xfId="5697"/>
    <cellStyle name="Note 3 2 2 3" xfId="5698"/>
    <cellStyle name="Note 3 2 2 3 2" xfId="5699"/>
    <cellStyle name="Note 3 2 2 3 2 2" xfId="5700"/>
    <cellStyle name="Note 3 2 2 3 3" xfId="5701"/>
    <cellStyle name="Note 3 2 2 3 3 2" xfId="5702"/>
    <cellStyle name="Note 3 2 2 3 4" xfId="5703"/>
    <cellStyle name="Note 3 2 2 3 4 2" xfId="5704"/>
    <cellStyle name="Note 3 2 2 3 5" xfId="5705"/>
    <cellStyle name="Note 3 2 2 3 5 2" xfId="5706"/>
    <cellStyle name="Note 3 2 2 3 6" xfId="5707"/>
    <cellStyle name="Note 3 2 2 3 6 2" xfId="5708"/>
    <cellStyle name="Note 3 2 2 3 7" xfId="5709"/>
    <cellStyle name="Note 3 2 2 4" xfId="5710"/>
    <cellStyle name="Note 3 2 2 4 2" xfId="5711"/>
    <cellStyle name="Note 3 2 2 5" xfId="5712"/>
    <cellStyle name="Note 3 2 2 5 2" xfId="5713"/>
    <cellStyle name="Note 3 2 2 6" xfId="5714"/>
    <cellStyle name="Note 3 2 2 6 2" xfId="5715"/>
    <cellStyle name="Note 3 2 2 7" xfId="5716"/>
    <cellStyle name="Note 3 2 2 7 2" xfId="5717"/>
    <cellStyle name="Note 3 2 2 8" xfId="5718"/>
    <cellStyle name="Note 3 2 2 8 2" xfId="5719"/>
    <cellStyle name="Note 3 2 2 9" xfId="5720"/>
    <cellStyle name="Note 3 2 2 9 2" xfId="5721"/>
    <cellStyle name="Note 3 2 3" xfId="5722"/>
    <cellStyle name="Note 3 2 3 2" xfId="5723"/>
    <cellStyle name="Note 3 2 3 2 2" xfId="5724"/>
    <cellStyle name="Note 3 2 3 3" xfId="5725"/>
    <cellStyle name="Note 3 2 3 3 2" xfId="5726"/>
    <cellStyle name="Note 3 2 3 4" xfId="5727"/>
    <cellStyle name="Note 3 2 3 4 2" xfId="5728"/>
    <cellStyle name="Note 3 2 3 5" xfId="5729"/>
    <cellStyle name="Note 3 2 3 5 2" xfId="5730"/>
    <cellStyle name="Note 3 2 3 6" xfId="5731"/>
    <cellStyle name="Note 3 2 3 6 2" xfId="5732"/>
    <cellStyle name="Note 3 2 3 7" xfId="5733"/>
    <cellStyle name="Note 3 2 4" xfId="5734"/>
    <cellStyle name="Note 3 2 4 2" xfId="5735"/>
    <cellStyle name="Note 3 2 4 2 2" xfId="5736"/>
    <cellStyle name="Note 3 2 4 3" xfId="5737"/>
    <cellStyle name="Note 3 2 4 3 2" xfId="5738"/>
    <cellStyle name="Note 3 2 4 4" xfId="5739"/>
    <cellStyle name="Note 3 2 4 4 2" xfId="5740"/>
    <cellStyle name="Note 3 2 4 5" xfId="5741"/>
    <cellStyle name="Note 3 2 4 5 2" xfId="5742"/>
    <cellStyle name="Note 3 2 4 6" xfId="5743"/>
    <cellStyle name="Note 3 2 4 6 2" xfId="5744"/>
    <cellStyle name="Note 3 2 4 7" xfId="5745"/>
    <cellStyle name="Note 3 2 5" xfId="5746"/>
    <cellStyle name="Note 3 2 5 2" xfId="5747"/>
    <cellStyle name="Note 3 2 6" xfId="5748"/>
    <cellStyle name="Note 3 2 6 2" xfId="5749"/>
    <cellStyle name="Note 3 2 7" xfId="5750"/>
    <cellStyle name="Note 3 2 7 2" xfId="5751"/>
    <cellStyle name="Note 3 2 8" xfId="5752"/>
    <cellStyle name="Note 3 2 8 2" xfId="5753"/>
    <cellStyle name="Note 3 2 9" xfId="5754"/>
    <cellStyle name="Note 3 2 9 2" xfId="5755"/>
    <cellStyle name="Note 3 3" xfId="5756"/>
    <cellStyle name="Note 3 3 10" xfId="5757"/>
    <cellStyle name="Note 3 3 2" xfId="5758"/>
    <cellStyle name="Note 3 3 2 2" xfId="5759"/>
    <cellStyle name="Note 3 3 2 2 2" xfId="5760"/>
    <cellStyle name="Note 3 3 2 3" xfId="5761"/>
    <cellStyle name="Note 3 3 2 3 2" xfId="5762"/>
    <cellStyle name="Note 3 3 2 4" xfId="5763"/>
    <cellStyle name="Note 3 3 2 4 2" xfId="5764"/>
    <cellStyle name="Note 3 3 2 5" xfId="5765"/>
    <cellStyle name="Note 3 3 2 5 2" xfId="5766"/>
    <cellStyle name="Note 3 3 2 6" xfId="5767"/>
    <cellStyle name="Note 3 3 2 6 2" xfId="5768"/>
    <cellStyle name="Note 3 3 2 7" xfId="5769"/>
    <cellStyle name="Note 3 3 3" xfId="5770"/>
    <cellStyle name="Note 3 3 3 2" xfId="5771"/>
    <cellStyle name="Note 3 3 3 2 2" xfId="5772"/>
    <cellStyle name="Note 3 3 3 3" xfId="5773"/>
    <cellStyle name="Note 3 3 3 3 2" xfId="5774"/>
    <cellStyle name="Note 3 3 3 4" xfId="5775"/>
    <cellStyle name="Note 3 3 3 4 2" xfId="5776"/>
    <cellStyle name="Note 3 3 3 5" xfId="5777"/>
    <cellStyle name="Note 3 3 3 5 2" xfId="5778"/>
    <cellStyle name="Note 3 3 3 6" xfId="5779"/>
    <cellStyle name="Note 3 3 3 6 2" xfId="5780"/>
    <cellStyle name="Note 3 3 3 7" xfId="5781"/>
    <cellStyle name="Note 3 3 4" xfId="5782"/>
    <cellStyle name="Note 3 3 4 2" xfId="5783"/>
    <cellStyle name="Note 3 3 5" xfId="5784"/>
    <cellStyle name="Note 3 3 5 2" xfId="5785"/>
    <cellStyle name="Note 3 3 6" xfId="5786"/>
    <cellStyle name="Note 3 3 6 2" xfId="5787"/>
    <cellStyle name="Note 3 3 7" xfId="5788"/>
    <cellStyle name="Note 3 3 7 2" xfId="5789"/>
    <cellStyle name="Note 3 3 8" xfId="5790"/>
    <cellStyle name="Note 3 3 8 2" xfId="5791"/>
    <cellStyle name="Note 3 3 9" xfId="5792"/>
    <cellStyle name="Note 3 3 9 2" xfId="5793"/>
    <cellStyle name="Note 3 4" xfId="5794"/>
    <cellStyle name="Note 3 4 2" xfId="5795"/>
    <cellStyle name="Note 3 4 2 2" xfId="5796"/>
    <cellStyle name="Note 3 4 3" xfId="5797"/>
    <cellStyle name="Note 3 4 3 2" xfId="5798"/>
    <cellStyle name="Note 3 4 4" xfId="5799"/>
    <cellStyle name="Note 3 4 4 2" xfId="5800"/>
    <cellStyle name="Note 3 4 5" xfId="5801"/>
    <cellStyle name="Note 3 4 5 2" xfId="5802"/>
    <cellStyle name="Note 3 4 6" xfId="5803"/>
    <cellStyle name="Note 3 4 6 2" xfId="5804"/>
    <cellStyle name="Note 3 4 7" xfId="5805"/>
    <cellStyle name="Note 3 4 7 2" xfId="5806"/>
    <cellStyle name="Note 3 4 8" xfId="5807"/>
    <cellStyle name="Note 3 5" xfId="5808"/>
    <cellStyle name="Note 3 5 2" xfId="5809"/>
    <cellStyle name="Note 3 5 2 2" xfId="5810"/>
    <cellStyle name="Note 3 5 3" xfId="5811"/>
    <cellStyle name="Note 3 5 3 2" xfId="5812"/>
    <cellStyle name="Note 3 5 4" xfId="5813"/>
    <cellStyle name="Note 3 5 4 2" xfId="5814"/>
    <cellStyle name="Note 3 5 5" xfId="5815"/>
    <cellStyle name="Note 3 5 5 2" xfId="5816"/>
    <cellStyle name="Note 3 5 6" xfId="5817"/>
    <cellStyle name="Note 3 5 6 2" xfId="5818"/>
    <cellStyle name="Note 3 5 7" xfId="5819"/>
    <cellStyle name="Note 3 5 7 2" xfId="5820"/>
    <cellStyle name="Note 3 5 8" xfId="5821"/>
    <cellStyle name="Note 3 6" xfId="5822"/>
    <cellStyle name="Note 3 6 10" xfId="5823"/>
    <cellStyle name="Note 3 6 2" xfId="5824"/>
    <cellStyle name="Note 3 6 2 2" xfId="5825"/>
    <cellStyle name="Note 3 6 3" xfId="5826"/>
    <cellStyle name="Note 3 6 3 2" xfId="5827"/>
    <cellStyle name="Note 3 6 4" xfId="5828"/>
    <cellStyle name="Note 3 6 4 2" xfId="5829"/>
    <cellStyle name="Note 3 6 5" xfId="5830"/>
    <cellStyle name="Note 3 6 5 2" xfId="5831"/>
    <cellStyle name="Note 3 6 6" xfId="5832"/>
    <cellStyle name="Note 3 6 6 2" xfId="5833"/>
    <cellStyle name="Note 3 6 7" xfId="5834"/>
    <cellStyle name="Note 3 6 7 2" xfId="5835"/>
    <cellStyle name="Note 3 6 8" xfId="5836"/>
    <cellStyle name="Note 3 6 8 2" xfId="5837"/>
    <cellStyle name="Note 3 6 9" xfId="5838"/>
    <cellStyle name="Note 3 6 9 2" xfId="5839"/>
    <cellStyle name="Note 3 7" xfId="5840"/>
    <cellStyle name="Note 3 7 2" xfId="5841"/>
    <cellStyle name="Note 3 7 2 2" xfId="5842"/>
    <cellStyle name="Note 3 7 3" xfId="5843"/>
    <cellStyle name="Note 3 8" xfId="5844"/>
    <cellStyle name="Note 3 8 2" xfId="5845"/>
    <cellStyle name="Note 3 9" xfId="5846"/>
    <cellStyle name="Note 3 9 2" xfId="5847"/>
    <cellStyle name="Note 4" xfId="5848"/>
    <cellStyle name="Note 4 10" xfId="5849"/>
    <cellStyle name="Note 4 10 2" xfId="5850"/>
    <cellStyle name="Note 4 11" xfId="5851"/>
    <cellStyle name="Note 4 2" xfId="5852"/>
    <cellStyle name="Note 4 2 2" xfId="5853"/>
    <cellStyle name="Note 4 2 2 2" xfId="5854"/>
    <cellStyle name="Note 4 2 2 2 2" xfId="5855"/>
    <cellStyle name="Note 4 2 2 3" xfId="5856"/>
    <cellStyle name="Note 4 2 2 3 2" xfId="5857"/>
    <cellStyle name="Note 4 2 2 4" xfId="5858"/>
    <cellStyle name="Note 4 2 2 4 2" xfId="5859"/>
    <cellStyle name="Note 4 2 2 5" xfId="5860"/>
    <cellStyle name="Note 4 2 2 5 2" xfId="5861"/>
    <cellStyle name="Note 4 2 2 6" xfId="5862"/>
    <cellStyle name="Note 4 2 2 6 2" xfId="5863"/>
    <cellStyle name="Note 4 2 2 7" xfId="5864"/>
    <cellStyle name="Note 4 2 3" xfId="5865"/>
    <cellStyle name="Note 4 2 3 2" xfId="5866"/>
    <cellStyle name="Note 4 2 3 2 2" xfId="5867"/>
    <cellStyle name="Note 4 2 3 3" xfId="5868"/>
    <cellStyle name="Note 4 2 3 3 2" xfId="5869"/>
    <cellStyle name="Note 4 2 3 4" xfId="5870"/>
    <cellStyle name="Note 4 2 3 4 2" xfId="5871"/>
    <cellStyle name="Note 4 2 3 5" xfId="5872"/>
    <cellStyle name="Note 4 2 3 5 2" xfId="5873"/>
    <cellStyle name="Note 4 2 3 6" xfId="5874"/>
    <cellStyle name="Note 4 2 3 6 2" xfId="5875"/>
    <cellStyle name="Note 4 2 3 7" xfId="5876"/>
    <cellStyle name="Note 4 2 4" xfId="5877"/>
    <cellStyle name="Note 4 2 4 2" xfId="5878"/>
    <cellStyle name="Note 4 2 5" xfId="5879"/>
    <cellStyle name="Note 4 2 5 2" xfId="5880"/>
    <cellStyle name="Note 4 2 6" xfId="5881"/>
    <cellStyle name="Note 4 2 6 2" xfId="5882"/>
    <cellStyle name="Note 4 2 7" xfId="5883"/>
    <cellStyle name="Note 4 2 7 2" xfId="5884"/>
    <cellStyle name="Note 4 2 8" xfId="5885"/>
    <cellStyle name="Note 4 2 8 2" xfId="5886"/>
    <cellStyle name="Note 4 2 9" xfId="5887"/>
    <cellStyle name="Note 4 3" xfId="5888"/>
    <cellStyle name="Note 4 3 2" xfId="5889"/>
    <cellStyle name="Note 4 3 2 2" xfId="5890"/>
    <cellStyle name="Note 4 3 3" xfId="5891"/>
    <cellStyle name="Note 4 3 3 2" xfId="5892"/>
    <cellStyle name="Note 4 3 4" xfId="5893"/>
    <cellStyle name="Note 4 3 4 2" xfId="5894"/>
    <cellStyle name="Note 4 3 5" xfId="5895"/>
    <cellStyle name="Note 4 3 5 2" xfId="5896"/>
    <cellStyle name="Note 4 3 6" xfId="5897"/>
    <cellStyle name="Note 4 3 6 2" xfId="5898"/>
    <cellStyle name="Note 4 3 7" xfId="5899"/>
    <cellStyle name="Note 4 4" xfId="5900"/>
    <cellStyle name="Note 4 4 2" xfId="5901"/>
    <cellStyle name="Note 4 4 2 2" xfId="5902"/>
    <cellStyle name="Note 4 4 3" xfId="5903"/>
    <cellStyle name="Note 4 4 3 2" xfId="5904"/>
    <cellStyle name="Note 4 4 4" xfId="5905"/>
    <cellStyle name="Note 4 4 4 2" xfId="5906"/>
    <cellStyle name="Note 4 4 5" xfId="5907"/>
    <cellStyle name="Note 4 4 5 2" xfId="5908"/>
    <cellStyle name="Note 4 4 6" xfId="5909"/>
    <cellStyle name="Note 4 4 6 2" xfId="5910"/>
    <cellStyle name="Note 4 4 7" xfId="5911"/>
    <cellStyle name="Note 4 5" xfId="5912"/>
    <cellStyle name="Note 4 5 2" xfId="5913"/>
    <cellStyle name="Note 4 6" xfId="5914"/>
    <cellStyle name="Note 4 6 2" xfId="5915"/>
    <cellStyle name="Note 4 7" xfId="5916"/>
    <cellStyle name="Note 4 7 2" xfId="5917"/>
    <cellStyle name="Note 4 8" xfId="5918"/>
    <cellStyle name="Note 4 8 2" xfId="5919"/>
    <cellStyle name="Note 4 9" xfId="5920"/>
    <cellStyle name="Note 4 9 2" xfId="5921"/>
    <cellStyle name="Note 5" xfId="5922"/>
    <cellStyle name="Note 5 10" xfId="5923"/>
    <cellStyle name="Note 5 10 2" xfId="5924"/>
    <cellStyle name="Note 5 11" xfId="5925"/>
    <cellStyle name="Note 5 2" xfId="5926"/>
    <cellStyle name="Note 5 2 2" xfId="5927"/>
    <cellStyle name="Note 5 2 2 2" xfId="5928"/>
    <cellStyle name="Note 5 2 2 2 2" xfId="5929"/>
    <cellStyle name="Note 5 2 2 3" xfId="5930"/>
    <cellStyle name="Note 5 2 2 3 2" xfId="5931"/>
    <cellStyle name="Note 5 2 2 4" xfId="5932"/>
    <cellStyle name="Note 5 2 2 4 2" xfId="5933"/>
    <cellStyle name="Note 5 2 2 5" xfId="5934"/>
    <cellStyle name="Note 5 2 2 5 2" xfId="5935"/>
    <cellStyle name="Note 5 2 2 6" xfId="5936"/>
    <cellStyle name="Note 5 2 2 6 2" xfId="5937"/>
    <cellStyle name="Note 5 2 2 7" xfId="5938"/>
    <cellStyle name="Note 5 2 3" xfId="5939"/>
    <cellStyle name="Note 5 2 3 2" xfId="5940"/>
    <cellStyle name="Note 5 2 3 2 2" xfId="5941"/>
    <cellStyle name="Note 5 2 3 3" xfId="5942"/>
    <cellStyle name="Note 5 2 3 3 2" xfId="5943"/>
    <cellStyle name="Note 5 2 3 4" xfId="5944"/>
    <cellStyle name="Note 5 2 3 4 2" xfId="5945"/>
    <cellStyle name="Note 5 2 3 5" xfId="5946"/>
    <cellStyle name="Note 5 2 3 5 2" xfId="5947"/>
    <cellStyle name="Note 5 2 3 6" xfId="5948"/>
    <cellStyle name="Note 5 2 3 6 2" xfId="5949"/>
    <cellStyle name="Note 5 2 3 7" xfId="5950"/>
    <cellStyle name="Note 5 2 4" xfId="5951"/>
    <cellStyle name="Note 5 2 4 2" xfId="5952"/>
    <cellStyle name="Note 5 2 5" xfId="5953"/>
    <cellStyle name="Note 5 2 5 2" xfId="5954"/>
    <cellStyle name="Note 5 2 6" xfId="5955"/>
    <cellStyle name="Note 5 2 6 2" xfId="5956"/>
    <cellStyle name="Note 5 2 7" xfId="5957"/>
    <cellStyle name="Note 5 2 7 2" xfId="5958"/>
    <cellStyle name="Note 5 2 8" xfId="5959"/>
    <cellStyle name="Note 5 2 8 2" xfId="5960"/>
    <cellStyle name="Note 5 2 9" xfId="5961"/>
    <cellStyle name="Note 5 3" xfId="5962"/>
    <cellStyle name="Note 5 3 2" xfId="5963"/>
    <cellStyle name="Note 5 3 2 2" xfId="5964"/>
    <cellStyle name="Note 5 3 3" xfId="5965"/>
    <cellStyle name="Note 5 3 3 2" xfId="5966"/>
    <cellStyle name="Note 5 3 4" xfId="5967"/>
    <cellStyle name="Note 5 3 4 2" xfId="5968"/>
    <cellStyle name="Note 5 3 5" xfId="5969"/>
    <cellStyle name="Note 5 3 5 2" xfId="5970"/>
    <cellStyle name="Note 5 3 6" xfId="5971"/>
    <cellStyle name="Note 5 3 6 2" xfId="5972"/>
    <cellStyle name="Note 5 3 7" xfId="5973"/>
    <cellStyle name="Note 5 4" xfId="5974"/>
    <cellStyle name="Note 5 4 2" xfId="5975"/>
    <cellStyle name="Note 5 4 2 2" xfId="5976"/>
    <cellStyle name="Note 5 4 3" xfId="5977"/>
    <cellStyle name="Note 5 4 3 2" xfId="5978"/>
    <cellStyle name="Note 5 4 4" xfId="5979"/>
    <cellStyle name="Note 5 4 4 2" xfId="5980"/>
    <cellStyle name="Note 5 4 5" xfId="5981"/>
    <cellStyle name="Note 5 4 5 2" xfId="5982"/>
    <cellStyle name="Note 5 4 6" xfId="5983"/>
    <cellStyle name="Note 5 4 6 2" xfId="5984"/>
    <cellStyle name="Note 5 4 7" xfId="5985"/>
    <cellStyle name="Note 5 5" xfId="5986"/>
    <cellStyle name="Note 5 5 2" xfId="5987"/>
    <cellStyle name="Note 5 6" xfId="5988"/>
    <cellStyle name="Note 5 6 2" xfId="5989"/>
    <cellStyle name="Note 5 7" xfId="5990"/>
    <cellStyle name="Note 5 7 2" xfId="5991"/>
    <cellStyle name="Note 5 8" xfId="5992"/>
    <cellStyle name="Note 5 8 2" xfId="5993"/>
    <cellStyle name="Note 5 9" xfId="5994"/>
    <cellStyle name="Note 5 9 2" xfId="5995"/>
    <cellStyle name="Note 6" xfId="5996"/>
    <cellStyle name="Note 6 10" xfId="5997"/>
    <cellStyle name="Note 6 10 2" xfId="5998"/>
    <cellStyle name="Note 6 11" xfId="5999"/>
    <cellStyle name="Note 6 2" xfId="6000"/>
    <cellStyle name="Note 6 2 2" xfId="6001"/>
    <cellStyle name="Note 6 2 2 2" xfId="6002"/>
    <cellStyle name="Note 6 2 2 2 2" xfId="6003"/>
    <cellStyle name="Note 6 2 2 3" xfId="6004"/>
    <cellStyle name="Note 6 2 2 3 2" xfId="6005"/>
    <cellStyle name="Note 6 2 2 4" xfId="6006"/>
    <cellStyle name="Note 6 2 2 4 2" xfId="6007"/>
    <cellStyle name="Note 6 2 2 5" xfId="6008"/>
    <cellStyle name="Note 6 2 2 5 2" xfId="6009"/>
    <cellStyle name="Note 6 2 2 6" xfId="6010"/>
    <cellStyle name="Note 6 2 2 6 2" xfId="6011"/>
    <cellStyle name="Note 6 2 2 7" xfId="6012"/>
    <cellStyle name="Note 6 2 3" xfId="6013"/>
    <cellStyle name="Note 6 2 3 2" xfId="6014"/>
    <cellStyle name="Note 6 2 3 2 2" xfId="6015"/>
    <cellStyle name="Note 6 2 3 3" xfId="6016"/>
    <cellStyle name="Note 6 2 3 3 2" xfId="6017"/>
    <cellStyle name="Note 6 2 3 4" xfId="6018"/>
    <cellStyle name="Note 6 2 3 4 2" xfId="6019"/>
    <cellStyle name="Note 6 2 3 5" xfId="6020"/>
    <cellStyle name="Note 6 2 3 5 2" xfId="6021"/>
    <cellStyle name="Note 6 2 3 6" xfId="6022"/>
    <cellStyle name="Note 6 2 3 6 2" xfId="6023"/>
    <cellStyle name="Note 6 2 3 7" xfId="6024"/>
    <cellStyle name="Note 6 2 4" xfId="6025"/>
    <cellStyle name="Note 6 2 4 2" xfId="6026"/>
    <cellStyle name="Note 6 2 5" xfId="6027"/>
    <cellStyle name="Note 6 2 5 2" xfId="6028"/>
    <cellStyle name="Note 6 2 6" xfId="6029"/>
    <cellStyle name="Note 6 2 6 2" xfId="6030"/>
    <cellStyle name="Note 6 2 7" xfId="6031"/>
    <cellStyle name="Note 6 2 7 2" xfId="6032"/>
    <cellStyle name="Note 6 2 8" xfId="6033"/>
    <cellStyle name="Note 6 2 8 2" xfId="6034"/>
    <cellStyle name="Note 6 2 9" xfId="6035"/>
    <cellStyle name="Note 6 3" xfId="6036"/>
    <cellStyle name="Note 6 3 2" xfId="6037"/>
    <cellStyle name="Note 6 3 2 2" xfId="6038"/>
    <cellStyle name="Note 6 3 3" xfId="6039"/>
    <cellStyle name="Note 6 3 3 2" xfId="6040"/>
    <cellStyle name="Note 6 3 4" xfId="6041"/>
    <cellStyle name="Note 6 3 4 2" xfId="6042"/>
    <cellStyle name="Note 6 3 5" xfId="6043"/>
    <cellStyle name="Note 6 3 5 2" xfId="6044"/>
    <cellStyle name="Note 6 3 6" xfId="6045"/>
    <cellStyle name="Note 6 3 6 2" xfId="6046"/>
    <cellStyle name="Note 6 3 7" xfId="6047"/>
    <cellStyle name="Note 6 4" xfId="6048"/>
    <cellStyle name="Note 6 4 2" xfId="6049"/>
    <cellStyle name="Note 6 4 2 2" xfId="6050"/>
    <cellStyle name="Note 6 4 3" xfId="6051"/>
    <cellStyle name="Note 6 4 3 2" xfId="6052"/>
    <cellStyle name="Note 6 4 4" xfId="6053"/>
    <cellStyle name="Note 6 4 4 2" xfId="6054"/>
    <cellStyle name="Note 6 4 5" xfId="6055"/>
    <cellStyle name="Note 6 4 5 2" xfId="6056"/>
    <cellStyle name="Note 6 4 6" xfId="6057"/>
    <cellStyle name="Note 6 4 6 2" xfId="6058"/>
    <cellStyle name="Note 6 4 7" xfId="6059"/>
    <cellStyle name="Note 6 5" xfId="6060"/>
    <cellStyle name="Note 6 5 2" xfId="6061"/>
    <cellStyle name="Note 6 6" xfId="6062"/>
    <cellStyle name="Note 6 6 2" xfId="6063"/>
    <cellStyle name="Note 6 7" xfId="6064"/>
    <cellStyle name="Note 6 7 2" xfId="6065"/>
    <cellStyle name="Note 6 8" xfId="6066"/>
    <cellStyle name="Note 6 8 2" xfId="6067"/>
    <cellStyle name="Note 6 9" xfId="6068"/>
    <cellStyle name="Note 6 9 2" xfId="6069"/>
    <cellStyle name="Note 7" xfId="6070"/>
    <cellStyle name="Note 7 2" xfId="6071"/>
    <cellStyle name="Note 7 2 2" xfId="6072"/>
    <cellStyle name="Note 7 2 2 2" xfId="6073"/>
    <cellStyle name="Note 7 2 3" xfId="6074"/>
    <cellStyle name="Note 7 2 3 2" xfId="6075"/>
    <cellStyle name="Note 7 2 4" xfId="6076"/>
    <cellStyle name="Note 7 2 4 2" xfId="6077"/>
    <cellStyle name="Note 7 2 5" xfId="6078"/>
    <cellStyle name="Note 7 2 5 2" xfId="6079"/>
    <cellStyle name="Note 7 2 6" xfId="6080"/>
    <cellStyle name="Note 7 2 6 2" xfId="6081"/>
    <cellStyle name="Note 7 2 7" xfId="6082"/>
    <cellStyle name="Note 7 3" xfId="6083"/>
    <cellStyle name="Note 7 3 2" xfId="6084"/>
    <cellStyle name="Note 7 3 2 2" xfId="6085"/>
    <cellStyle name="Note 7 3 3" xfId="6086"/>
    <cellStyle name="Note 7 3 3 2" xfId="6087"/>
    <cellStyle name="Note 7 3 4" xfId="6088"/>
    <cellStyle name="Note 7 3 4 2" xfId="6089"/>
    <cellStyle name="Note 7 3 5" xfId="6090"/>
    <cellStyle name="Note 7 3 5 2" xfId="6091"/>
    <cellStyle name="Note 7 3 6" xfId="6092"/>
    <cellStyle name="Note 7 3 6 2" xfId="6093"/>
    <cellStyle name="Note 7 3 7" xfId="6094"/>
    <cellStyle name="Note 7 4" xfId="6095"/>
    <cellStyle name="Note 7 4 2" xfId="6096"/>
    <cellStyle name="Note 7 5" xfId="6097"/>
    <cellStyle name="Note 7 5 2" xfId="6098"/>
    <cellStyle name="Note 7 6" xfId="6099"/>
    <cellStyle name="Note 7 6 2" xfId="6100"/>
    <cellStyle name="Note 7 7" xfId="6101"/>
    <cellStyle name="Note 7 7 2" xfId="6102"/>
    <cellStyle name="Note 7 8" xfId="6103"/>
    <cellStyle name="Note 7 8 2" xfId="6104"/>
    <cellStyle name="Note 7 9" xfId="6105"/>
    <cellStyle name="Note 8" xfId="6106"/>
    <cellStyle name="Note 8 2" xfId="6107"/>
    <cellStyle name="Note 8 2 2" xfId="6108"/>
    <cellStyle name="Note 8 3" xfId="6109"/>
    <cellStyle name="Note 8 3 2" xfId="6110"/>
    <cellStyle name="Note 8 4" xfId="6111"/>
    <cellStyle name="Note 8 4 2" xfId="6112"/>
    <cellStyle name="Note 8 5" xfId="6113"/>
    <cellStyle name="Note 8 5 2" xfId="6114"/>
    <cellStyle name="Note 8 6" xfId="6115"/>
    <cellStyle name="Note 8 6 2" xfId="6116"/>
    <cellStyle name="Note 8 7" xfId="6117"/>
    <cellStyle name="Note 9" xfId="6118"/>
    <cellStyle name="Note 9 2" xfId="6119"/>
    <cellStyle name="Note 9 2 2" xfId="6120"/>
    <cellStyle name="Note 9 3" xfId="6121"/>
    <cellStyle name="Note 9 3 2" xfId="6122"/>
    <cellStyle name="Note 9 4" xfId="6123"/>
    <cellStyle name="Note 9 4 2" xfId="6124"/>
    <cellStyle name="Note 9 5" xfId="6125"/>
    <cellStyle name="Note 9 5 2" xfId="6126"/>
    <cellStyle name="Note 9 6" xfId="6127"/>
    <cellStyle name="Note 9 6 2" xfId="6128"/>
    <cellStyle name="Note 9 7" xfId="6129"/>
    <cellStyle name="Note 9 7 2" xfId="6130"/>
    <cellStyle name="Note 9 8" xfId="6131"/>
    <cellStyle name="Note 9 8 2" xfId="6132"/>
    <cellStyle name="Note 9 9" xfId="6133"/>
    <cellStyle name="Note__Anfisa_Result after MRO_model2012(ord+marg ore+dilution)" xfId="46296"/>
    <cellStyle name="Number" xfId="6134"/>
    <cellStyle name="Nun??c [0]_ deri-oren ctiu aia" xfId="6135"/>
    <cellStyle name="Nun??c_ deri-oren ctiu aia" xfId="6136"/>
    <cellStyle name="Ociriniaue [0]_ deri-oren ctiu aia" xfId="6137"/>
    <cellStyle name="Ociriniaue_ deri-oren ctiu aia" xfId="6138"/>
    <cellStyle name="Oeiainiaue [0]_ai?aeu_99    " xfId="6139"/>
    <cellStyle name="Ôèíàíñîâûé [0]_Ëèñò1" xfId="6140"/>
    <cellStyle name="Oeiainiaue [0]_ia?o_99  " xfId="6141"/>
    <cellStyle name="Ôèíàíñîâûé [0]_july_r" xfId="6142"/>
    <cellStyle name="Oeiainiaue [0]_oaa?aeu_99 " xfId="6143"/>
    <cellStyle name="Ôèíàíñîâûé [0]_RESULTS" xfId="6144"/>
    <cellStyle name="Oeiainiaue [0]_yiaa?u_99 " xfId="6145"/>
    <cellStyle name="Oeiainiaue_ai?aeu_99    " xfId="6146"/>
    <cellStyle name="Ôèíàíñîâûé_Ëèñò1" xfId="6147"/>
    <cellStyle name="Oeiainiaue_ia?o_99  " xfId="6148"/>
    <cellStyle name="Ôèíàíñîâûé_july_r" xfId="6149"/>
    <cellStyle name="Oeiainiaue_oaa?aeu_99 " xfId="6150"/>
    <cellStyle name="Ôèíàíñîâûé_RESULTS" xfId="6151"/>
    <cellStyle name="Oeiainiaue_yiaa?u_99 " xfId="6152"/>
    <cellStyle name="oksana" xfId="6153"/>
    <cellStyle name="Option" xfId="6154"/>
    <cellStyle name="OptionHeading" xfId="6155"/>
    <cellStyle name="OSW_ColumnLabels" xfId="6156"/>
    <cellStyle name="Output" xfId="6157"/>
    <cellStyle name="Output 10" xfId="6158"/>
    <cellStyle name="Output 10 2" xfId="6159"/>
    <cellStyle name="Output 11" xfId="6160"/>
    <cellStyle name="Output 11 2" xfId="6161"/>
    <cellStyle name="Output 12" xfId="6162"/>
    <cellStyle name="Output 12 2" xfId="6163"/>
    <cellStyle name="Output 13" xfId="6164"/>
    <cellStyle name="Output 13 2" xfId="6165"/>
    <cellStyle name="Output 14" xfId="6166"/>
    <cellStyle name="Output 14 2" xfId="6167"/>
    <cellStyle name="Output 15" xfId="6168"/>
    <cellStyle name="Output 15 2" xfId="6169"/>
    <cellStyle name="Output 16" xfId="6170"/>
    <cellStyle name="Output 2" xfId="6171"/>
    <cellStyle name="Output 2 10" xfId="6172"/>
    <cellStyle name="Output 2 10 2" xfId="6173"/>
    <cellStyle name="Output 2 11" xfId="6174"/>
    <cellStyle name="Output 2 11 2" xfId="6175"/>
    <cellStyle name="Output 2 12" xfId="6176"/>
    <cellStyle name="Output 2 12 2" xfId="6177"/>
    <cellStyle name="Output 2 13" xfId="6178"/>
    <cellStyle name="Output 2 2" xfId="6179"/>
    <cellStyle name="Output 2 2 10" xfId="6180"/>
    <cellStyle name="Output 2 2 10 2" xfId="6181"/>
    <cellStyle name="Output 2 2 11" xfId="6182"/>
    <cellStyle name="Output 2 2 2" xfId="6183"/>
    <cellStyle name="Output 2 2 2 2" xfId="6184"/>
    <cellStyle name="Output 2 2 2 2 2" xfId="6185"/>
    <cellStyle name="Output 2 2 2 2 2 2" xfId="6186"/>
    <cellStyle name="Output 2 2 2 2 3" xfId="6187"/>
    <cellStyle name="Output 2 2 2 2 3 2" xfId="6188"/>
    <cellStyle name="Output 2 2 2 2 4" xfId="6189"/>
    <cellStyle name="Output 2 2 2 2 4 2" xfId="6190"/>
    <cellStyle name="Output 2 2 2 2 5" xfId="6191"/>
    <cellStyle name="Output 2 2 2 3" xfId="6192"/>
    <cellStyle name="Output 2 2 2 3 2" xfId="6193"/>
    <cellStyle name="Output 2 2 2 3 2 2" xfId="6194"/>
    <cellStyle name="Output 2 2 2 3 3" xfId="6195"/>
    <cellStyle name="Output 2 2 2 3 3 2" xfId="6196"/>
    <cellStyle name="Output 2 2 2 3 4" xfId="6197"/>
    <cellStyle name="Output 2 2 2 3 4 2" xfId="6198"/>
    <cellStyle name="Output 2 2 2 3 5" xfId="6199"/>
    <cellStyle name="Output 2 2 2 4" xfId="6200"/>
    <cellStyle name="Output 2 2 2 4 2" xfId="6201"/>
    <cellStyle name="Output 2 2 2 5" xfId="6202"/>
    <cellStyle name="Output 2 2 2 5 2" xfId="6203"/>
    <cellStyle name="Output 2 2 2 6" xfId="6204"/>
    <cellStyle name="Output 2 2 2 6 2" xfId="6205"/>
    <cellStyle name="Output 2 2 2 7" xfId="6206"/>
    <cellStyle name="Output 2 2 2 7 2" xfId="6207"/>
    <cellStyle name="Output 2 2 2 8" xfId="6208"/>
    <cellStyle name="Output 2 2 3" xfId="6209"/>
    <cellStyle name="Output 2 2 3 2" xfId="6210"/>
    <cellStyle name="Output 2 2 3 2 2" xfId="6211"/>
    <cellStyle name="Output 2 2 3 3" xfId="6212"/>
    <cellStyle name="Output 2 2 3 3 2" xfId="6213"/>
    <cellStyle name="Output 2 2 3 4" xfId="6214"/>
    <cellStyle name="Output 2 2 3 4 2" xfId="6215"/>
    <cellStyle name="Output 2 2 3 5" xfId="6216"/>
    <cellStyle name="Output 2 2 4" xfId="6217"/>
    <cellStyle name="Output 2 2 4 2" xfId="6218"/>
    <cellStyle name="Output 2 2 4 2 2" xfId="6219"/>
    <cellStyle name="Output 2 2 4 3" xfId="6220"/>
    <cellStyle name="Output 2 2 4 3 2" xfId="6221"/>
    <cellStyle name="Output 2 2 4 4" xfId="6222"/>
    <cellStyle name="Output 2 2 4 4 2" xfId="6223"/>
    <cellStyle name="Output 2 2 4 5" xfId="6224"/>
    <cellStyle name="Output 2 2 5" xfId="6225"/>
    <cellStyle name="Output 2 2 5 2" xfId="6226"/>
    <cellStyle name="Output 2 2 6" xfId="6227"/>
    <cellStyle name="Output 2 2 6 2" xfId="6228"/>
    <cellStyle name="Output 2 2 7" xfId="6229"/>
    <cellStyle name="Output 2 2 7 2" xfId="6230"/>
    <cellStyle name="Output 2 2 8" xfId="6231"/>
    <cellStyle name="Output 2 2 8 2" xfId="6232"/>
    <cellStyle name="Output 2 2 9" xfId="6233"/>
    <cellStyle name="Output 2 2 9 2" xfId="6234"/>
    <cellStyle name="Output 2 3" xfId="6235"/>
    <cellStyle name="Output 2 3 2" xfId="6236"/>
    <cellStyle name="Output 2 3 2 2" xfId="6237"/>
    <cellStyle name="Output 2 3 2 2 2" xfId="6238"/>
    <cellStyle name="Output 2 3 2 3" xfId="6239"/>
    <cellStyle name="Output 2 3 2 3 2" xfId="6240"/>
    <cellStyle name="Output 2 3 2 4" xfId="6241"/>
    <cellStyle name="Output 2 3 2 4 2" xfId="6242"/>
    <cellStyle name="Output 2 3 2 5" xfId="6243"/>
    <cellStyle name="Output 2 3 3" xfId="6244"/>
    <cellStyle name="Output 2 3 3 2" xfId="6245"/>
    <cellStyle name="Output 2 3 3 2 2" xfId="6246"/>
    <cellStyle name="Output 2 3 3 3" xfId="6247"/>
    <cellStyle name="Output 2 3 3 3 2" xfId="6248"/>
    <cellStyle name="Output 2 3 3 4" xfId="6249"/>
    <cellStyle name="Output 2 3 3 4 2" xfId="6250"/>
    <cellStyle name="Output 2 3 3 5" xfId="6251"/>
    <cellStyle name="Output 2 3 4" xfId="6252"/>
    <cellStyle name="Output 2 3 4 2" xfId="6253"/>
    <cellStyle name="Output 2 3 5" xfId="6254"/>
    <cellStyle name="Output 2 3 5 2" xfId="6255"/>
    <cellStyle name="Output 2 3 6" xfId="6256"/>
    <cellStyle name="Output 2 3 6 2" xfId="6257"/>
    <cellStyle name="Output 2 3 7" xfId="6258"/>
    <cellStyle name="Output 2 4" xfId="6259"/>
    <cellStyle name="Output 2 4 2" xfId="6260"/>
    <cellStyle name="Output 2 4 2 2" xfId="6261"/>
    <cellStyle name="Output 2 4 3" xfId="6262"/>
    <cellStyle name="Output 2 4 3 2" xfId="6263"/>
    <cellStyle name="Output 2 4 4" xfId="6264"/>
    <cellStyle name="Output 2 4 4 2" xfId="6265"/>
    <cellStyle name="Output 2 4 5" xfId="6266"/>
    <cellStyle name="Output 2 5" xfId="6267"/>
    <cellStyle name="Output 2 5 2" xfId="6268"/>
    <cellStyle name="Output 2 5 2 2" xfId="6269"/>
    <cellStyle name="Output 2 5 3" xfId="6270"/>
    <cellStyle name="Output 2 5 3 2" xfId="6271"/>
    <cellStyle name="Output 2 5 4" xfId="6272"/>
    <cellStyle name="Output 2 5 4 2" xfId="6273"/>
    <cellStyle name="Output 2 5 5" xfId="6274"/>
    <cellStyle name="Output 2 6" xfId="6275"/>
    <cellStyle name="Output 2 6 2" xfId="6276"/>
    <cellStyle name="Output 2 6 2 2" xfId="6277"/>
    <cellStyle name="Output 2 6 3" xfId="6278"/>
    <cellStyle name="Output 2 6 3 2" xfId="6279"/>
    <cellStyle name="Output 2 6 4" xfId="6280"/>
    <cellStyle name="Output 2 6 4 2" xfId="6281"/>
    <cellStyle name="Output 2 6 5" xfId="6282"/>
    <cellStyle name="Output 2 6 5 2" xfId="6283"/>
    <cellStyle name="Output 2 6 6" xfId="6284"/>
    <cellStyle name="Output 2 6 6 2" xfId="6285"/>
    <cellStyle name="Output 2 6 7" xfId="6286"/>
    <cellStyle name="Output 2 7" xfId="6287"/>
    <cellStyle name="Output 2 7 2" xfId="6288"/>
    <cellStyle name="Output 2 8" xfId="6289"/>
    <cellStyle name="Output 2 8 2" xfId="6290"/>
    <cellStyle name="Output 2 9" xfId="6291"/>
    <cellStyle name="Output 2 9 2" xfId="6292"/>
    <cellStyle name="Output 3" xfId="6293"/>
    <cellStyle name="Output 3 10" xfId="6294"/>
    <cellStyle name="Output 3 10 2" xfId="6295"/>
    <cellStyle name="Output 3 11" xfId="6296"/>
    <cellStyle name="Output 3 2" xfId="6297"/>
    <cellStyle name="Output 3 2 2" xfId="6298"/>
    <cellStyle name="Output 3 2 2 2" xfId="6299"/>
    <cellStyle name="Output 3 2 2 2 2" xfId="6300"/>
    <cellStyle name="Output 3 2 2 3" xfId="6301"/>
    <cellStyle name="Output 3 2 2 3 2" xfId="6302"/>
    <cellStyle name="Output 3 2 2 4" xfId="6303"/>
    <cellStyle name="Output 3 2 2 4 2" xfId="6304"/>
    <cellStyle name="Output 3 2 2 5" xfId="6305"/>
    <cellStyle name="Output 3 2 3" xfId="6306"/>
    <cellStyle name="Output 3 2 3 2" xfId="6307"/>
    <cellStyle name="Output 3 2 3 2 2" xfId="6308"/>
    <cellStyle name="Output 3 2 3 3" xfId="6309"/>
    <cellStyle name="Output 3 2 3 3 2" xfId="6310"/>
    <cellStyle name="Output 3 2 3 4" xfId="6311"/>
    <cellStyle name="Output 3 2 3 4 2" xfId="6312"/>
    <cellStyle name="Output 3 2 3 5" xfId="6313"/>
    <cellStyle name="Output 3 2 4" xfId="6314"/>
    <cellStyle name="Output 3 2 4 2" xfId="6315"/>
    <cellStyle name="Output 3 2 5" xfId="6316"/>
    <cellStyle name="Output 3 2 5 2" xfId="6317"/>
    <cellStyle name="Output 3 2 6" xfId="6318"/>
    <cellStyle name="Output 3 2 6 2" xfId="6319"/>
    <cellStyle name="Output 3 2 7" xfId="6320"/>
    <cellStyle name="Output 3 3" xfId="6321"/>
    <cellStyle name="Output 3 3 2" xfId="6322"/>
    <cellStyle name="Output 3 3 2 2" xfId="6323"/>
    <cellStyle name="Output 3 3 3" xfId="6324"/>
    <cellStyle name="Output 3 3 3 2" xfId="6325"/>
    <cellStyle name="Output 3 3 4" xfId="6326"/>
    <cellStyle name="Output 3 3 4 2" xfId="6327"/>
    <cellStyle name="Output 3 3 5" xfId="6328"/>
    <cellStyle name="Output 3 4" xfId="6329"/>
    <cellStyle name="Output 3 4 2" xfId="6330"/>
    <cellStyle name="Output 3 4 2 2" xfId="6331"/>
    <cellStyle name="Output 3 4 3" xfId="6332"/>
    <cellStyle name="Output 3 4 3 2" xfId="6333"/>
    <cellStyle name="Output 3 4 4" xfId="6334"/>
    <cellStyle name="Output 3 4 4 2" xfId="6335"/>
    <cellStyle name="Output 3 4 5" xfId="6336"/>
    <cellStyle name="Output 3 5" xfId="6337"/>
    <cellStyle name="Output 3 5 2" xfId="6338"/>
    <cellStyle name="Output 3 5 2 2" xfId="6339"/>
    <cellStyle name="Output 3 5 3" xfId="6340"/>
    <cellStyle name="Output 3 5 3 2" xfId="6341"/>
    <cellStyle name="Output 3 5 4" xfId="6342"/>
    <cellStyle name="Output 3 5 4 2" xfId="6343"/>
    <cellStyle name="Output 3 5 5" xfId="6344"/>
    <cellStyle name="Output 3 5 5 2" xfId="6345"/>
    <cellStyle name="Output 3 5 6" xfId="6346"/>
    <cellStyle name="Output 3 5 6 2" xfId="6347"/>
    <cellStyle name="Output 3 5 7" xfId="6348"/>
    <cellStyle name="Output 3 6" xfId="6349"/>
    <cellStyle name="Output 3 6 2" xfId="6350"/>
    <cellStyle name="Output 3 7" xfId="6351"/>
    <cellStyle name="Output 3 7 2" xfId="6352"/>
    <cellStyle name="Output 3 8" xfId="6353"/>
    <cellStyle name="Output 3 8 2" xfId="6354"/>
    <cellStyle name="Output 3 9" xfId="6355"/>
    <cellStyle name="Output 3 9 2" xfId="6356"/>
    <cellStyle name="Output 4" xfId="6357"/>
    <cellStyle name="Output 4 10" xfId="6358"/>
    <cellStyle name="Output 4 2" xfId="6359"/>
    <cellStyle name="Output 4 2 2" xfId="6360"/>
    <cellStyle name="Output 4 2 2 2" xfId="6361"/>
    <cellStyle name="Output 4 2 2 2 2" xfId="6362"/>
    <cellStyle name="Output 4 2 2 3" xfId="6363"/>
    <cellStyle name="Output 4 2 2 3 2" xfId="6364"/>
    <cellStyle name="Output 4 2 2 4" xfId="6365"/>
    <cellStyle name="Output 4 2 2 4 2" xfId="6366"/>
    <cellStyle name="Output 4 2 2 5" xfId="6367"/>
    <cellStyle name="Output 4 2 3" xfId="6368"/>
    <cellStyle name="Output 4 2 3 2" xfId="6369"/>
    <cellStyle name="Output 4 2 3 2 2" xfId="6370"/>
    <cellStyle name="Output 4 2 3 3" xfId="6371"/>
    <cellStyle name="Output 4 2 3 3 2" xfId="6372"/>
    <cellStyle name="Output 4 2 3 4" xfId="6373"/>
    <cellStyle name="Output 4 2 3 4 2" xfId="6374"/>
    <cellStyle name="Output 4 2 3 5" xfId="6375"/>
    <cellStyle name="Output 4 2 4" xfId="6376"/>
    <cellStyle name="Output 4 2 4 2" xfId="6377"/>
    <cellStyle name="Output 4 2 5" xfId="6378"/>
    <cellStyle name="Output 4 2 5 2" xfId="6379"/>
    <cellStyle name="Output 4 2 6" xfId="6380"/>
    <cellStyle name="Output 4 2 6 2" xfId="6381"/>
    <cellStyle name="Output 4 2 7" xfId="6382"/>
    <cellStyle name="Output 4 2 7 2" xfId="6383"/>
    <cellStyle name="Output 4 2 8" xfId="6384"/>
    <cellStyle name="Output 4 3" xfId="6385"/>
    <cellStyle name="Output 4 3 2" xfId="6386"/>
    <cellStyle name="Output 4 3 2 2" xfId="6387"/>
    <cellStyle name="Output 4 3 3" xfId="6388"/>
    <cellStyle name="Output 4 3 3 2" xfId="6389"/>
    <cellStyle name="Output 4 3 4" xfId="6390"/>
    <cellStyle name="Output 4 3 4 2" xfId="6391"/>
    <cellStyle name="Output 4 3 5" xfId="6392"/>
    <cellStyle name="Output 4 4" xfId="6393"/>
    <cellStyle name="Output 4 4 2" xfId="6394"/>
    <cellStyle name="Output 4 4 2 2" xfId="6395"/>
    <cellStyle name="Output 4 4 3" xfId="6396"/>
    <cellStyle name="Output 4 4 3 2" xfId="6397"/>
    <cellStyle name="Output 4 4 4" xfId="6398"/>
    <cellStyle name="Output 4 4 4 2" xfId="6399"/>
    <cellStyle name="Output 4 4 5" xfId="6400"/>
    <cellStyle name="Output 4 5" xfId="6401"/>
    <cellStyle name="Output 4 5 2" xfId="6402"/>
    <cellStyle name="Output 4 6" xfId="6403"/>
    <cellStyle name="Output 4 6 2" xfId="6404"/>
    <cellStyle name="Output 4 7" xfId="6405"/>
    <cellStyle name="Output 4 7 2" xfId="6406"/>
    <cellStyle name="Output 4 8" xfId="6407"/>
    <cellStyle name="Output 4 8 2" xfId="6408"/>
    <cellStyle name="Output 4 9" xfId="6409"/>
    <cellStyle name="Output 4 9 2" xfId="6410"/>
    <cellStyle name="Output 5" xfId="6411"/>
    <cellStyle name="Output 5 10" xfId="6412"/>
    <cellStyle name="Output 5 2" xfId="6413"/>
    <cellStyle name="Output 5 2 2" xfId="6414"/>
    <cellStyle name="Output 5 2 2 2" xfId="6415"/>
    <cellStyle name="Output 5 2 2 2 2" xfId="6416"/>
    <cellStyle name="Output 5 2 2 3" xfId="6417"/>
    <cellStyle name="Output 5 2 2 3 2" xfId="6418"/>
    <cellStyle name="Output 5 2 2 4" xfId="6419"/>
    <cellStyle name="Output 5 2 2 4 2" xfId="6420"/>
    <cellStyle name="Output 5 2 2 5" xfId="6421"/>
    <cellStyle name="Output 5 2 3" xfId="6422"/>
    <cellStyle name="Output 5 2 3 2" xfId="6423"/>
    <cellStyle name="Output 5 2 3 2 2" xfId="6424"/>
    <cellStyle name="Output 5 2 3 3" xfId="6425"/>
    <cellStyle name="Output 5 2 3 3 2" xfId="6426"/>
    <cellStyle name="Output 5 2 3 4" xfId="6427"/>
    <cellStyle name="Output 5 2 3 4 2" xfId="6428"/>
    <cellStyle name="Output 5 2 3 5" xfId="6429"/>
    <cellStyle name="Output 5 2 4" xfId="6430"/>
    <cellStyle name="Output 5 2 4 2" xfId="6431"/>
    <cellStyle name="Output 5 2 5" xfId="6432"/>
    <cellStyle name="Output 5 2 5 2" xfId="6433"/>
    <cellStyle name="Output 5 2 6" xfId="6434"/>
    <cellStyle name="Output 5 2 6 2" xfId="6435"/>
    <cellStyle name="Output 5 2 7" xfId="6436"/>
    <cellStyle name="Output 5 3" xfId="6437"/>
    <cellStyle name="Output 5 3 2" xfId="6438"/>
    <cellStyle name="Output 5 3 2 2" xfId="6439"/>
    <cellStyle name="Output 5 3 3" xfId="6440"/>
    <cellStyle name="Output 5 3 3 2" xfId="6441"/>
    <cellStyle name="Output 5 3 4" xfId="6442"/>
    <cellStyle name="Output 5 3 4 2" xfId="6443"/>
    <cellStyle name="Output 5 3 5" xfId="6444"/>
    <cellStyle name="Output 5 4" xfId="6445"/>
    <cellStyle name="Output 5 4 2" xfId="6446"/>
    <cellStyle name="Output 5 4 2 2" xfId="6447"/>
    <cellStyle name="Output 5 4 3" xfId="6448"/>
    <cellStyle name="Output 5 4 3 2" xfId="6449"/>
    <cellStyle name="Output 5 4 4" xfId="6450"/>
    <cellStyle name="Output 5 4 4 2" xfId="6451"/>
    <cellStyle name="Output 5 4 5" xfId="6452"/>
    <cellStyle name="Output 5 5" xfId="6453"/>
    <cellStyle name="Output 5 5 2" xfId="6454"/>
    <cellStyle name="Output 5 6" xfId="6455"/>
    <cellStyle name="Output 5 6 2" xfId="6456"/>
    <cellStyle name="Output 5 7" xfId="6457"/>
    <cellStyle name="Output 5 7 2" xfId="6458"/>
    <cellStyle name="Output 5 8" xfId="6459"/>
    <cellStyle name="Output 5 8 2" xfId="6460"/>
    <cellStyle name="Output 5 9" xfId="6461"/>
    <cellStyle name="Output 5 9 2" xfId="6462"/>
    <cellStyle name="Output 6" xfId="6463"/>
    <cellStyle name="Output 6 10" xfId="6464"/>
    <cellStyle name="Output 6 2" xfId="6465"/>
    <cellStyle name="Output 6 2 2" xfId="6466"/>
    <cellStyle name="Output 6 2 2 2" xfId="6467"/>
    <cellStyle name="Output 6 2 2 2 2" xfId="6468"/>
    <cellStyle name="Output 6 2 2 3" xfId="6469"/>
    <cellStyle name="Output 6 2 2 3 2" xfId="6470"/>
    <cellStyle name="Output 6 2 2 4" xfId="6471"/>
    <cellStyle name="Output 6 2 2 4 2" xfId="6472"/>
    <cellStyle name="Output 6 2 2 5" xfId="6473"/>
    <cellStyle name="Output 6 2 3" xfId="6474"/>
    <cellStyle name="Output 6 2 3 2" xfId="6475"/>
    <cellStyle name="Output 6 2 3 2 2" xfId="6476"/>
    <cellStyle name="Output 6 2 3 3" xfId="6477"/>
    <cellStyle name="Output 6 2 3 3 2" xfId="6478"/>
    <cellStyle name="Output 6 2 3 4" xfId="6479"/>
    <cellStyle name="Output 6 2 3 4 2" xfId="6480"/>
    <cellStyle name="Output 6 2 3 5" xfId="6481"/>
    <cellStyle name="Output 6 2 4" xfId="6482"/>
    <cellStyle name="Output 6 2 4 2" xfId="6483"/>
    <cellStyle name="Output 6 2 5" xfId="6484"/>
    <cellStyle name="Output 6 2 5 2" xfId="6485"/>
    <cellStyle name="Output 6 2 6" xfId="6486"/>
    <cellStyle name="Output 6 2 6 2" xfId="6487"/>
    <cellStyle name="Output 6 2 7" xfId="6488"/>
    <cellStyle name="Output 6 3" xfId="6489"/>
    <cellStyle name="Output 6 3 2" xfId="6490"/>
    <cellStyle name="Output 6 3 2 2" xfId="6491"/>
    <cellStyle name="Output 6 3 3" xfId="6492"/>
    <cellStyle name="Output 6 3 3 2" xfId="6493"/>
    <cellStyle name="Output 6 3 4" xfId="6494"/>
    <cellStyle name="Output 6 3 4 2" xfId="6495"/>
    <cellStyle name="Output 6 3 5" xfId="6496"/>
    <cellStyle name="Output 6 4" xfId="6497"/>
    <cellStyle name="Output 6 4 2" xfId="6498"/>
    <cellStyle name="Output 6 4 2 2" xfId="6499"/>
    <cellStyle name="Output 6 4 3" xfId="6500"/>
    <cellStyle name="Output 6 4 3 2" xfId="6501"/>
    <cellStyle name="Output 6 4 4" xfId="6502"/>
    <cellStyle name="Output 6 4 4 2" xfId="6503"/>
    <cellStyle name="Output 6 4 5" xfId="6504"/>
    <cellStyle name="Output 6 5" xfId="6505"/>
    <cellStyle name="Output 6 5 2" xfId="6506"/>
    <cellStyle name="Output 6 6" xfId="6507"/>
    <cellStyle name="Output 6 6 2" xfId="6508"/>
    <cellStyle name="Output 6 7" xfId="6509"/>
    <cellStyle name="Output 6 7 2" xfId="6510"/>
    <cellStyle name="Output 6 8" xfId="6511"/>
    <cellStyle name="Output 6 8 2" xfId="6512"/>
    <cellStyle name="Output 6 9" xfId="6513"/>
    <cellStyle name="Output 6 9 2" xfId="6514"/>
    <cellStyle name="Output 7" xfId="6515"/>
    <cellStyle name="Output 7 2" xfId="6516"/>
    <cellStyle name="Output 7 2 2" xfId="6517"/>
    <cellStyle name="Output 7 2 2 2" xfId="6518"/>
    <cellStyle name="Output 7 2 3" xfId="6519"/>
    <cellStyle name="Output 7 2 3 2" xfId="6520"/>
    <cellStyle name="Output 7 2 4" xfId="6521"/>
    <cellStyle name="Output 7 2 4 2" xfId="6522"/>
    <cellStyle name="Output 7 2 5" xfId="6523"/>
    <cellStyle name="Output 7 3" xfId="6524"/>
    <cellStyle name="Output 7 3 2" xfId="6525"/>
    <cellStyle name="Output 7 3 2 2" xfId="6526"/>
    <cellStyle name="Output 7 3 3" xfId="6527"/>
    <cellStyle name="Output 7 3 3 2" xfId="6528"/>
    <cellStyle name="Output 7 3 4" xfId="6529"/>
    <cellStyle name="Output 7 3 4 2" xfId="6530"/>
    <cellStyle name="Output 7 3 5" xfId="6531"/>
    <cellStyle name="Output 7 4" xfId="6532"/>
    <cellStyle name="Output 7 4 2" xfId="6533"/>
    <cellStyle name="Output 7 5" xfId="6534"/>
    <cellStyle name="Output 7 5 2" xfId="6535"/>
    <cellStyle name="Output 7 6" xfId="6536"/>
    <cellStyle name="Output 7 6 2" xfId="6537"/>
    <cellStyle name="Output 7 7" xfId="6538"/>
    <cellStyle name="Output 8" xfId="6539"/>
    <cellStyle name="Output 8 2" xfId="6540"/>
    <cellStyle name="Output 8 2 2" xfId="6541"/>
    <cellStyle name="Output 8 3" xfId="6542"/>
    <cellStyle name="Output 8 3 2" xfId="6543"/>
    <cellStyle name="Output 8 4" xfId="6544"/>
    <cellStyle name="Output 8 4 2" xfId="6545"/>
    <cellStyle name="Output 8 5" xfId="6546"/>
    <cellStyle name="Output 9" xfId="6547"/>
    <cellStyle name="Output 9 2" xfId="6548"/>
    <cellStyle name="Output 9 2 2" xfId="6549"/>
    <cellStyle name="Output 9 3" xfId="6550"/>
    <cellStyle name="Output 9 3 2" xfId="6551"/>
    <cellStyle name="Output 9 4" xfId="6552"/>
    <cellStyle name="Output 9 4 2" xfId="6553"/>
    <cellStyle name="Output 9 5" xfId="6554"/>
    <cellStyle name="Output 9 5 2" xfId="6555"/>
    <cellStyle name="Output 9 6" xfId="6556"/>
    <cellStyle name="Output 9 6 2" xfId="6557"/>
    <cellStyle name="Output 9 7" xfId="6558"/>
    <cellStyle name="Output__Anfisa_Result after MRO_model2012(ord+marg ore+dilution)" xfId="46297"/>
    <cellStyle name="Paaotsikko" xfId="6559"/>
    <cellStyle name="Paaotsikko 2" xfId="6560"/>
    <cellStyle name="Paaotsikko 3" xfId="6561"/>
    <cellStyle name="Paaotsikko 4" xfId="6562"/>
    <cellStyle name="Paaotsikko 5" xfId="6563"/>
    <cellStyle name="Paaotsikko 6" xfId="6564"/>
    <cellStyle name="Paaotsikko 7" xfId="6565"/>
    <cellStyle name="Paaotsikko 8" xfId="6566"/>
    <cellStyle name="Paaotsikko_Амортизация - в бюджет 5.11" xfId="6567"/>
    <cellStyle name="paint" xfId="6568"/>
    <cellStyle name="Pénznem_CCTV consolidation_1203" xfId="6569"/>
    <cellStyle name="per.style" xfId="6570"/>
    <cellStyle name="Percent %" xfId="6571"/>
    <cellStyle name="Percent % 2" xfId="6572"/>
    <cellStyle name="Percent % 3" xfId="6573"/>
    <cellStyle name="Percent % 4" xfId="6574"/>
    <cellStyle name="Percent % 5" xfId="6575"/>
    <cellStyle name="Percent % 6" xfId="6576"/>
    <cellStyle name="Percent % 7" xfId="6577"/>
    <cellStyle name="Percent % 8" xfId="6578"/>
    <cellStyle name="Percent % Long Underline" xfId="6579"/>
    <cellStyle name="Percent % Long Underline 2" xfId="6580"/>
    <cellStyle name="Percent % Long Underline 3" xfId="6581"/>
    <cellStyle name="Percent % Long Underline 4" xfId="6582"/>
    <cellStyle name="Percent % Long Underline 5" xfId="6583"/>
    <cellStyle name="Percent % Long Underline 6" xfId="6584"/>
    <cellStyle name="Percent % Long Underline 7" xfId="6585"/>
    <cellStyle name="Percent % Long Underline 8" xfId="6586"/>
    <cellStyle name="Percent %_А_РАСЧЕТ НБ, ДОХОДЫ, РАСХОДЫ 2006" xfId="6587"/>
    <cellStyle name="Percent (0)" xfId="6588"/>
    <cellStyle name="Percent (0) 2" xfId="6589"/>
    <cellStyle name="Percent (0) 3" xfId="6590"/>
    <cellStyle name="Percent (0) 4" xfId="6591"/>
    <cellStyle name="Percent (0) 5" xfId="6592"/>
    <cellStyle name="Percent (0) 6" xfId="6593"/>
    <cellStyle name="Percent (0) 7" xfId="6594"/>
    <cellStyle name="Percent (0) 8" xfId="6595"/>
    <cellStyle name="Percent (0) 9" xfId="6596"/>
    <cellStyle name="Percent [0%]" xfId="6597"/>
    <cellStyle name="Percent [0.00%]" xfId="6598"/>
    <cellStyle name="Percent [0]" xfId="6599"/>
    <cellStyle name="Percent [00]" xfId="6600"/>
    <cellStyle name="Percent [2]" xfId="6601"/>
    <cellStyle name="Percent 0.0%" xfId="6602"/>
    <cellStyle name="Percent 0.0% 2" xfId="6603"/>
    <cellStyle name="Percent 0.0% 3" xfId="6604"/>
    <cellStyle name="Percent 0.0% 4" xfId="6605"/>
    <cellStyle name="Percent 0.0% 5" xfId="6606"/>
    <cellStyle name="Percent 0.0% 6" xfId="6607"/>
    <cellStyle name="Percent 0.0% 7" xfId="6608"/>
    <cellStyle name="Percent 0.0% 8" xfId="6609"/>
    <cellStyle name="Percent 0.0% Long Underline" xfId="6610"/>
    <cellStyle name="Percent 0.0% Long Underline 2" xfId="6611"/>
    <cellStyle name="Percent 0.0% Long Underline 3" xfId="6612"/>
    <cellStyle name="Percent 0.0% Long Underline 4" xfId="6613"/>
    <cellStyle name="Percent 0.0% Long Underline 5" xfId="6614"/>
    <cellStyle name="Percent 0.0% Long Underline 6" xfId="6615"/>
    <cellStyle name="Percent 0.0% Long Underline 7" xfId="6616"/>
    <cellStyle name="Percent 0.0% Long Underline 8" xfId="6617"/>
    <cellStyle name="Percent 0.0%_А_РАСЧЕТ НБ, ДОХОДЫ, РАСХОДЫ 2006" xfId="6618"/>
    <cellStyle name="Percent 0.00%" xfId="6619"/>
    <cellStyle name="Percent 0.00% 2" xfId="6620"/>
    <cellStyle name="Percent 0.00% 3" xfId="6621"/>
    <cellStyle name="Percent 0.00% 4" xfId="6622"/>
    <cellStyle name="Percent 0.00% 5" xfId="6623"/>
    <cellStyle name="Percent 0.00% 6" xfId="6624"/>
    <cellStyle name="Percent 0.00% 7" xfId="6625"/>
    <cellStyle name="Percent 0.00% 8" xfId="6626"/>
    <cellStyle name="Percent 0.00% Long Underline" xfId="6627"/>
    <cellStyle name="Percent 0.00% Long Underline 2" xfId="6628"/>
    <cellStyle name="Percent 0.00% Long Underline 3" xfId="6629"/>
    <cellStyle name="Percent 0.00% Long Underline 4" xfId="6630"/>
    <cellStyle name="Percent 0.00% Long Underline 5" xfId="6631"/>
    <cellStyle name="Percent 0.00% Long Underline 6" xfId="6632"/>
    <cellStyle name="Percent 0.00% Long Underline 7" xfId="6633"/>
    <cellStyle name="Percent 0.00% Long Underline 8" xfId="6634"/>
    <cellStyle name="Percent 0.00%_А_РАСЧЕТ НБ, ДОХОДЫ, РАСХОДЫ 2006" xfId="6635"/>
    <cellStyle name="Percent 0.000%" xfId="6636"/>
    <cellStyle name="Percent 0.000% 2" xfId="6637"/>
    <cellStyle name="Percent 0.000% 3" xfId="6638"/>
    <cellStyle name="Percent 0.000% 4" xfId="6639"/>
    <cellStyle name="Percent 0.000% 5" xfId="6640"/>
    <cellStyle name="Percent 0.000% 6" xfId="6641"/>
    <cellStyle name="Percent 0.000% 7" xfId="6642"/>
    <cellStyle name="Percent 0.000% 8" xfId="6643"/>
    <cellStyle name="Percent 0.000% Long Underline" xfId="6644"/>
    <cellStyle name="Percent 0.000% Long Underline 2" xfId="6645"/>
    <cellStyle name="Percent 0.000% Long Underline 3" xfId="6646"/>
    <cellStyle name="Percent 0.000% Long Underline 4" xfId="6647"/>
    <cellStyle name="Percent 0.000% Long Underline 5" xfId="6648"/>
    <cellStyle name="Percent 0.000% Long Underline 6" xfId="6649"/>
    <cellStyle name="Percent 0.000% Long Underline 7" xfId="6650"/>
    <cellStyle name="Percent 0.000% Long Underline 8" xfId="6651"/>
    <cellStyle name="Percent 0.000%_А_РАСЧЕТ НБ, ДОХОДЫ, РАСХОДЫ 2006" xfId="6652"/>
    <cellStyle name="Percent 10" xfId="6653"/>
    <cellStyle name="Percent 11" xfId="6654"/>
    <cellStyle name="Percent 12" xfId="6655"/>
    <cellStyle name="Percent 2" xfId="6656"/>
    <cellStyle name="Percent 2 2" xfId="6657"/>
    <cellStyle name="Percent 2 2 2" xfId="6658"/>
    <cellStyle name="Percent 2 2 3" xfId="46298"/>
    <cellStyle name="Percent 2 3" xfId="6659"/>
    <cellStyle name="Percent 2 3 2" xfId="46299"/>
    <cellStyle name="Percent 2 4" xfId="6660"/>
    <cellStyle name="Percent 2 5" xfId="6661"/>
    <cellStyle name="Percent 2 6" xfId="6662"/>
    <cellStyle name="Percent 2 6 2" xfId="46300"/>
    <cellStyle name="Percent 2 7" xfId="6663"/>
    <cellStyle name="Percent 3" xfId="6664"/>
    <cellStyle name="Percent 4" xfId="6665"/>
    <cellStyle name="Percent 5" xfId="6666"/>
    <cellStyle name="Percent 6" xfId="6667"/>
    <cellStyle name="Percent 7" xfId="6668"/>
    <cellStyle name="Percent 8" xfId="6669"/>
    <cellStyle name="Percent 9" xfId="6670"/>
    <cellStyle name="Pilkku_Valuation" xfId="6671"/>
    <cellStyle name="Porcen - Modelo1" xfId="6672"/>
    <cellStyle name="Porcen - Modelo8" xfId="6673"/>
    <cellStyle name="Porcentaje" xfId="6674"/>
    <cellStyle name="Pourcentage_PASSB98" xfId="6675"/>
    <cellStyle name="PrePop Currency (0)" xfId="6676"/>
    <cellStyle name="PrePop Currency (2)" xfId="6677"/>
    <cellStyle name="PrePop Units (0)" xfId="6678"/>
    <cellStyle name="PrePop Units (1)" xfId="6679"/>
    <cellStyle name="PrePop Units (2)" xfId="6680"/>
    <cellStyle name="Price" xfId="6681"/>
    <cellStyle name="prochrek" xfId="6682"/>
    <cellStyle name="Product" xfId="6683"/>
    <cellStyle name="Production" xfId="6684"/>
    <cellStyle name="Production 2" xfId="6685"/>
    <cellStyle name="Prosent_DS" xfId="6686"/>
    <cellStyle name="Punto" xfId="6687"/>
    <cellStyle name="Punto0" xfId="6688"/>
    <cellStyle name="Punto0 - Modelo1" xfId="6689"/>
    <cellStyle name="Punto0 - Modelo2" xfId="6690"/>
    <cellStyle name="Punto0_100822 WR budget" xfId="6691"/>
    <cellStyle name="Puslapis1" xfId="6692"/>
    <cellStyle name="Puslapis2" xfId="6693"/>
    <cellStyle name="Pддotsikko" xfId="6694"/>
    <cellStyle name="regstoresfromspecstores" xfId="6695"/>
    <cellStyle name="Reset  - Style7" xfId="6696"/>
    <cellStyle name="RevList" xfId="6697"/>
    <cellStyle name="RevList 2" xfId="6698"/>
    <cellStyle name="RM" xfId="6699"/>
    <cellStyle name="RM 2" xfId="6700"/>
    <cellStyle name="RMG - PB01.93" xfId="6701"/>
    <cellStyle name="s]_x000d__x000a_load=_x000d__x000a_run=_x000d__x000a_NullPort=None_x000d__x000a_device=HP LaserJet 5P/5MP (HP),HPPCL5G,\\Accountdept\finanalyst_x000d__x000a_Spooler=yes_x000d__x000a_Dosprint=" xfId="6702"/>
    <cellStyle name="S0" xfId="6703"/>
    <cellStyle name="S1" xfId="6704"/>
    <cellStyle name="S10" xfId="6705"/>
    <cellStyle name="S11" xfId="6706"/>
    <cellStyle name="S12" xfId="6707"/>
    <cellStyle name="S13" xfId="6708"/>
    <cellStyle name="S14" xfId="6709"/>
    <cellStyle name="S15" xfId="6710"/>
    <cellStyle name="S16" xfId="6711"/>
    <cellStyle name="S17" xfId="6712"/>
    <cellStyle name="S18" xfId="46301"/>
    <cellStyle name="S2" xfId="6713"/>
    <cellStyle name="S3" xfId="6714"/>
    <cellStyle name="S4" xfId="6715"/>
    <cellStyle name="S5" xfId="6716"/>
    <cellStyle name="S6" xfId="6717"/>
    <cellStyle name="S7" xfId="6718"/>
    <cellStyle name="S8" xfId="6719"/>
    <cellStyle name="S9" xfId="6720"/>
    <cellStyle name="Separador de milhares [0]_FL_ROSTO(MINBEC)_VERTICAL" xfId="6721"/>
    <cellStyle name="Separador de milhares_FL_ROSTO(MINBEC)_VERTICAL" xfId="6722"/>
    <cellStyle name="SHADEDSTORES" xfId="6723"/>
    <cellStyle name="SHADEDSTORES 2" xfId="6724"/>
    <cellStyle name="SHADEDSTORES 2 2" xfId="6725"/>
    <cellStyle name="SHADEDSTORES 2 2 2" xfId="6726"/>
    <cellStyle name="SHADEDSTORES 2 2 2 2" xfId="6727"/>
    <cellStyle name="SHADEDSTORES 2 2 3" xfId="6728"/>
    <cellStyle name="SHADEDSTORES 2 3" xfId="6729"/>
    <cellStyle name="SHADEDSTORES 2 3 2" xfId="6730"/>
    <cellStyle name="SHADEDSTORES 2 4" xfId="6731"/>
    <cellStyle name="SHADEDSTORES 2 4 2" xfId="6732"/>
    <cellStyle name="SHADEDSTORES 2 5" xfId="6733"/>
    <cellStyle name="SHADEDSTORES 2 5 2" xfId="6734"/>
    <cellStyle name="SHADEDSTORES 2 6" xfId="6735"/>
    <cellStyle name="SHADEDSTORES 2 6 2" xfId="6736"/>
    <cellStyle name="SHADEDSTORES 2 7" xfId="6737"/>
    <cellStyle name="SHADEDSTORES 3" xfId="6738"/>
    <cellStyle name="SHADEDSTORES 3 2" xfId="6739"/>
    <cellStyle name="SHADEDSTORES 3 2 2" xfId="6740"/>
    <cellStyle name="SHADEDSTORES 3 2 2 2" xfId="6741"/>
    <cellStyle name="SHADEDSTORES 3 2 3" xfId="6742"/>
    <cellStyle name="SHADEDSTORES 3 3" xfId="6743"/>
    <cellStyle name="SHADEDSTORES 3 3 2" xfId="6744"/>
    <cellStyle name="SHADEDSTORES 3 4" xfId="6745"/>
    <cellStyle name="SHADEDSTORES 3 4 2" xfId="6746"/>
    <cellStyle name="SHADEDSTORES 3 5" xfId="6747"/>
    <cellStyle name="SHADEDSTORES 3 5 2" xfId="6748"/>
    <cellStyle name="SHADEDSTORES 3 6" xfId="6749"/>
    <cellStyle name="SHADEDSTORES 3 6 2" xfId="6750"/>
    <cellStyle name="SHADEDSTORES 3 7" xfId="6751"/>
    <cellStyle name="SHADEDSTORES 4" xfId="6752"/>
    <cellStyle name="SHADEDSTORES 4 2" xfId="6753"/>
    <cellStyle name="SHADEDSTORES 4 2 2" xfId="6754"/>
    <cellStyle name="SHADEDSTORES 4 3" xfId="6755"/>
    <cellStyle name="SHADEDSTORES 5" xfId="6756"/>
    <cellStyle name="SHADEDSTORES 5 2" xfId="6757"/>
    <cellStyle name="SHADEDSTORES 5 2 2" xfId="6758"/>
    <cellStyle name="SHADEDSTORES 5 3" xfId="6759"/>
    <cellStyle name="SHADEDSTORES 5 3 2" xfId="6760"/>
    <cellStyle name="SHADEDSTORES 5 4" xfId="6761"/>
    <cellStyle name="SHADEDSTORES 5 4 2" xfId="6762"/>
    <cellStyle name="SHADEDSTORES 5 5" xfId="6763"/>
    <cellStyle name="SHADEDSTORES 5 5 2" xfId="6764"/>
    <cellStyle name="SHADEDSTORES 5 6" xfId="6765"/>
    <cellStyle name="SHADEDSTORES 6" xfId="6766"/>
    <cellStyle name="small" xfId="6767"/>
    <cellStyle name="SMALL 2" xfId="6768"/>
    <cellStyle name="SMALL 2 2" xfId="46302"/>
    <cellStyle name="SMALL 2_ResoursesReserves_Albazino_All" xfId="46303"/>
    <cellStyle name="small_Склады_РА_01.01.2012" xfId="46304"/>
    <cellStyle name="specstores" xfId="6769"/>
    <cellStyle name="specstores 2" xfId="6770"/>
    <cellStyle name="Standard" xfId="6771"/>
    <cellStyle name="Straipsnis1" xfId="6772"/>
    <cellStyle name="Straipsnis4" xfId="6773"/>
    <cellStyle name="Strange" xfId="6774"/>
    <cellStyle name="Strip Ratio" xfId="6775"/>
    <cellStyle name="STYL1 - Style1" xfId="6776"/>
    <cellStyle name="STYL1 - Style1 2" xfId="6777"/>
    <cellStyle name="STYL1 - Style1 2 2" xfId="6778"/>
    <cellStyle name="STYL1 - Style1 3" xfId="6779"/>
    <cellStyle name="STYL2 - Style2" xfId="6780"/>
    <cellStyle name="STYL2 - Style2 2" xfId="6781"/>
    <cellStyle name="STYL2 - Style2 2 2" xfId="6782"/>
    <cellStyle name="STYL2 - Style2 3" xfId="6783"/>
    <cellStyle name="Style 1" xfId="6784"/>
    <cellStyle name="Style 2" xfId="6785"/>
    <cellStyle name="Style 23" xfId="6786"/>
    <cellStyle name="Style 23 10" xfId="6787"/>
    <cellStyle name="Style 23 10 2" xfId="6788"/>
    <cellStyle name="Style 23 11" xfId="6789"/>
    <cellStyle name="Style 23 11 2" xfId="6790"/>
    <cellStyle name="Style 23 12" xfId="6791"/>
    <cellStyle name="Style 23 2" xfId="6792"/>
    <cellStyle name="Style 23 2 2" xfId="6793"/>
    <cellStyle name="Style 23 2 2 2" xfId="6794"/>
    <cellStyle name="Style 23 2 3" xfId="6795"/>
    <cellStyle name="Style 23 2 3 2" xfId="6796"/>
    <cellStyle name="Style 23 2 4" xfId="6797"/>
    <cellStyle name="Style 23 2 4 2" xfId="6798"/>
    <cellStyle name="Style 23 2 5" xfId="6799"/>
    <cellStyle name="Style 23 2 5 2" xfId="6800"/>
    <cellStyle name="Style 23 2 6" xfId="6801"/>
    <cellStyle name="Style 23 2 6 2" xfId="6802"/>
    <cellStyle name="Style 23 2 7" xfId="6803"/>
    <cellStyle name="Style 23 2 7 2" xfId="6804"/>
    <cellStyle name="Style 23 2 8" xfId="6805"/>
    <cellStyle name="Style 23 3" xfId="6806"/>
    <cellStyle name="Style 23 3 2" xfId="6807"/>
    <cellStyle name="Style 23 3 2 2" xfId="6808"/>
    <cellStyle name="Style 23 3 3" xfId="6809"/>
    <cellStyle name="Style 23 3 3 2" xfId="6810"/>
    <cellStyle name="Style 23 3 4" xfId="6811"/>
    <cellStyle name="Style 23 3 4 2" xfId="6812"/>
    <cellStyle name="Style 23 3 5" xfId="6813"/>
    <cellStyle name="Style 23 3 5 2" xfId="6814"/>
    <cellStyle name="Style 23 3 6" xfId="6815"/>
    <cellStyle name="Style 23 3 6 2" xfId="6816"/>
    <cellStyle name="Style 23 3 7" xfId="6817"/>
    <cellStyle name="Style 23 3 7 2" xfId="6818"/>
    <cellStyle name="Style 23 3 8" xfId="6819"/>
    <cellStyle name="Style 23 4" xfId="6820"/>
    <cellStyle name="Style 23 4 2" xfId="6821"/>
    <cellStyle name="Style 23 4 2 2" xfId="6822"/>
    <cellStyle name="Style 23 4 3" xfId="6823"/>
    <cellStyle name="Style 23 4 3 2" xfId="6824"/>
    <cellStyle name="Style 23 4 4" xfId="6825"/>
    <cellStyle name="Style 23 4 4 2" xfId="6826"/>
    <cellStyle name="Style 23 4 5" xfId="6827"/>
    <cellStyle name="Style 23 4 5 2" xfId="6828"/>
    <cellStyle name="Style 23 4 6" xfId="6829"/>
    <cellStyle name="Style 23 4 6 2" xfId="6830"/>
    <cellStyle name="Style 23 4 7" xfId="6831"/>
    <cellStyle name="Style 23 4 7 2" xfId="6832"/>
    <cellStyle name="Style 23 4 8" xfId="6833"/>
    <cellStyle name="Style 23 5" xfId="6834"/>
    <cellStyle name="Style 23 5 2" xfId="6835"/>
    <cellStyle name="Style 23 5 2 2" xfId="6836"/>
    <cellStyle name="Style 23 5 3" xfId="6837"/>
    <cellStyle name="Style 23 5 3 2" xfId="6838"/>
    <cellStyle name="Style 23 5 4" xfId="6839"/>
    <cellStyle name="Style 23 5 4 2" xfId="6840"/>
    <cellStyle name="Style 23 5 5" xfId="6841"/>
    <cellStyle name="Style 23 5 5 2" xfId="6842"/>
    <cellStyle name="Style 23 5 6" xfId="6843"/>
    <cellStyle name="Style 23 5 6 2" xfId="6844"/>
    <cellStyle name="Style 23 5 7" xfId="6845"/>
    <cellStyle name="Style 23 6" xfId="6846"/>
    <cellStyle name="Style 23 6 2" xfId="6847"/>
    <cellStyle name="Style 23 7" xfId="6848"/>
    <cellStyle name="Style 23 7 2" xfId="6849"/>
    <cellStyle name="Style 23 8" xfId="6850"/>
    <cellStyle name="Style 23 8 2" xfId="6851"/>
    <cellStyle name="Style 23 9" xfId="6852"/>
    <cellStyle name="Style 23 9 2" xfId="6853"/>
    <cellStyle name="SubHead" xfId="6854"/>
    <cellStyle name="Subtotal" xfId="6855"/>
    <cellStyle name="Table  - Style6" xfId="6856"/>
    <cellStyle name="Table  - Style6 10" xfId="6857"/>
    <cellStyle name="Table  - Style6 2" xfId="6858"/>
    <cellStyle name="Table  - Style6 2 2" xfId="6859"/>
    <cellStyle name="Table  - Style6 2 2 2" xfId="6860"/>
    <cellStyle name="Table  - Style6 2 3" xfId="6861"/>
    <cellStyle name="Table  - Style6 2 3 2" xfId="6862"/>
    <cellStyle name="Table  - Style6 2 4" xfId="6863"/>
    <cellStyle name="Table  - Style6 2 4 2" xfId="6864"/>
    <cellStyle name="Table  - Style6 2 5" xfId="6865"/>
    <cellStyle name="Table  - Style6 2 5 2" xfId="6866"/>
    <cellStyle name="Table  - Style6 2 6" xfId="6867"/>
    <cellStyle name="Table  - Style6 2 6 2" xfId="6868"/>
    <cellStyle name="Table  - Style6 2 7" xfId="6869"/>
    <cellStyle name="Table  - Style6 2 7 2" xfId="6870"/>
    <cellStyle name="Table  - Style6 2 8" xfId="6871"/>
    <cellStyle name="Table  - Style6 3" xfId="6872"/>
    <cellStyle name="Table  - Style6 3 2" xfId="6873"/>
    <cellStyle name="Table  - Style6 3 2 2" xfId="6874"/>
    <cellStyle name="Table  - Style6 3 3" xfId="6875"/>
    <cellStyle name="Table  - Style6 3 3 2" xfId="6876"/>
    <cellStyle name="Table  - Style6 3 4" xfId="6877"/>
    <cellStyle name="Table  - Style6 3 4 2" xfId="6878"/>
    <cellStyle name="Table  - Style6 3 5" xfId="6879"/>
    <cellStyle name="Table  - Style6 3 5 2" xfId="6880"/>
    <cellStyle name="Table  - Style6 3 6" xfId="6881"/>
    <cellStyle name="Table  - Style6 3 6 2" xfId="6882"/>
    <cellStyle name="Table  - Style6 3 7" xfId="6883"/>
    <cellStyle name="Table  - Style6 3 7 2" xfId="6884"/>
    <cellStyle name="Table  - Style6 3 8" xfId="6885"/>
    <cellStyle name="Table  - Style6 4" xfId="6886"/>
    <cellStyle name="Table  - Style6 4 2" xfId="6887"/>
    <cellStyle name="Table  - Style6 5" xfId="6888"/>
    <cellStyle name="Table  - Style6 5 2" xfId="6889"/>
    <cellStyle name="Table  - Style6 6" xfId="6890"/>
    <cellStyle name="Table  - Style6 6 2" xfId="6891"/>
    <cellStyle name="Table  - Style6 7" xfId="6892"/>
    <cellStyle name="Table  - Style6 7 2" xfId="6893"/>
    <cellStyle name="Table  - Style6 8" xfId="6894"/>
    <cellStyle name="Table  - Style6 8 2" xfId="6895"/>
    <cellStyle name="Table  - Style6 9" xfId="6896"/>
    <cellStyle name="Table  - Style6 9 2" xfId="6897"/>
    <cellStyle name="Text" xfId="6898"/>
    <cellStyle name="Text 2" xfId="6899"/>
    <cellStyle name="Text 3" xfId="6900"/>
    <cellStyle name="Text Indent A" xfId="6901"/>
    <cellStyle name="Text Indent A 2" xfId="6902"/>
    <cellStyle name="Text Indent A 3" xfId="6903"/>
    <cellStyle name="Text Indent B" xfId="6904"/>
    <cellStyle name="Text Indent C" xfId="6905"/>
    <cellStyle name="Tickmark" xfId="6906"/>
    <cellStyle name="Title" xfId="6907"/>
    <cellStyle name="Title  - Style1" xfId="6908"/>
    <cellStyle name="Title 1" xfId="6909"/>
    <cellStyle name="Title 10" xfId="6910"/>
    <cellStyle name="Title 11" xfId="6911"/>
    <cellStyle name="Title 12" xfId="6912"/>
    <cellStyle name="Title 13" xfId="6913"/>
    <cellStyle name="Title 14" xfId="6914"/>
    <cellStyle name="Title 15" xfId="6915"/>
    <cellStyle name="Title 16" xfId="6916"/>
    <cellStyle name="Title 2" xfId="6917"/>
    <cellStyle name="Title 3" xfId="6918"/>
    <cellStyle name="Title 4" xfId="6919"/>
    <cellStyle name="Title 5" xfId="6920"/>
    <cellStyle name="Title 6" xfId="6921"/>
    <cellStyle name="Title 7" xfId="6922"/>
    <cellStyle name="Title 8" xfId="6923"/>
    <cellStyle name="Title 9" xfId="6924"/>
    <cellStyle name="Title__Anfisa_Result after MRO_model2012(ord+marg ore+dilution)" xfId="46305"/>
    <cellStyle name="To" xfId="6925"/>
    <cellStyle name="Total" xfId="6926"/>
    <cellStyle name="Total 10" xfId="6927"/>
    <cellStyle name="Total 10 2" xfId="6928"/>
    <cellStyle name="Total 11" xfId="6929"/>
    <cellStyle name="Total 11 2" xfId="6930"/>
    <cellStyle name="Total 12" xfId="6931"/>
    <cellStyle name="Total 12 2" xfId="6932"/>
    <cellStyle name="Total 13" xfId="6933"/>
    <cellStyle name="Total 13 2" xfId="6934"/>
    <cellStyle name="Total 14" xfId="6935"/>
    <cellStyle name="Total 14 2" xfId="6936"/>
    <cellStyle name="Total 15" xfId="6937"/>
    <cellStyle name="Total 15 2" xfId="6938"/>
    <cellStyle name="Total 16" xfId="6939"/>
    <cellStyle name="Total 2" xfId="6940"/>
    <cellStyle name="Total 2 10" xfId="6941"/>
    <cellStyle name="Total 2 10 2" xfId="6942"/>
    <cellStyle name="Total 2 11" xfId="6943"/>
    <cellStyle name="Total 2 11 2" xfId="6944"/>
    <cellStyle name="Total 2 12" xfId="6945"/>
    <cellStyle name="Total 2 2" xfId="6946"/>
    <cellStyle name="Total 2 2 10" xfId="6947"/>
    <cellStyle name="Total 2 2 10 2" xfId="6948"/>
    <cellStyle name="Total 2 2 11" xfId="6949"/>
    <cellStyle name="Total 2 2 2" xfId="6950"/>
    <cellStyle name="Total 2 2 2 2" xfId="6951"/>
    <cellStyle name="Total 2 2 2 2 2" xfId="6952"/>
    <cellStyle name="Total 2 2 2 2 2 2" xfId="6953"/>
    <cellStyle name="Total 2 2 2 2 3" xfId="6954"/>
    <cellStyle name="Total 2 2 2 2 3 2" xfId="6955"/>
    <cellStyle name="Total 2 2 2 2 4" xfId="6956"/>
    <cellStyle name="Total 2 2 2 2 4 2" xfId="6957"/>
    <cellStyle name="Total 2 2 2 2 5" xfId="6958"/>
    <cellStyle name="Total 2 2 2 2 5 2" xfId="6959"/>
    <cellStyle name="Total 2 2 2 2 6" xfId="6960"/>
    <cellStyle name="Total 2 2 2 3" xfId="6961"/>
    <cellStyle name="Total 2 2 2 3 2" xfId="6962"/>
    <cellStyle name="Total 2 2 2 3 2 2" xfId="6963"/>
    <cellStyle name="Total 2 2 2 3 3" xfId="6964"/>
    <cellStyle name="Total 2 2 2 3 3 2" xfId="6965"/>
    <cellStyle name="Total 2 2 2 3 4" xfId="6966"/>
    <cellStyle name="Total 2 2 2 3 4 2" xfId="6967"/>
    <cellStyle name="Total 2 2 2 3 5" xfId="6968"/>
    <cellStyle name="Total 2 2 2 3 5 2" xfId="6969"/>
    <cellStyle name="Total 2 2 2 3 6" xfId="6970"/>
    <cellStyle name="Total 2 2 2 4" xfId="6971"/>
    <cellStyle name="Total 2 2 2 4 2" xfId="6972"/>
    <cellStyle name="Total 2 2 2 5" xfId="6973"/>
    <cellStyle name="Total 2 2 2 5 2" xfId="6974"/>
    <cellStyle name="Total 2 2 2 6" xfId="6975"/>
    <cellStyle name="Total 2 2 2 6 2" xfId="6976"/>
    <cellStyle name="Total 2 2 2 7" xfId="6977"/>
    <cellStyle name="Total 2 2 2 7 2" xfId="6978"/>
    <cellStyle name="Total 2 2 2 8" xfId="6979"/>
    <cellStyle name="Total 2 2 2 8 2" xfId="6980"/>
    <cellStyle name="Total 2 2 2 9" xfId="6981"/>
    <cellStyle name="Total 2 2 3" xfId="6982"/>
    <cellStyle name="Total 2 2 3 2" xfId="6983"/>
    <cellStyle name="Total 2 2 3 2 2" xfId="6984"/>
    <cellStyle name="Total 2 2 3 3" xfId="6985"/>
    <cellStyle name="Total 2 2 3 3 2" xfId="6986"/>
    <cellStyle name="Total 2 2 3 4" xfId="6987"/>
    <cellStyle name="Total 2 2 3 4 2" xfId="6988"/>
    <cellStyle name="Total 2 2 3 5" xfId="6989"/>
    <cellStyle name="Total 2 2 3 5 2" xfId="6990"/>
    <cellStyle name="Total 2 2 3 6" xfId="6991"/>
    <cellStyle name="Total 2 2 4" xfId="6992"/>
    <cellStyle name="Total 2 2 4 2" xfId="6993"/>
    <cellStyle name="Total 2 2 4 2 2" xfId="6994"/>
    <cellStyle name="Total 2 2 4 3" xfId="6995"/>
    <cellStyle name="Total 2 2 4 3 2" xfId="6996"/>
    <cellStyle name="Total 2 2 4 4" xfId="6997"/>
    <cellStyle name="Total 2 2 4 4 2" xfId="6998"/>
    <cellStyle name="Total 2 2 4 5" xfId="6999"/>
    <cellStyle name="Total 2 2 4 5 2" xfId="7000"/>
    <cellStyle name="Total 2 2 4 6" xfId="7001"/>
    <cellStyle name="Total 2 2 5" xfId="7002"/>
    <cellStyle name="Total 2 2 5 2" xfId="7003"/>
    <cellStyle name="Total 2 2 6" xfId="7004"/>
    <cellStyle name="Total 2 2 6 2" xfId="7005"/>
    <cellStyle name="Total 2 2 7" xfId="7006"/>
    <cellStyle name="Total 2 2 7 2" xfId="7007"/>
    <cellStyle name="Total 2 2 8" xfId="7008"/>
    <cellStyle name="Total 2 2 8 2" xfId="7009"/>
    <cellStyle name="Total 2 2 9" xfId="7010"/>
    <cellStyle name="Total 2 2 9 2" xfId="7011"/>
    <cellStyle name="Total 2 3" xfId="7012"/>
    <cellStyle name="Total 2 3 2" xfId="7013"/>
    <cellStyle name="Total 2 3 2 2" xfId="7014"/>
    <cellStyle name="Total 2 3 2 2 2" xfId="7015"/>
    <cellStyle name="Total 2 3 2 3" xfId="7016"/>
    <cellStyle name="Total 2 3 2 3 2" xfId="7017"/>
    <cellStyle name="Total 2 3 2 4" xfId="7018"/>
    <cellStyle name="Total 2 3 2 4 2" xfId="7019"/>
    <cellStyle name="Total 2 3 2 5" xfId="7020"/>
    <cellStyle name="Total 2 3 2 5 2" xfId="7021"/>
    <cellStyle name="Total 2 3 2 6" xfId="7022"/>
    <cellStyle name="Total 2 3 3" xfId="7023"/>
    <cellStyle name="Total 2 3 3 2" xfId="7024"/>
    <cellStyle name="Total 2 3 3 2 2" xfId="7025"/>
    <cellStyle name="Total 2 3 3 3" xfId="7026"/>
    <cellStyle name="Total 2 3 3 3 2" xfId="7027"/>
    <cellStyle name="Total 2 3 3 4" xfId="7028"/>
    <cellStyle name="Total 2 3 3 4 2" xfId="7029"/>
    <cellStyle name="Total 2 3 3 5" xfId="7030"/>
    <cellStyle name="Total 2 3 3 5 2" xfId="7031"/>
    <cellStyle name="Total 2 3 3 6" xfId="7032"/>
    <cellStyle name="Total 2 3 4" xfId="7033"/>
    <cellStyle name="Total 2 3 4 2" xfId="7034"/>
    <cellStyle name="Total 2 3 5" xfId="7035"/>
    <cellStyle name="Total 2 3 5 2" xfId="7036"/>
    <cellStyle name="Total 2 3 6" xfId="7037"/>
    <cellStyle name="Total 2 3 6 2" xfId="7038"/>
    <cellStyle name="Total 2 3 7" xfId="7039"/>
    <cellStyle name="Total 2 3 7 2" xfId="7040"/>
    <cellStyle name="Total 2 3 8" xfId="7041"/>
    <cellStyle name="Total 2 3 8 2" xfId="7042"/>
    <cellStyle name="Total 2 3 9" xfId="7043"/>
    <cellStyle name="Total 2 4" xfId="7044"/>
    <cellStyle name="Total 2 4 2" xfId="7045"/>
    <cellStyle name="Total 2 4 2 2" xfId="7046"/>
    <cellStyle name="Total 2 4 3" xfId="7047"/>
    <cellStyle name="Total 2 4 3 2" xfId="7048"/>
    <cellStyle name="Total 2 4 4" xfId="7049"/>
    <cellStyle name="Total 2 4 4 2" xfId="7050"/>
    <cellStyle name="Total 2 4 5" xfId="7051"/>
    <cellStyle name="Total 2 4 5 2" xfId="7052"/>
    <cellStyle name="Total 2 4 6" xfId="7053"/>
    <cellStyle name="Total 2 5" xfId="7054"/>
    <cellStyle name="Total 2 5 2" xfId="7055"/>
    <cellStyle name="Total 2 5 2 2" xfId="7056"/>
    <cellStyle name="Total 2 5 3" xfId="7057"/>
    <cellStyle name="Total 2 5 3 2" xfId="7058"/>
    <cellStyle name="Total 2 5 4" xfId="7059"/>
    <cellStyle name="Total 2 5 4 2" xfId="7060"/>
    <cellStyle name="Total 2 5 5" xfId="7061"/>
    <cellStyle name="Total 2 5 5 2" xfId="7062"/>
    <cellStyle name="Total 2 5 6" xfId="7063"/>
    <cellStyle name="Total 2 5 6 2" xfId="7064"/>
    <cellStyle name="Total 2 5 7" xfId="7065"/>
    <cellStyle name="Total 2 5 7 2" xfId="7066"/>
    <cellStyle name="Total 2 5 8" xfId="7067"/>
    <cellStyle name="Total 2 6" xfId="7068"/>
    <cellStyle name="Total 2 6 2" xfId="7069"/>
    <cellStyle name="Total 2 7" xfId="7070"/>
    <cellStyle name="Total 2 7 2" xfId="7071"/>
    <cellStyle name="Total 2 8" xfId="7072"/>
    <cellStyle name="Total 2 8 2" xfId="7073"/>
    <cellStyle name="Total 2 9" xfId="7074"/>
    <cellStyle name="Total 2 9 2" xfId="7075"/>
    <cellStyle name="Total 3" xfId="7076"/>
    <cellStyle name="Total 3 10" xfId="7077"/>
    <cellStyle name="Total 3 10 2" xfId="7078"/>
    <cellStyle name="Total 3 11" xfId="7079"/>
    <cellStyle name="Total 3 11 2" xfId="7080"/>
    <cellStyle name="Total 3 12" xfId="7081"/>
    <cellStyle name="Total 3 2" xfId="7082"/>
    <cellStyle name="Total 3 2 2" xfId="7083"/>
    <cellStyle name="Total 3 2 2 2" xfId="7084"/>
    <cellStyle name="Total 3 2 2 2 2" xfId="7085"/>
    <cellStyle name="Total 3 2 2 3" xfId="7086"/>
    <cellStyle name="Total 3 2 2 3 2" xfId="7087"/>
    <cellStyle name="Total 3 2 2 4" xfId="7088"/>
    <cellStyle name="Total 3 2 2 4 2" xfId="7089"/>
    <cellStyle name="Total 3 2 2 5" xfId="7090"/>
    <cellStyle name="Total 3 2 2 5 2" xfId="7091"/>
    <cellStyle name="Total 3 2 2 6" xfId="7092"/>
    <cellStyle name="Total 3 2 2 6 2" xfId="7093"/>
    <cellStyle name="Total 3 2 2 7" xfId="7094"/>
    <cellStyle name="Total 3 2 3" xfId="7095"/>
    <cellStyle name="Total 3 2 3 2" xfId="7096"/>
    <cellStyle name="Total 3 2 3 2 2" xfId="7097"/>
    <cellStyle name="Total 3 2 3 3" xfId="7098"/>
    <cellStyle name="Total 3 2 3 3 2" xfId="7099"/>
    <cellStyle name="Total 3 2 3 4" xfId="7100"/>
    <cellStyle name="Total 3 2 3 4 2" xfId="7101"/>
    <cellStyle name="Total 3 2 3 5" xfId="7102"/>
    <cellStyle name="Total 3 2 3 5 2" xfId="7103"/>
    <cellStyle name="Total 3 2 3 6" xfId="7104"/>
    <cellStyle name="Total 3 2 3 6 2" xfId="7105"/>
    <cellStyle name="Total 3 2 3 7" xfId="7106"/>
    <cellStyle name="Total 3 2 4" xfId="7107"/>
    <cellStyle name="Total 3 2 4 2" xfId="7108"/>
    <cellStyle name="Total 3 2 5" xfId="7109"/>
    <cellStyle name="Total 3 2 5 2" xfId="7110"/>
    <cellStyle name="Total 3 2 6" xfId="7111"/>
    <cellStyle name="Total 3 2 6 2" xfId="7112"/>
    <cellStyle name="Total 3 2 7" xfId="7113"/>
    <cellStyle name="Total 3 2 7 2" xfId="7114"/>
    <cellStyle name="Total 3 2 8" xfId="7115"/>
    <cellStyle name="Total 3 2 8 2" xfId="7116"/>
    <cellStyle name="Total 3 2 9" xfId="7117"/>
    <cellStyle name="Total 3 3" xfId="7118"/>
    <cellStyle name="Total 3 3 2" xfId="7119"/>
    <cellStyle name="Total 3 3 2 2" xfId="7120"/>
    <cellStyle name="Total 3 3 3" xfId="7121"/>
    <cellStyle name="Total 3 3 3 2" xfId="7122"/>
    <cellStyle name="Total 3 3 4" xfId="7123"/>
    <cellStyle name="Total 3 3 4 2" xfId="7124"/>
    <cellStyle name="Total 3 3 5" xfId="7125"/>
    <cellStyle name="Total 3 3 5 2" xfId="7126"/>
    <cellStyle name="Total 3 3 6" xfId="7127"/>
    <cellStyle name="Total 3 4" xfId="7128"/>
    <cellStyle name="Total 3 4 2" xfId="7129"/>
    <cellStyle name="Total 3 4 2 2" xfId="7130"/>
    <cellStyle name="Total 3 4 3" xfId="7131"/>
    <cellStyle name="Total 3 4 3 2" xfId="7132"/>
    <cellStyle name="Total 3 4 4" xfId="7133"/>
    <cellStyle name="Total 3 4 4 2" xfId="7134"/>
    <cellStyle name="Total 3 4 5" xfId="7135"/>
    <cellStyle name="Total 3 4 5 2" xfId="7136"/>
    <cellStyle name="Total 3 4 6" xfId="7137"/>
    <cellStyle name="Total 3 5" xfId="7138"/>
    <cellStyle name="Total 3 5 2" xfId="7139"/>
    <cellStyle name="Total 3 5 2 2" xfId="7140"/>
    <cellStyle name="Total 3 5 3" xfId="7141"/>
    <cellStyle name="Total 3 5 3 2" xfId="7142"/>
    <cellStyle name="Total 3 5 4" xfId="7143"/>
    <cellStyle name="Total 3 5 4 2" xfId="7144"/>
    <cellStyle name="Total 3 5 5" xfId="7145"/>
    <cellStyle name="Total 3 5 5 2" xfId="7146"/>
    <cellStyle name="Total 3 5 6" xfId="7147"/>
    <cellStyle name="Total 3 5 6 2" xfId="7148"/>
    <cellStyle name="Total 3 5 7" xfId="7149"/>
    <cellStyle name="Total 3 5 7 2" xfId="7150"/>
    <cellStyle name="Total 3 5 8" xfId="7151"/>
    <cellStyle name="Total 3 6" xfId="7152"/>
    <cellStyle name="Total 3 6 2" xfId="7153"/>
    <cellStyle name="Total 3 7" xfId="7154"/>
    <cellStyle name="Total 3 7 2" xfId="7155"/>
    <cellStyle name="Total 3 8" xfId="7156"/>
    <cellStyle name="Total 3 8 2" xfId="7157"/>
    <cellStyle name="Total 3 9" xfId="7158"/>
    <cellStyle name="Total 3 9 2" xfId="7159"/>
    <cellStyle name="Total 4" xfId="7160"/>
    <cellStyle name="Total 4 10" xfId="7161"/>
    <cellStyle name="Total 4 10 2" xfId="7162"/>
    <cellStyle name="Total 4 11" xfId="7163"/>
    <cellStyle name="Total 4 2" xfId="7164"/>
    <cellStyle name="Total 4 2 2" xfId="7165"/>
    <cellStyle name="Total 4 2 2 2" xfId="7166"/>
    <cellStyle name="Total 4 2 2 2 2" xfId="7167"/>
    <cellStyle name="Total 4 2 2 3" xfId="7168"/>
    <cellStyle name="Total 4 2 2 3 2" xfId="7169"/>
    <cellStyle name="Total 4 2 2 4" xfId="7170"/>
    <cellStyle name="Total 4 2 2 4 2" xfId="7171"/>
    <cellStyle name="Total 4 2 2 5" xfId="7172"/>
    <cellStyle name="Total 4 2 2 5 2" xfId="7173"/>
    <cellStyle name="Total 4 2 2 6" xfId="7174"/>
    <cellStyle name="Total 4 2 2 6 2" xfId="7175"/>
    <cellStyle name="Total 4 2 2 7" xfId="7176"/>
    <cellStyle name="Total 4 2 3" xfId="7177"/>
    <cellStyle name="Total 4 2 3 2" xfId="7178"/>
    <cellStyle name="Total 4 2 3 2 2" xfId="7179"/>
    <cellStyle name="Total 4 2 3 3" xfId="7180"/>
    <cellStyle name="Total 4 2 3 3 2" xfId="7181"/>
    <cellStyle name="Total 4 2 3 4" xfId="7182"/>
    <cellStyle name="Total 4 2 3 4 2" xfId="7183"/>
    <cellStyle name="Total 4 2 3 5" xfId="7184"/>
    <cellStyle name="Total 4 2 3 5 2" xfId="7185"/>
    <cellStyle name="Total 4 2 3 6" xfId="7186"/>
    <cellStyle name="Total 4 2 3 6 2" xfId="7187"/>
    <cellStyle name="Total 4 2 3 7" xfId="7188"/>
    <cellStyle name="Total 4 2 4" xfId="7189"/>
    <cellStyle name="Total 4 2 4 2" xfId="7190"/>
    <cellStyle name="Total 4 2 5" xfId="7191"/>
    <cellStyle name="Total 4 2 5 2" xfId="7192"/>
    <cellStyle name="Total 4 2 6" xfId="7193"/>
    <cellStyle name="Total 4 2 6 2" xfId="7194"/>
    <cellStyle name="Total 4 2 7" xfId="7195"/>
    <cellStyle name="Total 4 2 7 2" xfId="7196"/>
    <cellStyle name="Total 4 2 8" xfId="7197"/>
    <cellStyle name="Total 4 2 8 2" xfId="7198"/>
    <cellStyle name="Total 4 2 9" xfId="7199"/>
    <cellStyle name="Total 4 3" xfId="7200"/>
    <cellStyle name="Total 4 3 2" xfId="7201"/>
    <cellStyle name="Total 4 3 2 2" xfId="7202"/>
    <cellStyle name="Total 4 3 3" xfId="7203"/>
    <cellStyle name="Total 4 3 3 2" xfId="7204"/>
    <cellStyle name="Total 4 3 4" xfId="7205"/>
    <cellStyle name="Total 4 3 4 2" xfId="7206"/>
    <cellStyle name="Total 4 3 5" xfId="7207"/>
    <cellStyle name="Total 4 3 5 2" xfId="7208"/>
    <cellStyle name="Total 4 3 6" xfId="7209"/>
    <cellStyle name="Total 4 3 6 2" xfId="7210"/>
    <cellStyle name="Total 4 3 7" xfId="7211"/>
    <cellStyle name="Total 4 4" xfId="7212"/>
    <cellStyle name="Total 4 4 2" xfId="7213"/>
    <cellStyle name="Total 4 4 2 2" xfId="7214"/>
    <cellStyle name="Total 4 4 3" xfId="7215"/>
    <cellStyle name="Total 4 4 3 2" xfId="7216"/>
    <cellStyle name="Total 4 4 4" xfId="7217"/>
    <cellStyle name="Total 4 4 4 2" xfId="7218"/>
    <cellStyle name="Total 4 4 5" xfId="7219"/>
    <cellStyle name="Total 4 4 5 2" xfId="7220"/>
    <cellStyle name="Total 4 4 6" xfId="7221"/>
    <cellStyle name="Total 4 4 6 2" xfId="7222"/>
    <cellStyle name="Total 4 4 7" xfId="7223"/>
    <cellStyle name="Total 4 5" xfId="7224"/>
    <cellStyle name="Total 4 5 2" xfId="7225"/>
    <cellStyle name="Total 4 6" xfId="7226"/>
    <cellStyle name="Total 4 6 2" xfId="7227"/>
    <cellStyle name="Total 4 7" xfId="7228"/>
    <cellStyle name="Total 4 7 2" xfId="7229"/>
    <cellStyle name="Total 4 8" xfId="7230"/>
    <cellStyle name="Total 4 8 2" xfId="7231"/>
    <cellStyle name="Total 4 9" xfId="7232"/>
    <cellStyle name="Total 4 9 2" xfId="7233"/>
    <cellStyle name="Total 5" xfId="7234"/>
    <cellStyle name="Total 5 10" xfId="7235"/>
    <cellStyle name="Total 5 10 2" xfId="7236"/>
    <cellStyle name="Total 5 11" xfId="7237"/>
    <cellStyle name="Total 5 2" xfId="7238"/>
    <cellStyle name="Total 5 2 2" xfId="7239"/>
    <cellStyle name="Total 5 2 2 2" xfId="7240"/>
    <cellStyle name="Total 5 2 2 2 2" xfId="7241"/>
    <cellStyle name="Total 5 2 2 3" xfId="7242"/>
    <cellStyle name="Total 5 2 2 3 2" xfId="7243"/>
    <cellStyle name="Total 5 2 2 4" xfId="7244"/>
    <cellStyle name="Total 5 2 2 4 2" xfId="7245"/>
    <cellStyle name="Total 5 2 2 5" xfId="7246"/>
    <cellStyle name="Total 5 2 2 5 2" xfId="7247"/>
    <cellStyle name="Total 5 2 2 6" xfId="7248"/>
    <cellStyle name="Total 5 2 2 6 2" xfId="7249"/>
    <cellStyle name="Total 5 2 2 7" xfId="7250"/>
    <cellStyle name="Total 5 2 3" xfId="7251"/>
    <cellStyle name="Total 5 2 3 2" xfId="7252"/>
    <cellStyle name="Total 5 2 3 2 2" xfId="7253"/>
    <cellStyle name="Total 5 2 3 3" xfId="7254"/>
    <cellStyle name="Total 5 2 3 3 2" xfId="7255"/>
    <cellStyle name="Total 5 2 3 4" xfId="7256"/>
    <cellStyle name="Total 5 2 3 4 2" xfId="7257"/>
    <cellStyle name="Total 5 2 3 5" xfId="7258"/>
    <cellStyle name="Total 5 2 3 5 2" xfId="7259"/>
    <cellStyle name="Total 5 2 3 6" xfId="7260"/>
    <cellStyle name="Total 5 2 3 6 2" xfId="7261"/>
    <cellStyle name="Total 5 2 3 7" xfId="7262"/>
    <cellStyle name="Total 5 2 4" xfId="7263"/>
    <cellStyle name="Total 5 2 4 2" xfId="7264"/>
    <cellStyle name="Total 5 2 5" xfId="7265"/>
    <cellStyle name="Total 5 2 5 2" xfId="7266"/>
    <cellStyle name="Total 5 2 6" xfId="7267"/>
    <cellStyle name="Total 5 2 6 2" xfId="7268"/>
    <cellStyle name="Total 5 2 7" xfId="7269"/>
    <cellStyle name="Total 5 2 7 2" xfId="7270"/>
    <cellStyle name="Total 5 2 8" xfId="7271"/>
    <cellStyle name="Total 5 2 8 2" xfId="7272"/>
    <cellStyle name="Total 5 2 9" xfId="7273"/>
    <cellStyle name="Total 5 3" xfId="7274"/>
    <cellStyle name="Total 5 3 2" xfId="7275"/>
    <cellStyle name="Total 5 3 2 2" xfId="7276"/>
    <cellStyle name="Total 5 3 3" xfId="7277"/>
    <cellStyle name="Total 5 3 3 2" xfId="7278"/>
    <cellStyle name="Total 5 3 4" xfId="7279"/>
    <cellStyle name="Total 5 3 4 2" xfId="7280"/>
    <cellStyle name="Total 5 3 5" xfId="7281"/>
    <cellStyle name="Total 5 3 5 2" xfId="7282"/>
    <cellStyle name="Total 5 3 6" xfId="7283"/>
    <cellStyle name="Total 5 3 6 2" xfId="7284"/>
    <cellStyle name="Total 5 3 7" xfId="7285"/>
    <cellStyle name="Total 5 4" xfId="7286"/>
    <cellStyle name="Total 5 4 2" xfId="7287"/>
    <cellStyle name="Total 5 4 2 2" xfId="7288"/>
    <cellStyle name="Total 5 4 3" xfId="7289"/>
    <cellStyle name="Total 5 4 3 2" xfId="7290"/>
    <cellStyle name="Total 5 4 4" xfId="7291"/>
    <cellStyle name="Total 5 4 4 2" xfId="7292"/>
    <cellStyle name="Total 5 4 5" xfId="7293"/>
    <cellStyle name="Total 5 4 5 2" xfId="7294"/>
    <cellStyle name="Total 5 4 6" xfId="7295"/>
    <cellStyle name="Total 5 4 6 2" xfId="7296"/>
    <cellStyle name="Total 5 4 7" xfId="7297"/>
    <cellStyle name="Total 5 5" xfId="7298"/>
    <cellStyle name="Total 5 5 2" xfId="7299"/>
    <cellStyle name="Total 5 6" xfId="7300"/>
    <cellStyle name="Total 5 6 2" xfId="7301"/>
    <cellStyle name="Total 5 7" xfId="7302"/>
    <cellStyle name="Total 5 7 2" xfId="7303"/>
    <cellStyle name="Total 5 8" xfId="7304"/>
    <cellStyle name="Total 5 8 2" xfId="7305"/>
    <cellStyle name="Total 5 9" xfId="7306"/>
    <cellStyle name="Total 5 9 2" xfId="7307"/>
    <cellStyle name="Total 6" xfId="7308"/>
    <cellStyle name="Total 6 10" xfId="7309"/>
    <cellStyle name="Total 6 10 2" xfId="7310"/>
    <cellStyle name="Total 6 11" xfId="7311"/>
    <cellStyle name="Total 6 2" xfId="7312"/>
    <cellStyle name="Total 6 2 2" xfId="7313"/>
    <cellStyle name="Total 6 2 2 2" xfId="7314"/>
    <cellStyle name="Total 6 2 2 2 2" xfId="7315"/>
    <cellStyle name="Total 6 2 2 3" xfId="7316"/>
    <cellStyle name="Total 6 2 2 3 2" xfId="7317"/>
    <cellStyle name="Total 6 2 2 4" xfId="7318"/>
    <cellStyle name="Total 6 2 2 4 2" xfId="7319"/>
    <cellStyle name="Total 6 2 2 5" xfId="7320"/>
    <cellStyle name="Total 6 2 2 5 2" xfId="7321"/>
    <cellStyle name="Total 6 2 2 6" xfId="7322"/>
    <cellStyle name="Total 6 2 2 6 2" xfId="7323"/>
    <cellStyle name="Total 6 2 2 7" xfId="7324"/>
    <cellStyle name="Total 6 2 3" xfId="7325"/>
    <cellStyle name="Total 6 2 3 2" xfId="7326"/>
    <cellStyle name="Total 6 2 3 2 2" xfId="7327"/>
    <cellStyle name="Total 6 2 3 3" xfId="7328"/>
    <cellStyle name="Total 6 2 3 3 2" xfId="7329"/>
    <cellStyle name="Total 6 2 3 4" xfId="7330"/>
    <cellStyle name="Total 6 2 3 4 2" xfId="7331"/>
    <cellStyle name="Total 6 2 3 5" xfId="7332"/>
    <cellStyle name="Total 6 2 3 5 2" xfId="7333"/>
    <cellStyle name="Total 6 2 3 6" xfId="7334"/>
    <cellStyle name="Total 6 2 3 6 2" xfId="7335"/>
    <cellStyle name="Total 6 2 3 7" xfId="7336"/>
    <cellStyle name="Total 6 2 4" xfId="7337"/>
    <cellStyle name="Total 6 2 4 2" xfId="7338"/>
    <cellStyle name="Total 6 2 5" xfId="7339"/>
    <cellStyle name="Total 6 2 5 2" xfId="7340"/>
    <cellStyle name="Total 6 2 6" xfId="7341"/>
    <cellStyle name="Total 6 2 6 2" xfId="7342"/>
    <cellStyle name="Total 6 2 7" xfId="7343"/>
    <cellStyle name="Total 6 2 7 2" xfId="7344"/>
    <cellStyle name="Total 6 2 8" xfId="7345"/>
    <cellStyle name="Total 6 2 8 2" xfId="7346"/>
    <cellStyle name="Total 6 2 9" xfId="7347"/>
    <cellStyle name="Total 6 3" xfId="7348"/>
    <cellStyle name="Total 6 3 2" xfId="7349"/>
    <cellStyle name="Total 6 3 2 2" xfId="7350"/>
    <cellStyle name="Total 6 3 3" xfId="7351"/>
    <cellStyle name="Total 6 3 3 2" xfId="7352"/>
    <cellStyle name="Total 6 3 4" xfId="7353"/>
    <cellStyle name="Total 6 3 4 2" xfId="7354"/>
    <cellStyle name="Total 6 3 5" xfId="7355"/>
    <cellStyle name="Total 6 3 5 2" xfId="7356"/>
    <cellStyle name="Total 6 3 6" xfId="7357"/>
    <cellStyle name="Total 6 3 6 2" xfId="7358"/>
    <cellStyle name="Total 6 3 7" xfId="7359"/>
    <cellStyle name="Total 6 4" xfId="7360"/>
    <cellStyle name="Total 6 4 2" xfId="7361"/>
    <cellStyle name="Total 6 4 2 2" xfId="7362"/>
    <cellStyle name="Total 6 4 3" xfId="7363"/>
    <cellStyle name="Total 6 4 3 2" xfId="7364"/>
    <cellStyle name="Total 6 4 4" xfId="7365"/>
    <cellStyle name="Total 6 4 4 2" xfId="7366"/>
    <cellStyle name="Total 6 4 5" xfId="7367"/>
    <cellStyle name="Total 6 4 5 2" xfId="7368"/>
    <cellStyle name="Total 6 4 6" xfId="7369"/>
    <cellStyle name="Total 6 4 6 2" xfId="7370"/>
    <cellStyle name="Total 6 4 7" xfId="7371"/>
    <cellStyle name="Total 6 5" xfId="7372"/>
    <cellStyle name="Total 6 5 2" xfId="7373"/>
    <cellStyle name="Total 6 6" xfId="7374"/>
    <cellStyle name="Total 6 6 2" xfId="7375"/>
    <cellStyle name="Total 6 7" xfId="7376"/>
    <cellStyle name="Total 6 7 2" xfId="7377"/>
    <cellStyle name="Total 6 8" xfId="7378"/>
    <cellStyle name="Total 6 8 2" xfId="7379"/>
    <cellStyle name="Total 6 9" xfId="7380"/>
    <cellStyle name="Total 6 9 2" xfId="7381"/>
    <cellStyle name="Total 7" xfId="7382"/>
    <cellStyle name="Total 7 2" xfId="7383"/>
    <cellStyle name="Total 7 2 2" xfId="7384"/>
    <cellStyle name="Total 7 2 2 2" xfId="7385"/>
    <cellStyle name="Total 7 2 3" xfId="7386"/>
    <cellStyle name="Total 7 2 3 2" xfId="7387"/>
    <cellStyle name="Total 7 2 4" xfId="7388"/>
    <cellStyle name="Total 7 2 4 2" xfId="7389"/>
    <cellStyle name="Total 7 2 5" xfId="7390"/>
    <cellStyle name="Total 7 2 5 2" xfId="7391"/>
    <cellStyle name="Total 7 2 6" xfId="7392"/>
    <cellStyle name="Total 7 3" xfId="7393"/>
    <cellStyle name="Total 7 3 2" xfId="7394"/>
    <cellStyle name="Total 7 3 2 2" xfId="7395"/>
    <cellStyle name="Total 7 3 3" xfId="7396"/>
    <cellStyle name="Total 7 3 3 2" xfId="7397"/>
    <cellStyle name="Total 7 3 4" xfId="7398"/>
    <cellStyle name="Total 7 3 4 2" xfId="7399"/>
    <cellStyle name="Total 7 3 5" xfId="7400"/>
    <cellStyle name="Total 7 3 5 2" xfId="7401"/>
    <cellStyle name="Total 7 3 6" xfId="7402"/>
    <cellStyle name="Total 7 4" xfId="7403"/>
    <cellStyle name="Total 7 4 2" xfId="7404"/>
    <cellStyle name="Total 7 5" xfId="7405"/>
    <cellStyle name="Total 7 5 2" xfId="7406"/>
    <cellStyle name="Total 7 6" xfId="7407"/>
    <cellStyle name="Total 7 6 2" xfId="7408"/>
    <cellStyle name="Total 7 7" xfId="7409"/>
    <cellStyle name="Total 7 7 2" xfId="7410"/>
    <cellStyle name="Total 7 8" xfId="7411"/>
    <cellStyle name="Total 8" xfId="7412"/>
    <cellStyle name="Total 8 2" xfId="7413"/>
    <cellStyle name="Total 8 2 2" xfId="7414"/>
    <cellStyle name="Total 8 3" xfId="7415"/>
    <cellStyle name="Total 8 3 2" xfId="7416"/>
    <cellStyle name="Total 8 4" xfId="7417"/>
    <cellStyle name="Total 8 4 2" xfId="7418"/>
    <cellStyle name="Total 8 5" xfId="7419"/>
    <cellStyle name="Total 8 5 2" xfId="7420"/>
    <cellStyle name="Total 8 6" xfId="7421"/>
    <cellStyle name="Total 9" xfId="7422"/>
    <cellStyle name="Total 9 2" xfId="7423"/>
    <cellStyle name="Total 9 2 2" xfId="7424"/>
    <cellStyle name="Total 9 3" xfId="7425"/>
    <cellStyle name="Total 9 3 2" xfId="7426"/>
    <cellStyle name="Total 9 4" xfId="7427"/>
    <cellStyle name="Total 9 4 2" xfId="7428"/>
    <cellStyle name="Total 9 5" xfId="7429"/>
    <cellStyle name="Total 9 5 2" xfId="7430"/>
    <cellStyle name="Total 9 6" xfId="7431"/>
    <cellStyle name="Total 9 6 2" xfId="7432"/>
    <cellStyle name="Total 9 7" xfId="7433"/>
    <cellStyle name="Total 9 7 2" xfId="7434"/>
    <cellStyle name="Total 9 8" xfId="7435"/>
    <cellStyle name="Total__Anfisa_Result after MRO_model2012(ord+marg ore+dilution)" xfId="46306"/>
    <cellStyle name="Total1" xfId="7436"/>
    <cellStyle name="Total2" xfId="7437"/>
    <cellStyle name="Total2 2" xfId="7438"/>
    <cellStyle name="Total2 2 2" xfId="7439"/>
    <cellStyle name="Total2 3" xfId="7440"/>
    <cellStyle name="TotalPage" xfId="7441"/>
    <cellStyle name="TotCol - Style5" xfId="7442"/>
    <cellStyle name="TotRow - Style4" xfId="7443"/>
    <cellStyle name="TotRow - Style4 10" xfId="7444"/>
    <cellStyle name="TotRow - Style4 2" xfId="7445"/>
    <cellStyle name="TotRow - Style4 2 2" xfId="7446"/>
    <cellStyle name="TotRow - Style4 2 2 2" xfId="7447"/>
    <cellStyle name="TotRow - Style4 2 3" xfId="7448"/>
    <cellStyle name="TotRow - Style4 2 3 2" xfId="7449"/>
    <cellStyle name="TotRow - Style4 2 4" xfId="7450"/>
    <cellStyle name="TotRow - Style4 2 4 2" xfId="7451"/>
    <cellStyle name="TotRow - Style4 2 5" xfId="7452"/>
    <cellStyle name="TotRow - Style4 2 5 2" xfId="7453"/>
    <cellStyle name="TotRow - Style4 2 6" xfId="7454"/>
    <cellStyle name="TotRow - Style4 2 6 2" xfId="7455"/>
    <cellStyle name="TotRow - Style4 2 7" xfId="7456"/>
    <cellStyle name="TotRow - Style4 2 7 2" xfId="7457"/>
    <cellStyle name="TotRow - Style4 2 8" xfId="7458"/>
    <cellStyle name="TotRow - Style4 3" xfId="7459"/>
    <cellStyle name="TotRow - Style4 3 2" xfId="7460"/>
    <cellStyle name="TotRow - Style4 3 2 2" xfId="7461"/>
    <cellStyle name="TotRow - Style4 3 3" xfId="7462"/>
    <cellStyle name="TotRow - Style4 3 3 2" xfId="7463"/>
    <cellStyle name="TotRow - Style4 3 4" xfId="7464"/>
    <cellStyle name="TotRow - Style4 3 4 2" xfId="7465"/>
    <cellStyle name="TotRow - Style4 3 5" xfId="7466"/>
    <cellStyle name="TotRow - Style4 3 5 2" xfId="7467"/>
    <cellStyle name="TotRow - Style4 3 6" xfId="7468"/>
    <cellStyle name="TotRow - Style4 3 6 2" xfId="7469"/>
    <cellStyle name="TotRow - Style4 3 7" xfId="7470"/>
    <cellStyle name="TotRow - Style4 3 7 2" xfId="7471"/>
    <cellStyle name="TotRow - Style4 3 8" xfId="7472"/>
    <cellStyle name="TotRow - Style4 4" xfId="7473"/>
    <cellStyle name="TotRow - Style4 4 2" xfId="7474"/>
    <cellStyle name="TotRow - Style4 5" xfId="7475"/>
    <cellStyle name="TotRow - Style4 5 2" xfId="7476"/>
    <cellStyle name="TotRow - Style4 6" xfId="7477"/>
    <cellStyle name="TotRow - Style4 6 2" xfId="7478"/>
    <cellStyle name="TotRow - Style4 7" xfId="7479"/>
    <cellStyle name="TotRow - Style4 7 2" xfId="7480"/>
    <cellStyle name="TotRow - Style4 8" xfId="7481"/>
    <cellStyle name="TotRow - Style4 8 2" xfId="7482"/>
    <cellStyle name="TotRow - Style4 9" xfId="7483"/>
    <cellStyle name="TotRow - Style4 9 2" xfId="7484"/>
    <cellStyle name="Trebushet" xfId="7485"/>
    <cellStyle name="Tusenskille [0]_DS" xfId="7486"/>
    <cellStyle name="Tusenskille_DS" xfId="7487"/>
    <cellStyle name="Undefiniert" xfId="46307"/>
    <cellStyle name="Unit" xfId="7488"/>
    <cellStyle name="Valiotsikko" xfId="7489"/>
    <cellStyle name="Valiotsikko 2" xfId="7490"/>
    <cellStyle name="Valiotsikko 3" xfId="7491"/>
    <cellStyle name="Valiotsikko 4" xfId="7492"/>
    <cellStyle name="Valiotsikko 5" xfId="7493"/>
    <cellStyle name="Valiotsikko 6" xfId="7494"/>
    <cellStyle name="Valiotsikko 7" xfId="7495"/>
    <cellStyle name="Valiotsikko 8" xfId="7496"/>
    <cellStyle name="Valiotsikko__Anfisa_Result after MRO_model2012(ord+marg ore+dilution)" xfId="46308"/>
    <cellStyle name="Valuta [0]_DS" xfId="7497"/>
    <cellStyle name="Valuta_DS" xfId="7498"/>
    <cellStyle name="Vertical" xfId="7499"/>
    <cellStyle name="Vдliotsikko" xfId="7500"/>
    <cellStyle name="Warning Text" xfId="7501"/>
    <cellStyle name="Warning Text 2" xfId="7502"/>
    <cellStyle name="Warning Text 2 2" xfId="7503"/>
    <cellStyle name="Warning Text 3" xfId="7504"/>
    <cellStyle name="Warning Text 3 2" xfId="7505"/>
    <cellStyle name="Warning Text 4" xfId="7506"/>
    <cellStyle name="Warning Text 5" xfId="7507"/>
    <cellStyle name="Warning Text 6" xfId="7508"/>
    <cellStyle name="Warning Text__Anfisa_Result after MRO_model2012(ord+marg ore+dilution)" xfId="46309"/>
    <cellStyle name="WIP" xfId="7509"/>
    <cellStyle name="XComma" xfId="7510"/>
    <cellStyle name="XComma 0.0" xfId="7511"/>
    <cellStyle name="XComma 0.0 2" xfId="7512"/>
    <cellStyle name="XComma 0.0 3" xfId="7513"/>
    <cellStyle name="XComma 0.0 4" xfId="7514"/>
    <cellStyle name="XComma 0.0 5" xfId="7515"/>
    <cellStyle name="XComma 0.0 6" xfId="7516"/>
    <cellStyle name="XComma 0.0 7" xfId="7517"/>
    <cellStyle name="XComma 0.0 8" xfId="7518"/>
    <cellStyle name="XComma 0.00" xfId="7519"/>
    <cellStyle name="XComma 0.00 2" xfId="7520"/>
    <cellStyle name="XComma 0.00 3" xfId="7521"/>
    <cellStyle name="XComma 0.00 4" xfId="7522"/>
    <cellStyle name="XComma 0.00 5" xfId="7523"/>
    <cellStyle name="XComma 0.00 6" xfId="7524"/>
    <cellStyle name="XComma 0.00 7" xfId="7525"/>
    <cellStyle name="XComma 0.00 8" xfId="7526"/>
    <cellStyle name="XComma 0.000" xfId="7527"/>
    <cellStyle name="XComma 0.000 2" xfId="7528"/>
    <cellStyle name="XComma 0.000 3" xfId="7529"/>
    <cellStyle name="XComma 0.000 4" xfId="7530"/>
    <cellStyle name="XComma 0.000 5" xfId="7531"/>
    <cellStyle name="XComma 0.000 6" xfId="7532"/>
    <cellStyle name="XComma 0.000 7" xfId="7533"/>
    <cellStyle name="XComma 0.000 8" xfId="7534"/>
    <cellStyle name="XComma 2" xfId="7535"/>
    <cellStyle name="XComma 3" xfId="7536"/>
    <cellStyle name="XComma 4" xfId="7537"/>
    <cellStyle name="XComma 5" xfId="7538"/>
    <cellStyle name="XComma 6" xfId="7539"/>
    <cellStyle name="XComma 7" xfId="7540"/>
    <cellStyle name="XComma 8" xfId="7541"/>
    <cellStyle name="XComma_А_РАСЧЕТ НБ, ДОХОДЫ, РАСХОДЫ 2006" xfId="7542"/>
    <cellStyle name="XCurrency" xfId="7543"/>
    <cellStyle name="XCurrency 0.0" xfId="7544"/>
    <cellStyle name="XCurrency 0.0 2" xfId="7545"/>
    <cellStyle name="XCurrency 0.0 3" xfId="7546"/>
    <cellStyle name="XCurrency 0.0 4" xfId="7547"/>
    <cellStyle name="XCurrency 0.0 5" xfId="7548"/>
    <cellStyle name="XCurrency 0.0 6" xfId="7549"/>
    <cellStyle name="XCurrency 0.0 7" xfId="7550"/>
    <cellStyle name="XCurrency 0.0 8" xfId="7551"/>
    <cellStyle name="XCurrency 0.00" xfId="7552"/>
    <cellStyle name="XCurrency 0.00 2" xfId="7553"/>
    <cellStyle name="XCurrency 0.00 3" xfId="7554"/>
    <cellStyle name="XCurrency 0.00 4" xfId="7555"/>
    <cellStyle name="XCurrency 0.00 5" xfId="7556"/>
    <cellStyle name="XCurrency 0.00 6" xfId="7557"/>
    <cellStyle name="XCurrency 0.00 7" xfId="7558"/>
    <cellStyle name="XCurrency 0.00 8" xfId="7559"/>
    <cellStyle name="XCurrency 0.000" xfId="7560"/>
    <cellStyle name="XCurrency 0.000 2" xfId="7561"/>
    <cellStyle name="XCurrency 0.000 3" xfId="7562"/>
    <cellStyle name="XCurrency 0.000 4" xfId="7563"/>
    <cellStyle name="XCurrency 0.000 5" xfId="7564"/>
    <cellStyle name="XCurrency 0.000 6" xfId="7565"/>
    <cellStyle name="XCurrency 0.000 7" xfId="7566"/>
    <cellStyle name="XCurrency 0.000 8" xfId="7567"/>
    <cellStyle name="XCurrency 2" xfId="7568"/>
    <cellStyle name="XCurrency 3" xfId="7569"/>
    <cellStyle name="XCurrency 4" xfId="7570"/>
    <cellStyle name="XCurrency 5" xfId="7571"/>
    <cellStyle name="XCurrency 6" xfId="7572"/>
    <cellStyle name="XCurrency 7" xfId="7573"/>
    <cellStyle name="XCurrency 8" xfId="7574"/>
    <cellStyle name="XCurrency_А_РАСЧЕТ НБ, ДОХОДЫ, РАСХОДЫ 2006" xfId="7575"/>
    <cellStyle name="Year EN" xfId="7576"/>
    <cellStyle name="Year EN 2" xfId="7577"/>
    <cellStyle name="Year EN 2 2" xfId="7578"/>
    <cellStyle name="Year EN 3" xfId="7579"/>
    <cellStyle name="Year EN 3 2" xfId="7580"/>
    <cellStyle name="Year EN 4" xfId="7581"/>
    <cellStyle name="Year EN 5" xfId="7582"/>
    <cellStyle name="Year RU" xfId="7583"/>
    <cellStyle name="Year RU 2" xfId="7584"/>
    <cellStyle name="Year RU 2 2" xfId="7585"/>
    <cellStyle name="Year RU 3" xfId="7586"/>
    <cellStyle name="Year RU 3 2" xfId="7587"/>
    <cellStyle name="Year RU 4" xfId="7588"/>
    <cellStyle name="Year RU 5" xfId="7589"/>
    <cellStyle name="Years" xfId="7590"/>
    <cellStyle name="Zero" xfId="7591"/>
    <cellStyle name="Акт" xfId="7592"/>
    <cellStyle name="Акт 2" xfId="7593"/>
    <cellStyle name="Акт 2 2" xfId="7594"/>
    <cellStyle name="Акт 3" xfId="7595"/>
    <cellStyle name="Акт 3 2" xfId="7596"/>
    <cellStyle name="Акт 4" xfId="7597"/>
    <cellStyle name="АктМТСН" xfId="7598"/>
    <cellStyle name="Акцент1" xfId="50081" builtinId="29" customBuiltin="1"/>
    <cellStyle name="Акцент1 10" xfId="7599"/>
    <cellStyle name="Акцент1 11" xfId="7600"/>
    <cellStyle name="Акцент1 12" xfId="7601"/>
    <cellStyle name="Акцент1 13" xfId="7602"/>
    <cellStyle name="Акцент1 14" xfId="7603"/>
    <cellStyle name="Акцент1 15" xfId="7604"/>
    <cellStyle name="Акцент1 16" xfId="7605"/>
    <cellStyle name="Акцент1 17" xfId="7606"/>
    <cellStyle name="Акцент1 18" xfId="7607"/>
    <cellStyle name="Акцент1 19" xfId="7608"/>
    <cellStyle name="Акцент1 2" xfId="34"/>
    <cellStyle name="Акцент1 2 2" xfId="7609"/>
    <cellStyle name="Акцент1 2 3" xfId="7610"/>
    <cellStyle name="Акцент1 2 3 2" xfId="46310"/>
    <cellStyle name="Акцент1 2 4" xfId="46311"/>
    <cellStyle name="Акцент1 20" xfId="7611"/>
    <cellStyle name="Акцент1 21" xfId="7612"/>
    <cellStyle name="Акцент1 22" xfId="7613"/>
    <cellStyle name="Акцент1 23" xfId="7614"/>
    <cellStyle name="Акцент1 3" xfId="7615"/>
    <cellStyle name="Акцент1 3 2" xfId="7616"/>
    <cellStyle name="Акцент1 4" xfId="7617"/>
    <cellStyle name="Акцент1 4 2" xfId="7618"/>
    <cellStyle name="Акцент1 4 2 2" xfId="46312"/>
    <cellStyle name="Акцент1 4 3" xfId="46313"/>
    <cellStyle name="Акцент1 5" xfId="7619"/>
    <cellStyle name="Акцент1 5 2" xfId="7620"/>
    <cellStyle name="Акцент1 6" xfId="7621"/>
    <cellStyle name="Акцент1 7" xfId="7622"/>
    <cellStyle name="Акцент1 8" xfId="7623"/>
    <cellStyle name="Акцент1 9" xfId="7624"/>
    <cellStyle name="Акцент2" xfId="50082" builtinId="33" customBuiltin="1"/>
    <cellStyle name="Акцент2 10" xfId="7625"/>
    <cellStyle name="Акцент2 11" xfId="7626"/>
    <cellStyle name="Акцент2 12" xfId="7627"/>
    <cellStyle name="Акцент2 13" xfId="7628"/>
    <cellStyle name="Акцент2 14" xfId="7629"/>
    <cellStyle name="Акцент2 15" xfId="7630"/>
    <cellStyle name="Акцент2 16" xfId="7631"/>
    <cellStyle name="Акцент2 17" xfId="7632"/>
    <cellStyle name="Акцент2 18" xfId="7633"/>
    <cellStyle name="Акцент2 19" xfId="7634"/>
    <cellStyle name="Акцент2 2" xfId="35"/>
    <cellStyle name="Акцент2 2 2" xfId="7635"/>
    <cellStyle name="Акцент2 2 3" xfId="7636"/>
    <cellStyle name="Акцент2 20" xfId="7637"/>
    <cellStyle name="Акцент2 21" xfId="7638"/>
    <cellStyle name="Акцент2 22" xfId="7639"/>
    <cellStyle name="Акцент2 23" xfId="7640"/>
    <cellStyle name="Акцент2 3" xfId="7641"/>
    <cellStyle name="Акцент2 3 2" xfId="7642"/>
    <cellStyle name="Акцент2 4" xfId="7643"/>
    <cellStyle name="Акцент2 4 2" xfId="7644"/>
    <cellStyle name="Акцент2 5" xfId="7645"/>
    <cellStyle name="Акцент2 5 2" xfId="7646"/>
    <cellStyle name="Акцент2 6" xfId="7647"/>
    <cellStyle name="Акцент2 7" xfId="7648"/>
    <cellStyle name="Акцент2 8" xfId="7649"/>
    <cellStyle name="Акцент2 9" xfId="7650"/>
    <cellStyle name="Акцент3" xfId="50083" builtinId="37" customBuiltin="1"/>
    <cellStyle name="Акцент3 10" xfId="7651"/>
    <cellStyle name="Акцент3 11" xfId="7652"/>
    <cellStyle name="Акцент3 12" xfId="7653"/>
    <cellStyle name="Акцент3 13" xfId="7654"/>
    <cellStyle name="Акцент3 14" xfId="7655"/>
    <cellStyle name="Акцент3 15" xfId="7656"/>
    <cellStyle name="Акцент3 16" xfId="7657"/>
    <cellStyle name="Акцент3 17" xfId="7658"/>
    <cellStyle name="Акцент3 18" xfId="7659"/>
    <cellStyle name="Акцент3 19" xfId="7660"/>
    <cellStyle name="Акцент3 2" xfId="36"/>
    <cellStyle name="Акцент3 2 2" xfId="7661"/>
    <cellStyle name="Акцент3 2 3" xfId="7662"/>
    <cellStyle name="Акцент3 20" xfId="7663"/>
    <cellStyle name="Акцент3 21" xfId="7664"/>
    <cellStyle name="Акцент3 22" xfId="7665"/>
    <cellStyle name="Акцент3 23" xfId="7666"/>
    <cellStyle name="Акцент3 3" xfId="7667"/>
    <cellStyle name="Акцент3 3 2" xfId="7668"/>
    <cellStyle name="Акцент3 4" xfId="7669"/>
    <cellStyle name="Акцент3 4 2" xfId="7670"/>
    <cellStyle name="Акцент3 5" xfId="7671"/>
    <cellStyle name="Акцент3 5 2" xfId="7672"/>
    <cellStyle name="Акцент3 6" xfId="7673"/>
    <cellStyle name="Акцент3 7" xfId="7674"/>
    <cellStyle name="Акцент3 8" xfId="7675"/>
    <cellStyle name="Акцент3 9" xfId="7676"/>
    <cellStyle name="Акцент4" xfId="50084" builtinId="41" customBuiltin="1"/>
    <cellStyle name="Акцент4 10" xfId="7677"/>
    <cellStyle name="Акцент4 11" xfId="7678"/>
    <cellStyle name="Акцент4 12" xfId="7679"/>
    <cellStyle name="Акцент4 13" xfId="7680"/>
    <cellStyle name="Акцент4 14" xfId="7681"/>
    <cellStyle name="Акцент4 15" xfId="7682"/>
    <cellStyle name="Акцент4 16" xfId="7683"/>
    <cellStyle name="Акцент4 17" xfId="7684"/>
    <cellStyle name="Акцент4 18" xfId="7685"/>
    <cellStyle name="Акцент4 19" xfId="7686"/>
    <cellStyle name="Акцент4 2" xfId="37"/>
    <cellStyle name="Акцент4 2 2" xfId="7687"/>
    <cellStyle name="Акцент4 2 3" xfId="7688"/>
    <cellStyle name="Акцент4 2 3 2" xfId="46314"/>
    <cellStyle name="Акцент4 2 4" xfId="46315"/>
    <cellStyle name="Акцент4 20" xfId="7689"/>
    <cellStyle name="Акцент4 21" xfId="7690"/>
    <cellStyle name="Акцент4 22" xfId="7691"/>
    <cellStyle name="Акцент4 23" xfId="7692"/>
    <cellStyle name="Акцент4 3" xfId="7693"/>
    <cellStyle name="Акцент4 3 2" xfId="7694"/>
    <cellStyle name="Акцент4 4" xfId="7695"/>
    <cellStyle name="Акцент4 4 2" xfId="7696"/>
    <cellStyle name="Акцент4 4 2 2" xfId="46316"/>
    <cellStyle name="Акцент4 4 3" xfId="46317"/>
    <cellStyle name="Акцент4 5" xfId="7697"/>
    <cellStyle name="Акцент4 5 2" xfId="7698"/>
    <cellStyle name="Акцент4 6" xfId="7699"/>
    <cellStyle name="Акцент4 7" xfId="7700"/>
    <cellStyle name="Акцент4 8" xfId="7701"/>
    <cellStyle name="Акцент4 9" xfId="7702"/>
    <cellStyle name="Акцент5" xfId="50085" builtinId="45" customBuiltin="1"/>
    <cellStyle name="Акцент5 10" xfId="7703"/>
    <cellStyle name="Акцент5 11" xfId="7704"/>
    <cellStyle name="Акцент5 12" xfId="7705"/>
    <cellStyle name="Акцент5 13" xfId="7706"/>
    <cellStyle name="Акцент5 14" xfId="7707"/>
    <cellStyle name="Акцент5 15" xfId="7708"/>
    <cellStyle name="Акцент5 16" xfId="7709"/>
    <cellStyle name="Акцент5 17" xfId="7710"/>
    <cellStyle name="Акцент5 18" xfId="7711"/>
    <cellStyle name="Акцент5 19" xfId="7712"/>
    <cellStyle name="Акцент5 2" xfId="38"/>
    <cellStyle name="Акцент5 2 2" xfId="7713"/>
    <cellStyle name="Акцент5 2 3" xfId="7714"/>
    <cellStyle name="Акцент5 20" xfId="7715"/>
    <cellStyle name="Акцент5 21" xfId="7716"/>
    <cellStyle name="Акцент5 22" xfId="7717"/>
    <cellStyle name="Акцент5 23" xfId="7718"/>
    <cellStyle name="Акцент5 3" xfId="7719"/>
    <cellStyle name="Акцент5 3 2" xfId="7720"/>
    <cellStyle name="Акцент5 4" xfId="7721"/>
    <cellStyle name="Акцент5 5" xfId="7722"/>
    <cellStyle name="Акцент5 6" xfId="7723"/>
    <cellStyle name="Акцент5 7" xfId="7724"/>
    <cellStyle name="Акцент5 8" xfId="7725"/>
    <cellStyle name="Акцент5 9" xfId="7726"/>
    <cellStyle name="Акцент6" xfId="50086" builtinId="49" customBuiltin="1"/>
    <cellStyle name="Акцент6 10" xfId="7727"/>
    <cellStyle name="Акцент6 11" xfId="7728"/>
    <cellStyle name="Акцент6 12" xfId="7729"/>
    <cellStyle name="Акцент6 13" xfId="7730"/>
    <cellStyle name="Акцент6 14" xfId="7731"/>
    <cellStyle name="Акцент6 15" xfId="7732"/>
    <cellStyle name="Акцент6 16" xfId="7733"/>
    <cellStyle name="Акцент6 17" xfId="7734"/>
    <cellStyle name="Акцент6 18" xfId="7735"/>
    <cellStyle name="Акцент6 19" xfId="7736"/>
    <cellStyle name="Акцент6 2" xfId="39"/>
    <cellStyle name="Акцент6 2 2" xfId="7737"/>
    <cellStyle name="Акцент6 2 3" xfId="7738"/>
    <cellStyle name="Акцент6 20" xfId="7739"/>
    <cellStyle name="Акцент6 21" xfId="7740"/>
    <cellStyle name="Акцент6 22" xfId="7741"/>
    <cellStyle name="Акцент6 23" xfId="7742"/>
    <cellStyle name="Акцент6 3" xfId="7743"/>
    <cellStyle name="Акцент6 3 2" xfId="7744"/>
    <cellStyle name="Акцент6 4" xfId="7745"/>
    <cellStyle name="Акцент6 5" xfId="7746"/>
    <cellStyle name="Акцент6 6" xfId="7747"/>
    <cellStyle name="Акцент6 7" xfId="7748"/>
    <cellStyle name="Акцент6 8" xfId="7749"/>
    <cellStyle name="Акцент6 9" xfId="7750"/>
    <cellStyle name="вагоны" xfId="7751"/>
    <cellStyle name="вагоны 2" xfId="7752"/>
    <cellStyle name="вагоны 3" xfId="7753"/>
    <cellStyle name="вагоны 4" xfId="7754"/>
    <cellStyle name="вагоны 5" xfId="7755"/>
    <cellStyle name="вагоны 6" xfId="7756"/>
    <cellStyle name="вагоны 7" xfId="7757"/>
    <cellStyle name="вагоны 8" xfId="7758"/>
    <cellStyle name="вагоны_1_Варваринское 2011 от 22.12.10 ОСНОВНОЙ (без медного купороса)" xfId="7759"/>
    <cellStyle name="Ввод " xfId="50073" builtinId="20" customBuiltin="1"/>
    <cellStyle name="Ввод  10" xfId="7760"/>
    <cellStyle name="Ввод  10 2" xfId="7761"/>
    <cellStyle name="Ввод  10 2 2" xfId="7762"/>
    <cellStyle name="Ввод  10 2 2 2" xfId="7763"/>
    <cellStyle name="Ввод  10 2 3" xfId="7764"/>
    <cellStyle name="Ввод  10 2 3 2" xfId="7765"/>
    <cellStyle name="Ввод  10 2 4" xfId="7766"/>
    <cellStyle name="Ввод  10 2 4 2" xfId="7767"/>
    <cellStyle name="Ввод  10 2 5" xfId="7768"/>
    <cellStyle name="Ввод  10 2 5 2" xfId="7769"/>
    <cellStyle name="Ввод  10 2 6" xfId="7770"/>
    <cellStyle name="Ввод  10 2 6 2" xfId="7771"/>
    <cellStyle name="Ввод  10 2 7" xfId="7772"/>
    <cellStyle name="Ввод  10 2 7 2" xfId="7773"/>
    <cellStyle name="Ввод  10 2 8" xfId="7774"/>
    <cellStyle name="Ввод  10 2 8 2" xfId="7775"/>
    <cellStyle name="Ввод  10 2 9" xfId="7776"/>
    <cellStyle name="Ввод  10 3" xfId="7777"/>
    <cellStyle name="Ввод  10 3 2" xfId="7778"/>
    <cellStyle name="Ввод  10 4" xfId="7779"/>
    <cellStyle name="Ввод  10 4 2" xfId="7780"/>
    <cellStyle name="Ввод  10 5" xfId="7781"/>
    <cellStyle name="Ввод  10 5 2" xfId="7782"/>
    <cellStyle name="Ввод  10 6" xfId="7783"/>
    <cellStyle name="Ввод  10 6 2" xfId="7784"/>
    <cellStyle name="Ввод  10 7" xfId="7785"/>
    <cellStyle name="Ввод  10 7 2" xfId="7786"/>
    <cellStyle name="Ввод  10 8" xfId="7787"/>
    <cellStyle name="Ввод  10 8 2" xfId="7788"/>
    <cellStyle name="Ввод  10 9" xfId="7789"/>
    <cellStyle name="Ввод  11" xfId="7790"/>
    <cellStyle name="Ввод  11 2" xfId="7791"/>
    <cellStyle name="Ввод  11 2 2" xfId="7792"/>
    <cellStyle name="Ввод  11 2 2 2" xfId="7793"/>
    <cellStyle name="Ввод  11 2 3" xfId="7794"/>
    <cellStyle name="Ввод  11 2 3 2" xfId="7795"/>
    <cellStyle name="Ввод  11 2 4" xfId="7796"/>
    <cellStyle name="Ввод  11 2 4 2" xfId="7797"/>
    <cellStyle name="Ввод  11 2 5" xfId="7798"/>
    <cellStyle name="Ввод  11 2 5 2" xfId="7799"/>
    <cellStyle name="Ввод  11 2 6" xfId="7800"/>
    <cellStyle name="Ввод  11 2 6 2" xfId="7801"/>
    <cellStyle name="Ввод  11 2 7" xfId="7802"/>
    <cellStyle name="Ввод  11 2 7 2" xfId="7803"/>
    <cellStyle name="Ввод  11 2 8" xfId="7804"/>
    <cellStyle name="Ввод  11 2 8 2" xfId="7805"/>
    <cellStyle name="Ввод  11 2 9" xfId="7806"/>
    <cellStyle name="Ввод  11 3" xfId="7807"/>
    <cellStyle name="Ввод  11 3 2" xfId="7808"/>
    <cellStyle name="Ввод  11 4" xfId="7809"/>
    <cellStyle name="Ввод  11 4 2" xfId="7810"/>
    <cellStyle name="Ввод  11 5" xfId="7811"/>
    <cellStyle name="Ввод  11 5 2" xfId="7812"/>
    <cellStyle name="Ввод  11 6" xfId="7813"/>
    <cellStyle name="Ввод  11 6 2" xfId="7814"/>
    <cellStyle name="Ввод  11 7" xfId="7815"/>
    <cellStyle name="Ввод  11 7 2" xfId="7816"/>
    <cellStyle name="Ввод  11 8" xfId="7817"/>
    <cellStyle name="Ввод  11 8 2" xfId="7818"/>
    <cellStyle name="Ввод  11 9" xfId="7819"/>
    <cellStyle name="Ввод  12" xfId="7820"/>
    <cellStyle name="Ввод  12 2" xfId="7821"/>
    <cellStyle name="Ввод  12 2 2" xfId="7822"/>
    <cellStyle name="Ввод  12 2 2 2" xfId="7823"/>
    <cellStyle name="Ввод  12 2 3" xfId="7824"/>
    <cellStyle name="Ввод  12 2 3 2" xfId="7825"/>
    <cellStyle name="Ввод  12 2 4" xfId="7826"/>
    <cellStyle name="Ввод  12 2 4 2" xfId="7827"/>
    <cellStyle name="Ввод  12 2 5" xfId="7828"/>
    <cellStyle name="Ввод  12 2 5 2" xfId="7829"/>
    <cellStyle name="Ввод  12 2 6" xfId="7830"/>
    <cellStyle name="Ввод  12 2 6 2" xfId="7831"/>
    <cellStyle name="Ввод  12 2 7" xfId="7832"/>
    <cellStyle name="Ввод  12 2 7 2" xfId="7833"/>
    <cellStyle name="Ввод  12 2 8" xfId="7834"/>
    <cellStyle name="Ввод  12 2 8 2" xfId="7835"/>
    <cellStyle name="Ввод  12 2 9" xfId="7836"/>
    <cellStyle name="Ввод  12 3" xfId="7837"/>
    <cellStyle name="Ввод  12 3 2" xfId="7838"/>
    <cellStyle name="Ввод  12 4" xfId="7839"/>
    <cellStyle name="Ввод  12 4 2" xfId="7840"/>
    <cellStyle name="Ввод  12 5" xfId="7841"/>
    <cellStyle name="Ввод  12 5 2" xfId="7842"/>
    <cellStyle name="Ввод  12 6" xfId="7843"/>
    <cellStyle name="Ввод  12 6 2" xfId="7844"/>
    <cellStyle name="Ввод  12 7" xfId="7845"/>
    <cellStyle name="Ввод  12 7 2" xfId="7846"/>
    <cellStyle name="Ввод  12 8" xfId="7847"/>
    <cellStyle name="Ввод  12 8 2" xfId="7848"/>
    <cellStyle name="Ввод  12 9" xfId="7849"/>
    <cellStyle name="Ввод  13" xfId="7850"/>
    <cellStyle name="Ввод  13 2" xfId="7851"/>
    <cellStyle name="Ввод  13 2 2" xfId="7852"/>
    <cellStyle name="Ввод  13 2 2 2" xfId="7853"/>
    <cellStyle name="Ввод  13 2 3" xfId="7854"/>
    <cellStyle name="Ввод  13 2 3 2" xfId="7855"/>
    <cellStyle name="Ввод  13 2 4" xfId="7856"/>
    <cellStyle name="Ввод  13 2 4 2" xfId="7857"/>
    <cellStyle name="Ввод  13 2 5" xfId="7858"/>
    <cellStyle name="Ввод  13 2 5 2" xfId="7859"/>
    <cellStyle name="Ввод  13 2 6" xfId="7860"/>
    <cellStyle name="Ввод  13 2 6 2" xfId="7861"/>
    <cellStyle name="Ввод  13 2 7" xfId="7862"/>
    <cellStyle name="Ввод  13 2 7 2" xfId="7863"/>
    <cellStyle name="Ввод  13 2 8" xfId="7864"/>
    <cellStyle name="Ввод  13 2 8 2" xfId="7865"/>
    <cellStyle name="Ввод  13 2 9" xfId="7866"/>
    <cellStyle name="Ввод  13 3" xfId="7867"/>
    <cellStyle name="Ввод  13 3 2" xfId="7868"/>
    <cellStyle name="Ввод  13 4" xfId="7869"/>
    <cellStyle name="Ввод  13 4 2" xfId="7870"/>
    <cellStyle name="Ввод  13 5" xfId="7871"/>
    <cellStyle name="Ввод  13 5 2" xfId="7872"/>
    <cellStyle name="Ввод  13 6" xfId="7873"/>
    <cellStyle name="Ввод  13 6 2" xfId="7874"/>
    <cellStyle name="Ввод  13 7" xfId="7875"/>
    <cellStyle name="Ввод  13 7 2" xfId="7876"/>
    <cellStyle name="Ввод  13 8" xfId="7877"/>
    <cellStyle name="Ввод  13 8 2" xfId="7878"/>
    <cellStyle name="Ввод  13 9" xfId="7879"/>
    <cellStyle name="Ввод  14" xfId="7880"/>
    <cellStyle name="Ввод  14 2" xfId="7881"/>
    <cellStyle name="Ввод  14 2 2" xfId="7882"/>
    <cellStyle name="Ввод  14 2 2 2" xfId="7883"/>
    <cellStyle name="Ввод  14 2 3" xfId="7884"/>
    <cellStyle name="Ввод  14 2 3 2" xfId="7885"/>
    <cellStyle name="Ввод  14 2 4" xfId="7886"/>
    <cellStyle name="Ввод  14 2 4 2" xfId="7887"/>
    <cellStyle name="Ввод  14 2 5" xfId="7888"/>
    <cellStyle name="Ввод  14 2 5 2" xfId="7889"/>
    <cellStyle name="Ввод  14 2 6" xfId="7890"/>
    <cellStyle name="Ввод  14 2 6 2" xfId="7891"/>
    <cellStyle name="Ввод  14 2 7" xfId="7892"/>
    <cellStyle name="Ввод  14 2 7 2" xfId="7893"/>
    <cellStyle name="Ввод  14 2 8" xfId="7894"/>
    <cellStyle name="Ввод  14 2 8 2" xfId="7895"/>
    <cellStyle name="Ввод  14 2 9" xfId="7896"/>
    <cellStyle name="Ввод  14 3" xfId="7897"/>
    <cellStyle name="Ввод  14 3 2" xfId="7898"/>
    <cellStyle name="Ввод  14 4" xfId="7899"/>
    <cellStyle name="Ввод  14 4 2" xfId="7900"/>
    <cellStyle name="Ввод  14 5" xfId="7901"/>
    <cellStyle name="Ввод  14 5 2" xfId="7902"/>
    <cellStyle name="Ввод  14 6" xfId="7903"/>
    <cellStyle name="Ввод  14 6 2" xfId="7904"/>
    <cellStyle name="Ввод  14 7" xfId="7905"/>
    <cellStyle name="Ввод  14 7 2" xfId="7906"/>
    <cellStyle name="Ввод  14 8" xfId="7907"/>
    <cellStyle name="Ввод  14 8 2" xfId="7908"/>
    <cellStyle name="Ввод  14 9" xfId="7909"/>
    <cellStyle name="Ввод  15" xfId="7910"/>
    <cellStyle name="Ввод  15 2" xfId="7911"/>
    <cellStyle name="Ввод  15 2 2" xfId="7912"/>
    <cellStyle name="Ввод  15 2 2 2" xfId="7913"/>
    <cellStyle name="Ввод  15 2 3" xfId="7914"/>
    <cellStyle name="Ввод  15 2 3 2" xfId="7915"/>
    <cellStyle name="Ввод  15 2 4" xfId="7916"/>
    <cellStyle name="Ввод  15 2 4 2" xfId="7917"/>
    <cellStyle name="Ввод  15 2 5" xfId="7918"/>
    <cellStyle name="Ввод  15 2 5 2" xfId="7919"/>
    <cellStyle name="Ввод  15 2 6" xfId="7920"/>
    <cellStyle name="Ввод  15 2 6 2" xfId="7921"/>
    <cellStyle name="Ввод  15 2 7" xfId="7922"/>
    <cellStyle name="Ввод  15 2 7 2" xfId="7923"/>
    <cellStyle name="Ввод  15 2 8" xfId="7924"/>
    <cellStyle name="Ввод  15 2 8 2" xfId="7925"/>
    <cellStyle name="Ввод  15 2 9" xfId="7926"/>
    <cellStyle name="Ввод  15 3" xfId="7927"/>
    <cellStyle name="Ввод  15 3 2" xfId="7928"/>
    <cellStyle name="Ввод  15 4" xfId="7929"/>
    <cellStyle name="Ввод  15 4 2" xfId="7930"/>
    <cellStyle name="Ввод  15 5" xfId="7931"/>
    <cellStyle name="Ввод  15 5 2" xfId="7932"/>
    <cellStyle name="Ввод  15 6" xfId="7933"/>
    <cellStyle name="Ввод  15 6 2" xfId="7934"/>
    <cellStyle name="Ввод  15 7" xfId="7935"/>
    <cellStyle name="Ввод  15 7 2" xfId="7936"/>
    <cellStyle name="Ввод  15 8" xfId="7937"/>
    <cellStyle name="Ввод  15 8 2" xfId="7938"/>
    <cellStyle name="Ввод  15 9" xfId="7939"/>
    <cellStyle name="Ввод  16" xfId="7940"/>
    <cellStyle name="Ввод  16 2" xfId="7941"/>
    <cellStyle name="Ввод  16 2 2" xfId="7942"/>
    <cellStyle name="Ввод  16 2 2 2" xfId="7943"/>
    <cellStyle name="Ввод  16 2 3" xfId="7944"/>
    <cellStyle name="Ввод  16 2 3 2" xfId="7945"/>
    <cellStyle name="Ввод  16 2 4" xfId="7946"/>
    <cellStyle name="Ввод  16 2 4 2" xfId="7947"/>
    <cellStyle name="Ввод  16 2 5" xfId="7948"/>
    <cellStyle name="Ввод  16 2 5 2" xfId="7949"/>
    <cellStyle name="Ввод  16 2 6" xfId="7950"/>
    <cellStyle name="Ввод  16 2 6 2" xfId="7951"/>
    <cellStyle name="Ввод  16 2 7" xfId="7952"/>
    <cellStyle name="Ввод  16 2 7 2" xfId="7953"/>
    <cellStyle name="Ввод  16 2 8" xfId="7954"/>
    <cellStyle name="Ввод  16 2 8 2" xfId="7955"/>
    <cellStyle name="Ввод  16 2 9" xfId="7956"/>
    <cellStyle name="Ввод  16 3" xfId="7957"/>
    <cellStyle name="Ввод  16 3 2" xfId="7958"/>
    <cellStyle name="Ввод  16 4" xfId="7959"/>
    <cellStyle name="Ввод  16 4 2" xfId="7960"/>
    <cellStyle name="Ввод  16 5" xfId="7961"/>
    <cellStyle name="Ввод  16 5 2" xfId="7962"/>
    <cellStyle name="Ввод  16 6" xfId="7963"/>
    <cellStyle name="Ввод  16 6 2" xfId="7964"/>
    <cellStyle name="Ввод  16 7" xfId="7965"/>
    <cellStyle name="Ввод  16 7 2" xfId="7966"/>
    <cellStyle name="Ввод  16 8" xfId="7967"/>
    <cellStyle name="Ввод  16 8 2" xfId="7968"/>
    <cellStyle name="Ввод  16 9" xfId="7969"/>
    <cellStyle name="Ввод  17" xfId="7970"/>
    <cellStyle name="Ввод  17 2" xfId="7971"/>
    <cellStyle name="Ввод  17 2 2" xfId="7972"/>
    <cellStyle name="Ввод  17 2 2 2" xfId="7973"/>
    <cellStyle name="Ввод  17 2 3" xfId="7974"/>
    <cellStyle name="Ввод  17 2 3 2" xfId="7975"/>
    <cellStyle name="Ввод  17 2 4" xfId="7976"/>
    <cellStyle name="Ввод  17 2 4 2" xfId="7977"/>
    <cellStyle name="Ввод  17 2 5" xfId="7978"/>
    <cellStyle name="Ввод  17 2 5 2" xfId="7979"/>
    <cellStyle name="Ввод  17 2 6" xfId="7980"/>
    <cellStyle name="Ввод  17 2 6 2" xfId="7981"/>
    <cellStyle name="Ввод  17 2 7" xfId="7982"/>
    <cellStyle name="Ввод  17 2 7 2" xfId="7983"/>
    <cellStyle name="Ввод  17 2 8" xfId="7984"/>
    <cellStyle name="Ввод  17 2 8 2" xfId="7985"/>
    <cellStyle name="Ввод  17 2 9" xfId="7986"/>
    <cellStyle name="Ввод  17 3" xfId="7987"/>
    <cellStyle name="Ввод  17 3 2" xfId="7988"/>
    <cellStyle name="Ввод  17 4" xfId="7989"/>
    <cellStyle name="Ввод  17 4 2" xfId="7990"/>
    <cellStyle name="Ввод  17 5" xfId="7991"/>
    <cellStyle name="Ввод  17 5 2" xfId="7992"/>
    <cellStyle name="Ввод  17 6" xfId="7993"/>
    <cellStyle name="Ввод  17 6 2" xfId="7994"/>
    <cellStyle name="Ввод  17 7" xfId="7995"/>
    <cellStyle name="Ввод  17 7 2" xfId="7996"/>
    <cellStyle name="Ввод  17 8" xfId="7997"/>
    <cellStyle name="Ввод  17 8 2" xfId="7998"/>
    <cellStyle name="Ввод  17 9" xfId="7999"/>
    <cellStyle name="Ввод  18" xfId="8000"/>
    <cellStyle name="Ввод  18 2" xfId="8001"/>
    <cellStyle name="Ввод  18 2 2" xfId="8002"/>
    <cellStyle name="Ввод  18 2 2 2" xfId="8003"/>
    <cellStyle name="Ввод  18 2 3" xfId="8004"/>
    <cellStyle name="Ввод  18 2 3 2" xfId="8005"/>
    <cellStyle name="Ввод  18 2 4" xfId="8006"/>
    <cellStyle name="Ввод  18 2 4 2" xfId="8007"/>
    <cellStyle name="Ввод  18 2 5" xfId="8008"/>
    <cellStyle name="Ввод  18 2 5 2" xfId="8009"/>
    <cellStyle name="Ввод  18 2 6" xfId="8010"/>
    <cellStyle name="Ввод  18 2 6 2" xfId="8011"/>
    <cellStyle name="Ввод  18 2 7" xfId="8012"/>
    <cellStyle name="Ввод  18 2 7 2" xfId="8013"/>
    <cellStyle name="Ввод  18 2 8" xfId="8014"/>
    <cellStyle name="Ввод  18 2 8 2" xfId="8015"/>
    <cellStyle name="Ввод  18 2 9" xfId="8016"/>
    <cellStyle name="Ввод  18 3" xfId="8017"/>
    <cellStyle name="Ввод  18 3 2" xfId="8018"/>
    <cellStyle name="Ввод  18 4" xfId="8019"/>
    <cellStyle name="Ввод  18 4 2" xfId="8020"/>
    <cellStyle name="Ввод  18 5" xfId="8021"/>
    <cellStyle name="Ввод  18 5 2" xfId="8022"/>
    <cellStyle name="Ввод  18 6" xfId="8023"/>
    <cellStyle name="Ввод  18 6 2" xfId="8024"/>
    <cellStyle name="Ввод  18 7" xfId="8025"/>
    <cellStyle name="Ввод  18 7 2" xfId="8026"/>
    <cellStyle name="Ввод  18 8" xfId="8027"/>
    <cellStyle name="Ввод  18 8 2" xfId="8028"/>
    <cellStyle name="Ввод  18 9" xfId="8029"/>
    <cellStyle name="Ввод  19" xfId="8030"/>
    <cellStyle name="Ввод  19 2" xfId="8031"/>
    <cellStyle name="Ввод  19 2 2" xfId="8032"/>
    <cellStyle name="Ввод  19 2 2 2" xfId="8033"/>
    <cellStyle name="Ввод  19 2 3" xfId="8034"/>
    <cellStyle name="Ввод  19 2 3 2" xfId="8035"/>
    <cellStyle name="Ввод  19 2 4" xfId="8036"/>
    <cellStyle name="Ввод  19 2 4 2" xfId="8037"/>
    <cellStyle name="Ввод  19 2 5" xfId="8038"/>
    <cellStyle name="Ввод  19 2 5 2" xfId="8039"/>
    <cellStyle name="Ввод  19 2 6" xfId="8040"/>
    <cellStyle name="Ввод  19 2 6 2" xfId="8041"/>
    <cellStyle name="Ввод  19 2 7" xfId="8042"/>
    <cellStyle name="Ввод  19 2 7 2" xfId="8043"/>
    <cellStyle name="Ввод  19 2 8" xfId="8044"/>
    <cellStyle name="Ввод  19 2 8 2" xfId="8045"/>
    <cellStyle name="Ввод  19 2 9" xfId="8046"/>
    <cellStyle name="Ввод  19 3" xfId="8047"/>
    <cellStyle name="Ввод  19 3 2" xfId="8048"/>
    <cellStyle name="Ввод  19 4" xfId="8049"/>
    <cellStyle name="Ввод  19 4 2" xfId="8050"/>
    <cellStyle name="Ввод  19 5" xfId="8051"/>
    <cellStyle name="Ввод  19 5 2" xfId="8052"/>
    <cellStyle name="Ввод  19 6" xfId="8053"/>
    <cellStyle name="Ввод  19 6 2" xfId="8054"/>
    <cellStyle name="Ввод  19 7" xfId="8055"/>
    <cellStyle name="Ввод  19 7 2" xfId="8056"/>
    <cellStyle name="Ввод  19 8" xfId="8057"/>
    <cellStyle name="Ввод  19 8 2" xfId="8058"/>
    <cellStyle name="Ввод  19 9" xfId="8059"/>
    <cellStyle name="Ввод  2" xfId="40"/>
    <cellStyle name="Ввод  2 10" xfId="8060"/>
    <cellStyle name="Ввод  2 10 2" xfId="8061"/>
    <cellStyle name="Ввод  2 11" xfId="8062"/>
    <cellStyle name="Ввод  2 11 2" xfId="8063"/>
    <cellStyle name="Ввод  2 12" xfId="8064"/>
    <cellStyle name="Ввод  2 2" xfId="8065"/>
    <cellStyle name="Ввод  2 2 10" xfId="8066"/>
    <cellStyle name="Ввод  2 2 2" xfId="8067"/>
    <cellStyle name="Ввод  2 2 2 2" xfId="8068"/>
    <cellStyle name="Ввод  2 2 2 2 2" xfId="8069"/>
    <cellStyle name="Ввод  2 2 2 3" xfId="8070"/>
    <cellStyle name="Ввод  2 2 2 3 2" xfId="8071"/>
    <cellStyle name="Ввод  2 2 2 4" xfId="8072"/>
    <cellStyle name="Ввод  2 2 2 4 2" xfId="8073"/>
    <cellStyle name="Ввод  2 2 2 5" xfId="8074"/>
    <cellStyle name="Ввод  2 2 2 5 2" xfId="8075"/>
    <cellStyle name="Ввод  2 2 2 6" xfId="8076"/>
    <cellStyle name="Ввод  2 2 2 6 2" xfId="8077"/>
    <cellStyle name="Ввод  2 2 2 7" xfId="8078"/>
    <cellStyle name="Ввод  2 2 3" xfId="8079"/>
    <cellStyle name="Ввод  2 2 3 2" xfId="8080"/>
    <cellStyle name="Ввод  2 2 3 2 2" xfId="8081"/>
    <cellStyle name="Ввод  2 2 3 3" xfId="8082"/>
    <cellStyle name="Ввод  2 2 3 3 2" xfId="8083"/>
    <cellStyle name="Ввод  2 2 3 4" xfId="8084"/>
    <cellStyle name="Ввод  2 2 3 4 2" xfId="8085"/>
    <cellStyle name="Ввод  2 2 3 5" xfId="8086"/>
    <cellStyle name="Ввод  2 2 3 5 2" xfId="8087"/>
    <cellStyle name="Ввод  2 2 3 6" xfId="8088"/>
    <cellStyle name="Ввод  2 2 3 6 2" xfId="8089"/>
    <cellStyle name="Ввод  2 2 3 7" xfId="8090"/>
    <cellStyle name="Ввод  2 2 4" xfId="8091"/>
    <cellStyle name="Ввод  2 2 4 2" xfId="8092"/>
    <cellStyle name="Ввод  2 2 5" xfId="8093"/>
    <cellStyle name="Ввод  2 2 5 2" xfId="8094"/>
    <cellStyle name="Ввод  2 2 6" xfId="8095"/>
    <cellStyle name="Ввод  2 2 6 2" xfId="8096"/>
    <cellStyle name="Ввод  2 2 7" xfId="8097"/>
    <cellStyle name="Ввод  2 2 7 2" xfId="8098"/>
    <cellStyle name="Ввод  2 2 8" xfId="8099"/>
    <cellStyle name="Ввод  2 2 8 2" xfId="8100"/>
    <cellStyle name="Ввод  2 2 9" xfId="8101"/>
    <cellStyle name="Ввод  2 2 9 2" xfId="8102"/>
    <cellStyle name="Ввод  2 3" xfId="8103"/>
    <cellStyle name="Ввод  2 3 2" xfId="8104"/>
    <cellStyle name="Ввод  2 3 2 2" xfId="8105"/>
    <cellStyle name="Ввод  2 3 3" xfId="8106"/>
    <cellStyle name="Ввод  2 3 3 2" xfId="8107"/>
    <cellStyle name="Ввод  2 3 4" xfId="8108"/>
    <cellStyle name="Ввод  2 3 4 2" xfId="8109"/>
    <cellStyle name="Ввод  2 3 5" xfId="8110"/>
    <cellStyle name="Ввод  2 3 5 2" xfId="8111"/>
    <cellStyle name="Ввод  2 3 6" xfId="8112"/>
    <cellStyle name="Ввод  2 3 6 2" xfId="8113"/>
    <cellStyle name="Ввод  2 3 7" xfId="8114"/>
    <cellStyle name="Ввод  2 3 7 2" xfId="8115"/>
    <cellStyle name="Ввод  2 3 8" xfId="8116"/>
    <cellStyle name="Ввод  2 4" xfId="8117"/>
    <cellStyle name="Ввод  2 4 2" xfId="8118"/>
    <cellStyle name="Ввод  2 4 2 2" xfId="8119"/>
    <cellStyle name="Ввод  2 4 3" xfId="8120"/>
    <cellStyle name="Ввод  2 4 3 2" xfId="8121"/>
    <cellStyle name="Ввод  2 4 4" xfId="8122"/>
    <cellStyle name="Ввод  2 4 4 2" xfId="8123"/>
    <cellStyle name="Ввод  2 4 5" xfId="8124"/>
    <cellStyle name="Ввод  2 4 5 2" xfId="8125"/>
    <cellStyle name="Ввод  2 4 6" xfId="8126"/>
    <cellStyle name="Ввод  2 4 6 2" xfId="8127"/>
    <cellStyle name="Ввод  2 4 7" xfId="8128"/>
    <cellStyle name="Ввод  2 4 7 2" xfId="8129"/>
    <cellStyle name="Ввод  2 4 8" xfId="8130"/>
    <cellStyle name="Ввод  2 5" xfId="8131"/>
    <cellStyle name="Ввод  2 5 2" xfId="8132"/>
    <cellStyle name="Ввод  2 5 2 2" xfId="8133"/>
    <cellStyle name="Ввод  2 5 3" xfId="8134"/>
    <cellStyle name="Ввод  2 6" xfId="8135"/>
    <cellStyle name="Ввод  2 6 2" xfId="8136"/>
    <cellStyle name="Ввод  2 7" xfId="8137"/>
    <cellStyle name="Ввод  2 7 2" xfId="8138"/>
    <cellStyle name="Ввод  2 8" xfId="8139"/>
    <cellStyle name="Ввод  2 8 2" xfId="8140"/>
    <cellStyle name="Ввод  2 9" xfId="8141"/>
    <cellStyle name="Ввод  2 9 2" xfId="8142"/>
    <cellStyle name="Ввод  20" xfId="8143"/>
    <cellStyle name="Ввод  20 2" xfId="8144"/>
    <cellStyle name="Ввод  20 2 2" xfId="8145"/>
    <cellStyle name="Ввод  20 2 2 2" xfId="8146"/>
    <cellStyle name="Ввод  20 2 3" xfId="8147"/>
    <cellStyle name="Ввод  20 2 3 2" xfId="8148"/>
    <cellStyle name="Ввод  20 2 4" xfId="8149"/>
    <cellStyle name="Ввод  20 2 4 2" xfId="8150"/>
    <cellStyle name="Ввод  20 2 5" xfId="8151"/>
    <cellStyle name="Ввод  20 2 5 2" xfId="8152"/>
    <cellStyle name="Ввод  20 2 6" xfId="8153"/>
    <cellStyle name="Ввод  20 2 6 2" xfId="8154"/>
    <cellStyle name="Ввод  20 2 7" xfId="8155"/>
    <cellStyle name="Ввод  20 2 7 2" xfId="8156"/>
    <cellStyle name="Ввод  20 2 8" xfId="8157"/>
    <cellStyle name="Ввод  20 2 8 2" xfId="8158"/>
    <cellStyle name="Ввод  20 2 9" xfId="8159"/>
    <cellStyle name="Ввод  20 3" xfId="8160"/>
    <cellStyle name="Ввод  20 3 2" xfId="8161"/>
    <cellStyle name="Ввод  20 4" xfId="8162"/>
    <cellStyle name="Ввод  20 4 2" xfId="8163"/>
    <cellStyle name="Ввод  20 5" xfId="8164"/>
    <cellStyle name="Ввод  20 5 2" xfId="8165"/>
    <cellStyle name="Ввод  20 6" xfId="8166"/>
    <cellStyle name="Ввод  20 6 2" xfId="8167"/>
    <cellStyle name="Ввод  20 7" xfId="8168"/>
    <cellStyle name="Ввод  20 7 2" xfId="8169"/>
    <cellStyle name="Ввод  20 8" xfId="8170"/>
    <cellStyle name="Ввод  20 8 2" xfId="8171"/>
    <cellStyle name="Ввод  20 9" xfId="8172"/>
    <cellStyle name="Ввод  21" xfId="8173"/>
    <cellStyle name="Ввод  21 2" xfId="8174"/>
    <cellStyle name="Ввод  21 2 2" xfId="8175"/>
    <cellStyle name="Ввод  21 2 2 2" xfId="8176"/>
    <cellStyle name="Ввод  21 2 3" xfId="8177"/>
    <cellStyle name="Ввод  21 2 3 2" xfId="8178"/>
    <cellStyle name="Ввод  21 2 4" xfId="8179"/>
    <cellStyle name="Ввод  21 2 4 2" xfId="8180"/>
    <cellStyle name="Ввод  21 2 5" xfId="8181"/>
    <cellStyle name="Ввод  21 2 5 2" xfId="8182"/>
    <cellStyle name="Ввод  21 2 6" xfId="8183"/>
    <cellStyle name="Ввод  21 2 6 2" xfId="8184"/>
    <cellStyle name="Ввод  21 2 7" xfId="8185"/>
    <cellStyle name="Ввод  21 2 7 2" xfId="8186"/>
    <cellStyle name="Ввод  21 2 8" xfId="8187"/>
    <cellStyle name="Ввод  21 2 8 2" xfId="8188"/>
    <cellStyle name="Ввод  21 2 9" xfId="8189"/>
    <cellStyle name="Ввод  21 3" xfId="8190"/>
    <cellStyle name="Ввод  21 3 2" xfId="8191"/>
    <cellStyle name="Ввод  21 4" xfId="8192"/>
    <cellStyle name="Ввод  21 4 2" xfId="8193"/>
    <cellStyle name="Ввод  21 5" xfId="8194"/>
    <cellStyle name="Ввод  21 5 2" xfId="8195"/>
    <cellStyle name="Ввод  21 6" xfId="8196"/>
    <cellStyle name="Ввод  21 6 2" xfId="8197"/>
    <cellStyle name="Ввод  21 7" xfId="8198"/>
    <cellStyle name="Ввод  21 7 2" xfId="8199"/>
    <cellStyle name="Ввод  21 8" xfId="8200"/>
    <cellStyle name="Ввод  21 8 2" xfId="8201"/>
    <cellStyle name="Ввод  21 9" xfId="8202"/>
    <cellStyle name="Ввод  22" xfId="8203"/>
    <cellStyle name="Ввод  22 2" xfId="8204"/>
    <cellStyle name="Ввод  22 2 2" xfId="8205"/>
    <cellStyle name="Ввод  22 2 2 2" xfId="8206"/>
    <cellStyle name="Ввод  22 2 3" xfId="8207"/>
    <cellStyle name="Ввод  22 2 3 2" xfId="8208"/>
    <cellStyle name="Ввод  22 2 4" xfId="8209"/>
    <cellStyle name="Ввод  22 2 4 2" xfId="8210"/>
    <cellStyle name="Ввод  22 2 5" xfId="8211"/>
    <cellStyle name="Ввод  22 2 5 2" xfId="8212"/>
    <cellStyle name="Ввод  22 2 6" xfId="8213"/>
    <cellStyle name="Ввод  22 2 6 2" xfId="8214"/>
    <cellStyle name="Ввод  22 2 7" xfId="8215"/>
    <cellStyle name="Ввод  22 2 7 2" xfId="8216"/>
    <cellStyle name="Ввод  22 2 8" xfId="8217"/>
    <cellStyle name="Ввод  22 2 8 2" xfId="8218"/>
    <cellStyle name="Ввод  22 2 9" xfId="8219"/>
    <cellStyle name="Ввод  22 3" xfId="8220"/>
    <cellStyle name="Ввод  22 3 2" xfId="8221"/>
    <cellStyle name="Ввод  22 4" xfId="8222"/>
    <cellStyle name="Ввод  22 4 2" xfId="8223"/>
    <cellStyle name="Ввод  22 5" xfId="8224"/>
    <cellStyle name="Ввод  22 5 2" xfId="8225"/>
    <cellStyle name="Ввод  22 6" xfId="8226"/>
    <cellStyle name="Ввод  22 6 2" xfId="8227"/>
    <cellStyle name="Ввод  22 7" xfId="8228"/>
    <cellStyle name="Ввод  22 7 2" xfId="8229"/>
    <cellStyle name="Ввод  22 8" xfId="8230"/>
    <cellStyle name="Ввод  22 8 2" xfId="8231"/>
    <cellStyle name="Ввод  22 9" xfId="8232"/>
    <cellStyle name="Ввод  23" xfId="8233"/>
    <cellStyle name="Ввод  23 2" xfId="8234"/>
    <cellStyle name="Ввод  23 2 2" xfId="8235"/>
    <cellStyle name="Ввод  23 2 2 2" xfId="8236"/>
    <cellStyle name="Ввод  23 2 3" xfId="8237"/>
    <cellStyle name="Ввод  23 2 3 2" xfId="8238"/>
    <cellStyle name="Ввод  23 2 4" xfId="8239"/>
    <cellStyle name="Ввод  23 2 4 2" xfId="8240"/>
    <cellStyle name="Ввод  23 2 5" xfId="8241"/>
    <cellStyle name="Ввод  23 2 5 2" xfId="8242"/>
    <cellStyle name="Ввод  23 2 6" xfId="8243"/>
    <cellStyle name="Ввод  23 2 6 2" xfId="8244"/>
    <cellStyle name="Ввод  23 2 7" xfId="8245"/>
    <cellStyle name="Ввод  23 2 7 2" xfId="8246"/>
    <cellStyle name="Ввод  23 2 8" xfId="8247"/>
    <cellStyle name="Ввод  23 2 8 2" xfId="8248"/>
    <cellStyle name="Ввод  23 2 9" xfId="8249"/>
    <cellStyle name="Ввод  23 3" xfId="8250"/>
    <cellStyle name="Ввод  23 3 2" xfId="8251"/>
    <cellStyle name="Ввод  23 4" xfId="8252"/>
    <cellStyle name="Ввод  23 4 2" xfId="8253"/>
    <cellStyle name="Ввод  23 5" xfId="8254"/>
    <cellStyle name="Ввод  23 5 2" xfId="8255"/>
    <cellStyle name="Ввод  23 6" xfId="8256"/>
    <cellStyle name="Ввод  23 6 2" xfId="8257"/>
    <cellStyle name="Ввод  23 7" xfId="8258"/>
    <cellStyle name="Ввод  23 7 2" xfId="8259"/>
    <cellStyle name="Ввод  23 8" xfId="8260"/>
    <cellStyle name="Ввод  23 8 2" xfId="8261"/>
    <cellStyle name="Ввод  23 9" xfId="8262"/>
    <cellStyle name="Ввод  3" xfId="8263"/>
    <cellStyle name="Ввод  3 10" xfId="8264"/>
    <cellStyle name="Ввод  3 2" xfId="8265"/>
    <cellStyle name="Ввод  3 2 2" xfId="8266"/>
    <cellStyle name="Ввод  3 2 2 2" xfId="8267"/>
    <cellStyle name="Ввод  3 2 3" xfId="8268"/>
    <cellStyle name="Ввод  3 2 3 2" xfId="8269"/>
    <cellStyle name="Ввод  3 2 4" xfId="8270"/>
    <cellStyle name="Ввод  3 2 4 2" xfId="8271"/>
    <cellStyle name="Ввод  3 2 5" xfId="8272"/>
    <cellStyle name="Ввод  3 2 5 2" xfId="8273"/>
    <cellStyle name="Ввод  3 2 6" xfId="8274"/>
    <cellStyle name="Ввод  3 2 6 2" xfId="8275"/>
    <cellStyle name="Ввод  3 2 7" xfId="8276"/>
    <cellStyle name="Ввод  3 2 7 2" xfId="8277"/>
    <cellStyle name="Ввод  3 2 8" xfId="8278"/>
    <cellStyle name="Ввод  3 3" xfId="8279"/>
    <cellStyle name="Ввод  3 3 2" xfId="8280"/>
    <cellStyle name="Ввод  3 4" xfId="8281"/>
    <cellStyle name="Ввод  3 4 2" xfId="8282"/>
    <cellStyle name="Ввод  3 5" xfId="8283"/>
    <cellStyle name="Ввод  3 5 2" xfId="8284"/>
    <cellStyle name="Ввод  3 6" xfId="8285"/>
    <cellStyle name="Ввод  3 6 2" xfId="8286"/>
    <cellStyle name="Ввод  3 7" xfId="8287"/>
    <cellStyle name="Ввод  3 7 2" xfId="8288"/>
    <cellStyle name="Ввод  3 8" xfId="8289"/>
    <cellStyle name="Ввод  3 8 2" xfId="8290"/>
    <cellStyle name="Ввод  3 9" xfId="8291"/>
    <cellStyle name="Ввод  3 9 2" xfId="8292"/>
    <cellStyle name="Ввод  4" xfId="8293"/>
    <cellStyle name="Ввод  4 2" xfId="8294"/>
    <cellStyle name="Ввод  4 2 10" xfId="8295"/>
    <cellStyle name="Ввод  4 2 2" xfId="8296"/>
    <cellStyle name="Ввод  4 2 2 2" xfId="8297"/>
    <cellStyle name="Ввод  4 2 3" xfId="8298"/>
    <cellStyle name="Ввод  4 2 3 2" xfId="8299"/>
    <cellStyle name="Ввод  4 2 4" xfId="8300"/>
    <cellStyle name="Ввод  4 2 4 2" xfId="8301"/>
    <cellStyle name="Ввод  4 2 5" xfId="8302"/>
    <cellStyle name="Ввод  4 2 5 2" xfId="8303"/>
    <cellStyle name="Ввод  4 2 6" xfId="8304"/>
    <cellStyle name="Ввод  4 2 6 2" xfId="8305"/>
    <cellStyle name="Ввод  4 2 7" xfId="8306"/>
    <cellStyle name="Ввод  4 2 7 2" xfId="8307"/>
    <cellStyle name="Ввод  4 2 8" xfId="8308"/>
    <cellStyle name="Ввод  4 2 8 2" xfId="8309"/>
    <cellStyle name="Ввод  4 2 9" xfId="8310"/>
    <cellStyle name="Ввод  4 2 9 2" xfId="8311"/>
    <cellStyle name="Ввод  4 3" xfId="8312"/>
    <cellStyle name="Ввод  4 3 2" xfId="8313"/>
    <cellStyle name="Ввод  4 4" xfId="8314"/>
    <cellStyle name="Ввод  4 4 2" xfId="8315"/>
    <cellStyle name="Ввод  4 5" xfId="8316"/>
    <cellStyle name="Ввод  4 5 2" xfId="8317"/>
    <cellStyle name="Ввод  4 6" xfId="8318"/>
    <cellStyle name="Ввод  4 6 2" xfId="8319"/>
    <cellStyle name="Ввод  4 7" xfId="8320"/>
    <cellStyle name="Ввод  4 7 2" xfId="8321"/>
    <cellStyle name="Ввод  4 8" xfId="8322"/>
    <cellStyle name="Ввод  4 8 2" xfId="8323"/>
    <cellStyle name="Ввод  4 9" xfId="8324"/>
    <cellStyle name="Ввод  5" xfId="8325"/>
    <cellStyle name="Ввод  5 2" xfId="8326"/>
    <cellStyle name="Ввод  5 2 10" xfId="8327"/>
    <cellStyle name="Ввод  5 2 2" xfId="8328"/>
    <cellStyle name="Ввод  5 2 2 2" xfId="8329"/>
    <cellStyle name="Ввод  5 2 3" xfId="8330"/>
    <cellStyle name="Ввод  5 2 3 2" xfId="8331"/>
    <cellStyle name="Ввод  5 2 4" xfId="8332"/>
    <cellStyle name="Ввод  5 2 4 2" xfId="8333"/>
    <cellStyle name="Ввод  5 2 5" xfId="8334"/>
    <cellStyle name="Ввод  5 2 5 2" xfId="8335"/>
    <cellStyle name="Ввод  5 2 6" xfId="8336"/>
    <cellStyle name="Ввод  5 2 6 2" xfId="8337"/>
    <cellStyle name="Ввод  5 2 7" xfId="8338"/>
    <cellStyle name="Ввод  5 2 7 2" xfId="8339"/>
    <cellStyle name="Ввод  5 2 8" xfId="8340"/>
    <cellStyle name="Ввод  5 2 8 2" xfId="8341"/>
    <cellStyle name="Ввод  5 2 9" xfId="8342"/>
    <cellStyle name="Ввод  5 2 9 2" xfId="8343"/>
    <cellStyle name="Ввод  5 3" xfId="8344"/>
    <cellStyle name="Ввод  5 3 2" xfId="8345"/>
    <cellStyle name="Ввод  5 4" xfId="8346"/>
    <cellStyle name="Ввод  5 4 2" xfId="8347"/>
    <cellStyle name="Ввод  5 5" xfId="8348"/>
    <cellStyle name="Ввод  5 5 2" xfId="8349"/>
    <cellStyle name="Ввод  5 6" xfId="8350"/>
    <cellStyle name="Ввод  5 6 2" xfId="8351"/>
    <cellStyle name="Ввод  5 7" xfId="8352"/>
    <cellStyle name="Ввод  5 7 2" xfId="8353"/>
    <cellStyle name="Ввод  5 8" xfId="8354"/>
    <cellStyle name="Ввод  5 8 2" xfId="8355"/>
    <cellStyle name="Ввод  5 9" xfId="8356"/>
    <cellStyle name="Ввод  6" xfId="8357"/>
    <cellStyle name="Ввод  6 2" xfId="8358"/>
    <cellStyle name="Ввод  6 2 10" xfId="8359"/>
    <cellStyle name="Ввод  6 2 2" xfId="8360"/>
    <cellStyle name="Ввод  6 2 2 2" xfId="8361"/>
    <cellStyle name="Ввод  6 2 3" xfId="8362"/>
    <cellStyle name="Ввод  6 2 3 2" xfId="8363"/>
    <cellStyle name="Ввод  6 2 4" xfId="8364"/>
    <cellStyle name="Ввод  6 2 4 2" xfId="8365"/>
    <cellStyle name="Ввод  6 2 5" xfId="8366"/>
    <cellStyle name="Ввод  6 2 5 2" xfId="8367"/>
    <cellStyle name="Ввод  6 2 6" xfId="8368"/>
    <cellStyle name="Ввод  6 2 6 2" xfId="8369"/>
    <cellStyle name="Ввод  6 2 7" xfId="8370"/>
    <cellStyle name="Ввод  6 2 7 2" xfId="8371"/>
    <cellStyle name="Ввод  6 2 8" xfId="8372"/>
    <cellStyle name="Ввод  6 2 8 2" xfId="8373"/>
    <cellStyle name="Ввод  6 2 9" xfId="8374"/>
    <cellStyle name="Ввод  6 2 9 2" xfId="8375"/>
    <cellStyle name="Ввод  6 3" xfId="8376"/>
    <cellStyle name="Ввод  6 3 2" xfId="8377"/>
    <cellStyle name="Ввод  6 4" xfId="8378"/>
    <cellStyle name="Ввод  6 4 2" xfId="8379"/>
    <cellStyle name="Ввод  6 5" xfId="8380"/>
    <cellStyle name="Ввод  6 5 2" xfId="8381"/>
    <cellStyle name="Ввод  6 6" xfId="8382"/>
    <cellStyle name="Ввод  6 6 2" xfId="8383"/>
    <cellStyle name="Ввод  6 7" xfId="8384"/>
    <cellStyle name="Ввод  6 7 2" xfId="8385"/>
    <cellStyle name="Ввод  6 8" xfId="8386"/>
    <cellStyle name="Ввод  6 8 2" xfId="8387"/>
    <cellStyle name="Ввод  6 9" xfId="8388"/>
    <cellStyle name="Ввод  7" xfId="8389"/>
    <cellStyle name="Ввод  7 2" xfId="8390"/>
    <cellStyle name="Ввод  7 2 10" xfId="8391"/>
    <cellStyle name="Ввод  7 2 2" xfId="8392"/>
    <cellStyle name="Ввод  7 2 2 2" xfId="8393"/>
    <cellStyle name="Ввод  7 2 3" xfId="8394"/>
    <cellStyle name="Ввод  7 2 3 2" xfId="8395"/>
    <cellStyle name="Ввод  7 2 4" xfId="8396"/>
    <cellStyle name="Ввод  7 2 4 2" xfId="8397"/>
    <cellStyle name="Ввод  7 2 5" xfId="8398"/>
    <cellStyle name="Ввод  7 2 5 2" xfId="8399"/>
    <cellStyle name="Ввод  7 2 6" xfId="8400"/>
    <cellStyle name="Ввод  7 2 6 2" xfId="8401"/>
    <cellStyle name="Ввод  7 2 7" xfId="8402"/>
    <cellStyle name="Ввод  7 2 7 2" xfId="8403"/>
    <cellStyle name="Ввод  7 2 8" xfId="8404"/>
    <cellStyle name="Ввод  7 2 8 2" xfId="8405"/>
    <cellStyle name="Ввод  7 2 9" xfId="8406"/>
    <cellStyle name="Ввод  7 2 9 2" xfId="8407"/>
    <cellStyle name="Ввод  7 3" xfId="8408"/>
    <cellStyle name="Ввод  7 3 2" xfId="8409"/>
    <cellStyle name="Ввод  7 4" xfId="8410"/>
    <cellStyle name="Ввод  7 4 2" xfId="8411"/>
    <cellStyle name="Ввод  7 5" xfId="8412"/>
    <cellStyle name="Ввод  7 5 2" xfId="8413"/>
    <cellStyle name="Ввод  7 6" xfId="8414"/>
    <cellStyle name="Ввод  7 6 2" xfId="8415"/>
    <cellStyle name="Ввод  7 7" xfId="8416"/>
    <cellStyle name="Ввод  7 7 2" xfId="8417"/>
    <cellStyle name="Ввод  7 8" xfId="8418"/>
    <cellStyle name="Ввод  7 8 2" xfId="8419"/>
    <cellStyle name="Ввод  7 9" xfId="8420"/>
    <cellStyle name="Ввод  8" xfId="8421"/>
    <cellStyle name="Ввод  8 2" xfId="8422"/>
    <cellStyle name="Ввод  8 2 10" xfId="8423"/>
    <cellStyle name="Ввод  8 2 2" xfId="8424"/>
    <cellStyle name="Ввод  8 2 2 2" xfId="8425"/>
    <cellStyle name="Ввод  8 2 3" xfId="8426"/>
    <cellStyle name="Ввод  8 2 3 2" xfId="8427"/>
    <cellStyle name="Ввод  8 2 4" xfId="8428"/>
    <cellStyle name="Ввод  8 2 4 2" xfId="8429"/>
    <cellStyle name="Ввод  8 2 5" xfId="8430"/>
    <cellStyle name="Ввод  8 2 5 2" xfId="8431"/>
    <cellStyle name="Ввод  8 2 6" xfId="8432"/>
    <cellStyle name="Ввод  8 2 6 2" xfId="8433"/>
    <cellStyle name="Ввод  8 2 7" xfId="8434"/>
    <cellStyle name="Ввод  8 2 7 2" xfId="8435"/>
    <cellStyle name="Ввод  8 2 8" xfId="8436"/>
    <cellStyle name="Ввод  8 2 8 2" xfId="8437"/>
    <cellStyle name="Ввод  8 2 9" xfId="8438"/>
    <cellStyle name="Ввод  8 2 9 2" xfId="8439"/>
    <cellStyle name="Ввод  8 3" xfId="8440"/>
    <cellStyle name="Ввод  8 3 2" xfId="8441"/>
    <cellStyle name="Ввод  8 4" xfId="8442"/>
    <cellStyle name="Ввод  8 4 2" xfId="8443"/>
    <cellStyle name="Ввод  8 5" xfId="8444"/>
    <cellStyle name="Ввод  8 5 2" xfId="8445"/>
    <cellStyle name="Ввод  8 6" xfId="8446"/>
    <cellStyle name="Ввод  8 6 2" xfId="8447"/>
    <cellStyle name="Ввод  8 7" xfId="8448"/>
    <cellStyle name="Ввод  8 7 2" xfId="8449"/>
    <cellStyle name="Ввод  8 8" xfId="8450"/>
    <cellStyle name="Ввод  8 8 2" xfId="8451"/>
    <cellStyle name="Ввод  8 9" xfId="8452"/>
    <cellStyle name="Ввод  9" xfId="8453"/>
    <cellStyle name="Ввод  9 2" xfId="8454"/>
    <cellStyle name="Ввод  9 2 10" xfId="8455"/>
    <cellStyle name="Ввод  9 2 2" xfId="8456"/>
    <cellStyle name="Ввод  9 2 2 2" xfId="8457"/>
    <cellStyle name="Ввод  9 2 3" xfId="8458"/>
    <cellStyle name="Ввод  9 2 3 2" xfId="8459"/>
    <cellStyle name="Ввод  9 2 4" xfId="8460"/>
    <cellStyle name="Ввод  9 2 4 2" xfId="8461"/>
    <cellStyle name="Ввод  9 2 5" xfId="8462"/>
    <cellStyle name="Ввод  9 2 5 2" xfId="8463"/>
    <cellStyle name="Ввод  9 2 6" xfId="8464"/>
    <cellStyle name="Ввод  9 2 6 2" xfId="8465"/>
    <cellStyle name="Ввод  9 2 7" xfId="8466"/>
    <cellStyle name="Ввод  9 2 7 2" xfId="8467"/>
    <cellStyle name="Ввод  9 2 8" xfId="8468"/>
    <cellStyle name="Ввод  9 2 8 2" xfId="8469"/>
    <cellStyle name="Ввод  9 2 9" xfId="8470"/>
    <cellStyle name="Ввод  9 2 9 2" xfId="8471"/>
    <cellStyle name="Ввод  9 3" xfId="8472"/>
    <cellStyle name="Ввод  9 3 2" xfId="8473"/>
    <cellStyle name="Ввод  9 4" xfId="8474"/>
    <cellStyle name="Ввод  9 4 2" xfId="8475"/>
    <cellStyle name="Ввод  9 5" xfId="8476"/>
    <cellStyle name="Ввод  9 5 2" xfId="8477"/>
    <cellStyle name="Ввод  9 6" xfId="8478"/>
    <cellStyle name="Ввод  9 6 2" xfId="8479"/>
    <cellStyle name="Ввод  9 7" xfId="8480"/>
    <cellStyle name="Ввод  9 7 2" xfId="8481"/>
    <cellStyle name="Ввод  9 8" xfId="8482"/>
    <cellStyle name="Ввод  9 8 2" xfId="8483"/>
    <cellStyle name="Ввод  9 9" xfId="8484"/>
    <cellStyle name="ВедРесурсов" xfId="8485"/>
    <cellStyle name="ВедРесурсов 2" xfId="8486"/>
    <cellStyle name="ВедРесурсов 2 2" xfId="8487"/>
    <cellStyle name="ВедРесурсов 3" xfId="8488"/>
    <cellStyle name="ВедРесурсов 3 2" xfId="8489"/>
    <cellStyle name="ВедРесурсов 4" xfId="8490"/>
    <cellStyle name="ВедРесурсовАкт" xfId="8491"/>
    <cellStyle name="Вывод" xfId="50074" builtinId="21" customBuiltin="1"/>
    <cellStyle name="Вывод 10" xfId="8492"/>
    <cellStyle name="Вывод 10 2" xfId="8493"/>
    <cellStyle name="Вывод 10 2 2" xfId="8494"/>
    <cellStyle name="Вывод 10 2 2 2" xfId="8495"/>
    <cellStyle name="Вывод 10 2 3" xfId="8496"/>
    <cellStyle name="Вывод 10 2 3 2" xfId="8497"/>
    <cellStyle name="Вывод 10 2 4" xfId="8498"/>
    <cellStyle name="Вывод 10 2 4 2" xfId="8499"/>
    <cellStyle name="Вывод 10 2 5" xfId="8500"/>
    <cellStyle name="Вывод 10 2 5 2" xfId="8501"/>
    <cellStyle name="Вывод 10 2 6" xfId="8502"/>
    <cellStyle name="Вывод 10 2 6 2" xfId="8503"/>
    <cellStyle name="Вывод 10 2 7" xfId="8504"/>
    <cellStyle name="Вывод 10 3" xfId="8505"/>
    <cellStyle name="Вывод 10 3 2" xfId="8506"/>
    <cellStyle name="Вывод 10 4" xfId="8507"/>
    <cellStyle name="Вывод 10 4 2" xfId="8508"/>
    <cellStyle name="Вывод 10 5" xfId="8509"/>
    <cellStyle name="Вывод 10 5 2" xfId="8510"/>
    <cellStyle name="Вывод 10 6" xfId="8511"/>
    <cellStyle name="Вывод 10 6 2" xfId="8512"/>
    <cellStyle name="Вывод 10 7" xfId="8513"/>
    <cellStyle name="Вывод 11" xfId="8514"/>
    <cellStyle name="Вывод 11 2" xfId="8515"/>
    <cellStyle name="Вывод 11 2 2" xfId="8516"/>
    <cellStyle name="Вывод 11 2 2 2" xfId="8517"/>
    <cellStyle name="Вывод 11 2 3" xfId="8518"/>
    <cellStyle name="Вывод 11 2 3 2" xfId="8519"/>
    <cellStyle name="Вывод 11 2 4" xfId="8520"/>
    <cellStyle name="Вывод 11 2 4 2" xfId="8521"/>
    <cellStyle name="Вывод 11 2 5" xfId="8522"/>
    <cellStyle name="Вывод 11 2 5 2" xfId="8523"/>
    <cellStyle name="Вывод 11 2 6" xfId="8524"/>
    <cellStyle name="Вывод 11 2 6 2" xfId="8525"/>
    <cellStyle name="Вывод 11 2 7" xfId="8526"/>
    <cellStyle name="Вывод 11 3" xfId="8527"/>
    <cellStyle name="Вывод 11 3 2" xfId="8528"/>
    <cellStyle name="Вывод 11 4" xfId="8529"/>
    <cellStyle name="Вывод 11 4 2" xfId="8530"/>
    <cellStyle name="Вывод 11 5" xfId="8531"/>
    <cellStyle name="Вывод 11 5 2" xfId="8532"/>
    <cellStyle name="Вывод 11 6" xfId="8533"/>
    <cellStyle name="Вывод 11 6 2" xfId="8534"/>
    <cellStyle name="Вывод 11 7" xfId="8535"/>
    <cellStyle name="Вывод 12" xfId="8536"/>
    <cellStyle name="Вывод 12 2" xfId="8537"/>
    <cellStyle name="Вывод 12 2 2" xfId="8538"/>
    <cellStyle name="Вывод 12 2 2 2" xfId="8539"/>
    <cellStyle name="Вывод 12 2 3" xfId="8540"/>
    <cellStyle name="Вывод 12 2 3 2" xfId="8541"/>
    <cellStyle name="Вывод 12 2 4" xfId="8542"/>
    <cellStyle name="Вывод 12 2 4 2" xfId="8543"/>
    <cellStyle name="Вывод 12 2 5" xfId="8544"/>
    <cellStyle name="Вывод 12 2 5 2" xfId="8545"/>
    <cellStyle name="Вывод 12 2 6" xfId="8546"/>
    <cellStyle name="Вывод 12 2 6 2" xfId="8547"/>
    <cellStyle name="Вывод 12 2 7" xfId="8548"/>
    <cellStyle name="Вывод 12 3" xfId="8549"/>
    <cellStyle name="Вывод 12 3 2" xfId="8550"/>
    <cellStyle name="Вывод 12 4" xfId="8551"/>
    <cellStyle name="Вывод 12 4 2" xfId="8552"/>
    <cellStyle name="Вывод 12 5" xfId="8553"/>
    <cellStyle name="Вывод 12 5 2" xfId="8554"/>
    <cellStyle name="Вывод 12 6" xfId="8555"/>
    <cellStyle name="Вывод 12 6 2" xfId="8556"/>
    <cellStyle name="Вывод 12 7" xfId="8557"/>
    <cellStyle name="Вывод 13" xfId="8558"/>
    <cellStyle name="Вывод 13 2" xfId="8559"/>
    <cellStyle name="Вывод 13 2 2" xfId="8560"/>
    <cellStyle name="Вывод 13 2 2 2" xfId="8561"/>
    <cellStyle name="Вывод 13 2 3" xfId="8562"/>
    <cellStyle name="Вывод 13 2 3 2" xfId="8563"/>
    <cellStyle name="Вывод 13 2 4" xfId="8564"/>
    <cellStyle name="Вывод 13 2 4 2" xfId="8565"/>
    <cellStyle name="Вывод 13 2 5" xfId="8566"/>
    <cellStyle name="Вывод 13 2 5 2" xfId="8567"/>
    <cellStyle name="Вывод 13 2 6" xfId="8568"/>
    <cellStyle name="Вывод 13 2 6 2" xfId="8569"/>
    <cellStyle name="Вывод 13 2 7" xfId="8570"/>
    <cellStyle name="Вывод 13 3" xfId="8571"/>
    <cellStyle name="Вывод 13 3 2" xfId="8572"/>
    <cellStyle name="Вывод 13 4" xfId="8573"/>
    <cellStyle name="Вывод 13 4 2" xfId="8574"/>
    <cellStyle name="Вывод 13 5" xfId="8575"/>
    <cellStyle name="Вывод 13 5 2" xfId="8576"/>
    <cellStyle name="Вывод 13 6" xfId="8577"/>
    <cellStyle name="Вывод 13 6 2" xfId="8578"/>
    <cellStyle name="Вывод 13 7" xfId="8579"/>
    <cellStyle name="Вывод 14" xfId="8580"/>
    <cellStyle name="Вывод 14 2" xfId="8581"/>
    <cellStyle name="Вывод 14 2 2" xfId="8582"/>
    <cellStyle name="Вывод 14 2 2 2" xfId="8583"/>
    <cellStyle name="Вывод 14 2 3" xfId="8584"/>
    <cellStyle name="Вывод 14 2 3 2" xfId="8585"/>
    <cellStyle name="Вывод 14 2 4" xfId="8586"/>
    <cellStyle name="Вывод 14 2 4 2" xfId="8587"/>
    <cellStyle name="Вывод 14 2 5" xfId="8588"/>
    <cellStyle name="Вывод 14 2 5 2" xfId="8589"/>
    <cellStyle name="Вывод 14 2 6" xfId="8590"/>
    <cellStyle name="Вывод 14 2 6 2" xfId="8591"/>
    <cellStyle name="Вывод 14 2 7" xfId="8592"/>
    <cellStyle name="Вывод 14 3" xfId="8593"/>
    <cellStyle name="Вывод 14 3 2" xfId="8594"/>
    <cellStyle name="Вывод 14 4" xfId="8595"/>
    <cellStyle name="Вывод 14 4 2" xfId="8596"/>
    <cellStyle name="Вывод 14 5" xfId="8597"/>
    <cellStyle name="Вывод 14 5 2" xfId="8598"/>
    <cellStyle name="Вывод 14 6" xfId="8599"/>
    <cellStyle name="Вывод 14 6 2" xfId="8600"/>
    <cellStyle name="Вывод 14 7" xfId="8601"/>
    <cellStyle name="Вывод 15" xfId="8602"/>
    <cellStyle name="Вывод 15 2" xfId="8603"/>
    <cellStyle name="Вывод 15 2 2" xfId="8604"/>
    <cellStyle name="Вывод 15 2 2 2" xfId="8605"/>
    <cellStyle name="Вывод 15 2 3" xfId="8606"/>
    <cellStyle name="Вывод 15 2 3 2" xfId="8607"/>
    <cellStyle name="Вывод 15 2 4" xfId="8608"/>
    <cellStyle name="Вывод 15 2 4 2" xfId="8609"/>
    <cellStyle name="Вывод 15 2 5" xfId="8610"/>
    <cellStyle name="Вывод 15 2 5 2" xfId="8611"/>
    <cellStyle name="Вывод 15 2 6" xfId="8612"/>
    <cellStyle name="Вывод 15 2 6 2" xfId="8613"/>
    <cellStyle name="Вывод 15 2 7" xfId="8614"/>
    <cellStyle name="Вывод 15 3" xfId="8615"/>
    <cellStyle name="Вывод 15 3 2" xfId="8616"/>
    <cellStyle name="Вывод 15 4" xfId="8617"/>
    <cellStyle name="Вывод 15 4 2" xfId="8618"/>
    <cellStyle name="Вывод 15 5" xfId="8619"/>
    <cellStyle name="Вывод 15 5 2" xfId="8620"/>
    <cellStyle name="Вывод 15 6" xfId="8621"/>
    <cellStyle name="Вывод 15 6 2" xfId="8622"/>
    <cellStyle name="Вывод 15 7" xfId="8623"/>
    <cellStyle name="Вывод 16" xfId="8624"/>
    <cellStyle name="Вывод 16 2" xfId="8625"/>
    <cellStyle name="Вывод 16 2 2" xfId="8626"/>
    <cellStyle name="Вывод 16 2 2 2" xfId="8627"/>
    <cellStyle name="Вывод 16 2 3" xfId="8628"/>
    <cellStyle name="Вывод 16 2 3 2" xfId="8629"/>
    <cellStyle name="Вывод 16 2 4" xfId="8630"/>
    <cellStyle name="Вывод 16 2 4 2" xfId="8631"/>
    <cellStyle name="Вывод 16 2 5" xfId="8632"/>
    <cellStyle name="Вывод 16 2 5 2" xfId="8633"/>
    <cellStyle name="Вывод 16 2 6" xfId="8634"/>
    <cellStyle name="Вывод 16 2 6 2" xfId="8635"/>
    <cellStyle name="Вывод 16 2 7" xfId="8636"/>
    <cellStyle name="Вывод 16 3" xfId="8637"/>
    <cellStyle name="Вывод 16 3 2" xfId="8638"/>
    <cellStyle name="Вывод 16 4" xfId="8639"/>
    <cellStyle name="Вывод 16 4 2" xfId="8640"/>
    <cellStyle name="Вывод 16 5" xfId="8641"/>
    <cellStyle name="Вывод 16 5 2" xfId="8642"/>
    <cellStyle name="Вывод 16 6" xfId="8643"/>
    <cellStyle name="Вывод 16 6 2" xfId="8644"/>
    <cellStyle name="Вывод 16 7" xfId="8645"/>
    <cellStyle name="Вывод 17" xfId="8646"/>
    <cellStyle name="Вывод 17 2" xfId="8647"/>
    <cellStyle name="Вывод 17 2 2" xfId="8648"/>
    <cellStyle name="Вывод 17 2 2 2" xfId="8649"/>
    <cellStyle name="Вывод 17 2 3" xfId="8650"/>
    <cellStyle name="Вывод 17 2 3 2" xfId="8651"/>
    <cellStyle name="Вывод 17 2 4" xfId="8652"/>
    <cellStyle name="Вывод 17 2 4 2" xfId="8653"/>
    <cellStyle name="Вывод 17 2 5" xfId="8654"/>
    <cellStyle name="Вывод 17 2 5 2" xfId="8655"/>
    <cellStyle name="Вывод 17 2 6" xfId="8656"/>
    <cellStyle name="Вывод 17 2 6 2" xfId="8657"/>
    <cellStyle name="Вывод 17 2 7" xfId="8658"/>
    <cellStyle name="Вывод 17 3" xfId="8659"/>
    <cellStyle name="Вывод 17 3 2" xfId="8660"/>
    <cellStyle name="Вывод 17 4" xfId="8661"/>
    <cellStyle name="Вывод 17 4 2" xfId="8662"/>
    <cellStyle name="Вывод 17 5" xfId="8663"/>
    <cellStyle name="Вывод 17 5 2" xfId="8664"/>
    <cellStyle name="Вывод 17 6" xfId="8665"/>
    <cellStyle name="Вывод 17 6 2" xfId="8666"/>
    <cellStyle name="Вывод 17 7" xfId="8667"/>
    <cellStyle name="Вывод 18" xfId="8668"/>
    <cellStyle name="Вывод 18 2" xfId="8669"/>
    <cellStyle name="Вывод 18 2 2" xfId="8670"/>
    <cellStyle name="Вывод 18 2 2 2" xfId="8671"/>
    <cellStyle name="Вывод 18 2 3" xfId="8672"/>
    <cellStyle name="Вывод 18 2 3 2" xfId="8673"/>
    <cellStyle name="Вывод 18 2 4" xfId="8674"/>
    <cellStyle name="Вывод 18 2 4 2" xfId="8675"/>
    <cellStyle name="Вывод 18 2 5" xfId="8676"/>
    <cellStyle name="Вывод 18 2 5 2" xfId="8677"/>
    <cellStyle name="Вывод 18 2 6" xfId="8678"/>
    <cellStyle name="Вывод 18 2 6 2" xfId="8679"/>
    <cellStyle name="Вывод 18 2 7" xfId="8680"/>
    <cellStyle name="Вывод 18 3" xfId="8681"/>
    <cellStyle name="Вывод 18 3 2" xfId="8682"/>
    <cellStyle name="Вывод 18 4" xfId="8683"/>
    <cellStyle name="Вывод 18 4 2" xfId="8684"/>
    <cellStyle name="Вывод 18 5" xfId="8685"/>
    <cellStyle name="Вывод 18 5 2" xfId="8686"/>
    <cellStyle name="Вывод 18 6" xfId="8687"/>
    <cellStyle name="Вывод 18 6 2" xfId="8688"/>
    <cellStyle name="Вывод 18 7" xfId="8689"/>
    <cellStyle name="Вывод 19" xfId="8690"/>
    <cellStyle name="Вывод 19 2" xfId="8691"/>
    <cellStyle name="Вывод 19 2 2" xfId="8692"/>
    <cellStyle name="Вывод 19 2 2 2" xfId="8693"/>
    <cellStyle name="Вывод 19 2 3" xfId="8694"/>
    <cellStyle name="Вывод 19 2 3 2" xfId="8695"/>
    <cellStyle name="Вывод 19 2 4" xfId="8696"/>
    <cellStyle name="Вывод 19 2 4 2" xfId="8697"/>
    <cellStyle name="Вывод 19 2 5" xfId="8698"/>
    <cellStyle name="Вывод 19 2 5 2" xfId="8699"/>
    <cellStyle name="Вывод 19 2 6" xfId="8700"/>
    <cellStyle name="Вывод 19 2 6 2" xfId="8701"/>
    <cellStyle name="Вывод 19 2 7" xfId="8702"/>
    <cellStyle name="Вывод 19 3" xfId="8703"/>
    <cellStyle name="Вывод 19 3 2" xfId="8704"/>
    <cellStyle name="Вывод 19 4" xfId="8705"/>
    <cellStyle name="Вывод 19 4 2" xfId="8706"/>
    <cellStyle name="Вывод 19 5" xfId="8707"/>
    <cellStyle name="Вывод 19 5 2" xfId="8708"/>
    <cellStyle name="Вывод 19 6" xfId="8709"/>
    <cellStyle name="Вывод 19 6 2" xfId="8710"/>
    <cellStyle name="Вывод 19 7" xfId="8711"/>
    <cellStyle name="Вывод 2" xfId="41"/>
    <cellStyle name="Вывод 2 10" xfId="8712"/>
    <cellStyle name="Вывод 2 10 2" xfId="8713"/>
    <cellStyle name="Вывод 2 11" xfId="8714"/>
    <cellStyle name="Вывод 2 2" xfId="8715"/>
    <cellStyle name="Вывод 2 2 2" xfId="8716"/>
    <cellStyle name="Вывод 2 2 2 2" xfId="8717"/>
    <cellStyle name="Вывод 2 2 2 2 2" xfId="8718"/>
    <cellStyle name="Вывод 2 2 2 3" xfId="8719"/>
    <cellStyle name="Вывод 2 2 2 3 2" xfId="8720"/>
    <cellStyle name="Вывод 2 2 2 4" xfId="8721"/>
    <cellStyle name="Вывод 2 2 2 4 2" xfId="8722"/>
    <cellStyle name="Вывод 2 2 2 5" xfId="8723"/>
    <cellStyle name="Вывод 2 2 3" xfId="8724"/>
    <cellStyle name="Вывод 2 2 3 2" xfId="8725"/>
    <cellStyle name="Вывод 2 2 3 2 2" xfId="8726"/>
    <cellStyle name="Вывод 2 2 3 3" xfId="8727"/>
    <cellStyle name="Вывод 2 2 3 3 2" xfId="8728"/>
    <cellStyle name="Вывод 2 2 3 4" xfId="8729"/>
    <cellStyle name="Вывод 2 2 3 4 2" xfId="8730"/>
    <cellStyle name="Вывод 2 2 3 5" xfId="8731"/>
    <cellStyle name="Вывод 2 2 4" xfId="8732"/>
    <cellStyle name="Вывод 2 2 4 2" xfId="8733"/>
    <cellStyle name="Вывод 2 2 5" xfId="8734"/>
    <cellStyle name="Вывод 2 2 5 2" xfId="8735"/>
    <cellStyle name="Вывод 2 2 6" xfId="8736"/>
    <cellStyle name="Вывод 2 2 6 2" xfId="8737"/>
    <cellStyle name="Вывод 2 2 7" xfId="8738"/>
    <cellStyle name="Вывод 2 2 7 2" xfId="8739"/>
    <cellStyle name="Вывод 2 2 8" xfId="8740"/>
    <cellStyle name="Вывод 2 3" xfId="8741"/>
    <cellStyle name="Вывод 2 3 2" xfId="8742"/>
    <cellStyle name="Вывод 2 3 2 2" xfId="8743"/>
    <cellStyle name="Вывод 2 3 3" xfId="8744"/>
    <cellStyle name="Вывод 2 3 3 2" xfId="8745"/>
    <cellStyle name="Вывод 2 3 4" xfId="8746"/>
    <cellStyle name="Вывод 2 3 4 2" xfId="8747"/>
    <cellStyle name="Вывод 2 3 5" xfId="8748"/>
    <cellStyle name="Вывод 2 3 5 2" xfId="8749"/>
    <cellStyle name="Вывод 2 3 6" xfId="8750"/>
    <cellStyle name="Вывод 2 3 6 2" xfId="8751"/>
    <cellStyle name="Вывод 2 3 7" xfId="8752"/>
    <cellStyle name="Вывод 2 4" xfId="8753"/>
    <cellStyle name="Вывод 2 4 2" xfId="8754"/>
    <cellStyle name="Вывод 2 4 2 2" xfId="8755"/>
    <cellStyle name="Вывод 2 4 3" xfId="8756"/>
    <cellStyle name="Вывод 2 4 3 2" xfId="8757"/>
    <cellStyle name="Вывод 2 4 4" xfId="8758"/>
    <cellStyle name="Вывод 2 4 4 2" xfId="8759"/>
    <cellStyle name="Вывод 2 4 5" xfId="8760"/>
    <cellStyle name="Вывод 2 4 5 2" xfId="8761"/>
    <cellStyle name="Вывод 2 4 6" xfId="8762"/>
    <cellStyle name="Вывод 2 5" xfId="8763"/>
    <cellStyle name="Вывод 2 5 2" xfId="8764"/>
    <cellStyle name="Вывод 2 5 2 2" xfId="8765"/>
    <cellStyle name="Вывод 2 5 3" xfId="8766"/>
    <cellStyle name="Вывод 2 6" xfId="8767"/>
    <cellStyle name="Вывод 2 6 2" xfId="8768"/>
    <cellStyle name="Вывод 2 7" xfId="8769"/>
    <cellStyle name="Вывод 2 7 2" xfId="8770"/>
    <cellStyle name="Вывод 2 8" xfId="8771"/>
    <cellStyle name="Вывод 2 8 2" xfId="8772"/>
    <cellStyle name="Вывод 2 9" xfId="8773"/>
    <cellStyle name="Вывод 2 9 2" xfId="8774"/>
    <cellStyle name="Вывод 20" xfId="8775"/>
    <cellStyle name="Вывод 20 2" xfId="8776"/>
    <cellStyle name="Вывод 20 2 2" xfId="8777"/>
    <cellStyle name="Вывод 20 2 2 2" xfId="8778"/>
    <cellStyle name="Вывод 20 2 3" xfId="8779"/>
    <cellStyle name="Вывод 20 2 3 2" xfId="8780"/>
    <cellStyle name="Вывод 20 2 4" xfId="8781"/>
    <cellStyle name="Вывод 20 2 4 2" xfId="8782"/>
    <cellStyle name="Вывод 20 2 5" xfId="8783"/>
    <cellStyle name="Вывод 20 2 5 2" xfId="8784"/>
    <cellStyle name="Вывод 20 2 6" xfId="8785"/>
    <cellStyle name="Вывод 20 2 6 2" xfId="8786"/>
    <cellStyle name="Вывод 20 2 7" xfId="8787"/>
    <cellStyle name="Вывод 20 3" xfId="8788"/>
    <cellStyle name="Вывод 20 3 2" xfId="8789"/>
    <cellStyle name="Вывод 20 4" xfId="8790"/>
    <cellStyle name="Вывод 20 4 2" xfId="8791"/>
    <cellStyle name="Вывод 20 5" xfId="8792"/>
    <cellStyle name="Вывод 20 5 2" xfId="8793"/>
    <cellStyle name="Вывод 20 6" xfId="8794"/>
    <cellStyle name="Вывод 20 6 2" xfId="8795"/>
    <cellStyle name="Вывод 20 7" xfId="8796"/>
    <cellStyle name="Вывод 21" xfId="8797"/>
    <cellStyle name="Вывод 21 2" xfId="8798"/>
    <cellStyle name="Вывод 21 2 2" xfId="8799"/>
    <cellStyle name="Вывод 21 2 2 2" xfId="8800"/>
    <cellStyle name="Вывод 21 2 3" xfId="8801"/>
    <cellStyle name="Вывод 21 2 3 2" xfId="8802"/>
    <cellStyle name="Вывод 21 2 4" xfId="8803"/>
    <cellStyle name="Вывод 21 2 4 2" xfId="8804"/>
    <cellStyle name="Вывод 21 2 5" xfId="8805"/>
    <cellStyle name="Вывод 21 2 5 2" xfId="8806"/>
    <cellStyle name="Вывод 21 2 6" xfId="8807"/>
    <cellStyle name="Вывод 21 2 6 2" xfId="8808"/>
    <cellStyle name="Вывод 21 2 7" xfId="8809"/>
    <cellStyle name="Вывод 21 3" xfId="8810"/>
    <cellStyle name="Вывод 21 3 2" xfId="8811"/>
    <cellStyle name="Вывод 21 4" xfId="8812"/>
    <cellStyle name="Вывод 21 4 2" xfId="8813"/>
    <cellStyle name="Вывод 21 5" xfId="8814"/>
    <cellStyle name="Вывод 21 5 2" xfId="8815"/>
    <cellStyle name="Вывод 21 6" xfId="8816"/>
    <cellStyle name="Вывод 21 6 2" xfId="8817"/>
    <cellStyle name="Вывод 21 7" xfId="8818"/>
    <cellStyle name="Вывод 22" xfId="8819"/>
    <cellStyle name="Вывод 22 2" xfId="8820"/>
    <cellStyle name="Вывод 22 2 2" xfId="8821"/>
    <cellStyle name="Вывод 22 2 2 2" xfId="8822"/>
    <cellStyle name="Вывод 22 2 3" xfId="8823"/>
    <cellStyle name="Вывод 22 2 3 2" xfId="8824"/>
    <cellStyle name="Вывод 22 2 4" xfId="8825"/>
    <cellStyle name="Вывод 22 2 4 2" xfId="8826"/>
    <cellStyle name="Вывод 22 2 5" xfId="8827"/>
    <cellStyle name="Вывод 22 2 5 2" xfId="8828"/>
    <cellStyle name="Вывод 22 2 6" xfId="8829"/>
    <cellStyle name="Вывод 22 2 6 2" xfId="8830"/>
    <cellStyle name="Вывод 22 2 7" xfId="8831"/>
    <cellStyle name="Вывод 22 3" xfId="8832"/>
    <cellStyle name="Вывод 22 3 2" xfId="8833"/>
    <cellStyle name="Вывод 22 4" xfId="8834"/>
    <cellStyle name="Вывод 22 4 2" xfId="8835"/>
    <cellStyle name="Вывод 22 5" xfId="8836"/>
    <cellStyle name="Вывод 22 5 2" xfId="8837"/>
    <cellStyle name="Вывод 22 6" xfId="8838"/>
    <cellStyle name="Вывод 22 6 2" xfId="8839"/>
    <cellStyle name="Вывод 22 7" xfId="8840"/>
    <cellStyle name="Вывод 23" xfId="8841"/>
    <cellStyle name="Вывод 23 2" xfId="8842"/>
    <cellStyle name="Вывод 23 2 2" xfId="8843"/>
    <cellStyle name="Вывод 23 2 2 2" xfId="8844"/>
    <cellStyle name="Вывод 23 2 3" xfId="8845"/>
    <cellStyle name="Вывод 23 2 3 2" xfId="8846"/>
    <cellStyle name="Вывод 23 2 4" xfId="8847"/>
    <cellStyle name="Вывод 23 2 4 2" xfId="8848"/>
    <cellStyle name="Вывод 23 2 5" xfId="8849"/>
    <cellStyle name="Вывод 23 2 5 2" xfId="8850"/>
    <cellStyle name="Вывод 23 2 6" xfId="8851"/>
    <cellStyle name="Вывод 23 2 6 2" xfId="8852"/>
    <cellStyle name="Вывод 23 2 7" xfId="8853"/>
    <cellStyle name="Вывод 23 3" xfId="8854"/>
    <cellStyle name="Вывод 23 3 2" xfId="8855"/>
    <cellStyle name="Вывод 23 4" xfId="8856"/>
    <cellStyle name="Вывод 23 4 2" xfId="8857"/>
    <cellStyle name="Вывод 23 5" xfId="8858"/>
    <cellStyle name="Вывод 23 5 2" xfId="8859"/>
    <cellStyle name="Вывод 23 6" xfId="8860"/>
    <cellStyle name="Вывод 23 6 2" xfId="8861"/>
    <cellStyle name="Вывод 23 7" xfId="8862"/>
    <cellStyle name="Вывод 3" xfId="8863"/>
    <cellStyle name="Вывод 3 2" xfId="8864"/>
    <cellStyle name="Вывод 3 2 2" xfId="8865"/>
    <cellStyle name="Вывод 3 2 2 2" xfId="8866"/>
    <cellStyle name="Вывод 3 2 3" xfId="8867"/>
    <cellStyle name="Вывод 3 2 3 2" xfId="8868"/>
    <cellStyle name="Вывод 3 2 4" xfId="8869"/>
    <cellStyle name="Вывод 3 2 4 2" xfId="8870"/>
    <cellStyle name="Вывод 3 2 5" xfId="8871"/>
    <cellStyle name="Вывод 3 2 5 2" xfId="8872"/>
    <cellStyle name="Вывод 3 2 6" xfId="8873"/>
    <cellStyle name="Вывод 3 3" xfId="8874"/>
    <cellStyle name="Вывод 3 3 2" xfId="8875"/>
    <cellStyle name="Вывод 3 4" xfId="8876"/>
    <cellStyle name="Вывод 3 4 2" xfId="8877"/>
    <cellStyle name="Вывод 3 5" xfId="8878"/>
    <cellStyle name="Вывод 3 5 2" xfId="8879"/>
    <cellStyle name="Вывод 3 6" xfId="8880"/>
    <cellStyle name="Вывод 3 6 2" xfId="8881"/>
    <cellStyle name="Вывод 3 7" xfId="8882"/>
    <cellStyle name="Вывод 3 7 2" xfId="8883"/>
    <cellStyle name="Вывод 3 8" xfId="8884"/>
    <cellStyle name="Вывод 3 8 2" xfId="8885"/>
    <cellStyle name="Вывод 3 9" xfId="8886"/>
    <cellStyle name="Вывод 4" xfId="8887"/>
    <cellStyle name="Вывод 4 2" xfId="8888"/>
    <cellStyle name="Вывод 4 2 2" xfId="8889"/>
    <cellStyle name="Вывод 4 2 2 2" xfId="8890"/>
    <cellStyle name="Вывод 4 2 3" xfId="8891"/>
    <cellStyle name="Вывод 4 2 3 2" xfId="8892"/>
    <cellStyle name="Вывод 4 2 4" xfId="8893"/>
    <cellStyle name="Вывод 4 2 4 2" xfId="8894"/>
    <cellStyle name="Вывод 4 2 5" xfId="8895"/>
    <cellStyle name="Вывод 4 2 5 2" xfId="8896"/>
    <cellStyle name="Вывод 4 2 6" xfId="8897"/>
    <cellStyle name="Вывод 4 3" xfId="8898"/>
    <cellStyle name="Вывод 4 3 2" xfId="8899"/>
    <cellStyle name="Вывод 4 4" xfId="8900"/>
    <cellStyle name="Вывод 4 4 2" xfId="8901"/>
    <cellStyle name="Вывод 4 5" xfId="8902"/>
    <cellStyle name="Вывод 4 5 2" xfId="8903"/>
    <cellStyle name="Вывод 4 6" xfId="8904"/>
    <cellStyle name="Вывод 4 6 2" xfId="8905"/>
    <cellStyle name="Вывод 4 7" xfId="8906"/>
    <cellStyle name="Вывод 5" xfId="8907"/>
    <cellStyle name="Вывод 5 2" xfId="8908"/>
    <cellStyle name="Вывод 5 2 2" xfId="8909"/>
    <cellStyle name="Вывод 5 2 2 2" xfId="8910"/>
    <cellStyle name="Вывод 5 2 3" xfId="8911"/>
    <cellStyle name="Вывод 5 2 3 2" xfId="8912"/>
    <cellStyle name="Вывод 5 2 4" xfId="8913"/>
    <cellStyle name="Вывод 5 2 4 2" xfId="8914"/>
    <cellStyle name="Вывод 5 2 5" xfId="8915"/>
    <cellStyle name="Вывод 5 2 5 2" xfId="8916"/>
    <cellStyle name="Вывод 5 2 6" xfId="8917"/>
    <cellStyle name="Вывод 5 3" xfId="8918"/>
    <cellStyle name="Вывод 5 3 2" xfId="8919"/>
    <cellStyle name="Вывод 5 4" xfId="8920"/>
    <cellStyle name="Вывод 5 4 2" xfId="8921"/>
    <cellStyle name="Вывод 5 5" xfId="8922"/>
    <cellStyle name="Вывод 5 5 2" xfId="8923"/>
    <cellStyle name="Вывод 5 6" xfId="8924"/>
    <cellStyle name="Вывод 5 6 2" xfId="8925"/>
    <cellStyle name="Вывод 5 7" xfId="8926"/>
    <cellStyle name="Вывод 6" xfId="8927"/>
    <cellStyle name="Вывод 6 2" xfId="8928"/>
    <cellStyle name="Вывод 6 2 2" xfId="8929"/>
    <cellStyle name="Вывод 6 2 2 2" xfId="8930"/>
    <cellStyle name="Вывод 6 2 3" xfId="8931"/>
    <cellStyle name="Вывод 6 2 3 2" xfId="8932"/>
    <cellStyle name="Вывод 6 2 4" xfId="8933"/>
    <cellStyle name="Вывод 6 2 4 2" xfId="8934"/>
    <cellStyle name="Вывод 6 2 5" xfId="8935"/>
    <cellStyle name="Вывод 6 2 5 2" xfId="8936"/>
    <cellStyle name="Вывод 6 2 6" xfId="8937"/>
    <cellStyle name="Вывод 6 2 6 2" xfId="8938"/>
    <cellStyle name="Вывод 6 2 7" xfId="8939"/>
    <cellStyle name="Вывод 6 2 7 2" xfId="8940"/>
    <cellStyle name="Вывод 6 2 8" xfId="8941"/>
    <cellStyle name="Вывод 6 3" xfId="8942"/>
    <cellStyle name="Вывод 6 3 2" xfId="8943"/>
    <cellStyle name="Вывод 6 4" xfId="8944"/>
    <cellStyle name="Вывод 6 4 2" xfId="8945"/>
    <cellStyle name="Вывод 6 5" xfId="8946"/>
    <cellStyle name="Вывод 6 5 2" xfId="8947"/>
    <cellStyle name="Вывод 6 6" xfId="8948"/>
    <cellStyle name="Вывод 6 6 2" xfId="8949"/>
    <cellStyle name="Вывод 6 7" xfId="8950"/>
    <cellStyle name="Вывод 7" xfId="8951"/>
    <cellStyle name="Вывод 7 2" xfId="8952"/>
    <cellStyle name="Вывод 7 2 2" xfId="8953"/>
    <cellStyle name="Вывод 7 2 2 2" xfId="8954"/>
    <cellStyle name="Вывод 7 2 3" xfId="8955"/>
    <cellStyle name="Вывод 7 2 3 2" xfId="8956"/>
    <cellStyle name="Вывод 7 2 4" xfId="8957"/>
    <cellStyle name="Вывод 7 2 4 2" xfId="8958"/>
    <cellStyle name="Вывод 7 2 5" xfId="8959"/>
    <cellStyle name="Вывод 7 2 5 2" xfId="8960"/>
    <cellStyle name="Вывод 7 2 6" xfId="8961"/>
    <cellStyle name="Вывод 7 2 6 2" xfId="8962"/>
    <cellStyle name="Вывод 7 2 7" xfId="8963"/>
    <cellStyle name="Вывод 7 2 7 2" xfId="8964"/>
    <cellStyle name="Вывод 7 2 8" xfId="8965"/>
    <cellStyle name="Вывод 7 3" xfId="8966"/>
    <cellStyle name="Вывод 7 3 2" xfId="8967"/>
    <cellStyle name="Вывод 7 4" xfId="8968"/>
    <cellStyle name="Вывод 7 4 2" xfId="8969"/>
    <cellStyle name="Вывод 7 5" xfId="8970"/>
    <cellStyle name="Вывод 7 5 2" xfId="8971"/>
    <cellStyle name="Вывод 7 6" xfId="8972"/>
    <cellStyle name="Вывод 7 6 2" xfId="8973"/>
    <cellStyle name="Вывод 7 7" xfId="8974"/>
    <cellStyle name="Вывод 8" xfId="8975"/>
    <cellStyle name="Вывод 8 2" xfId="8976"/>
    <cellStyle name="Вывод 8 2 2" xfId="8977"/>
    <cellStyle name="Вывод 8 2 2 2" xfId="8978"/>
    <cellStyle name="Вывод 8 2 3" xfId="8979"/>
    <cellStyle name="Вывод 8 2 3 2" xfId="8980"/>
    <cellStyle name="Вывод 8 2 4" xfId="8981"/>
    <cellStyle name="Вывод 8 2 4 2" xfId="8982"/>
    <cellStyle name="Вывод 8 2 5" xfId="8983"/>
    <cellStyle name="Вывод 8 2 5 2" xfId="8984"/>
    <cellStyle name="Вывод 8 2 6" xfId="8985"/>
    <cellStyle name="Вывод 8 2 6 2" xfId="8986"/>
    <cellStyle name="Вывод 8 2 7" xfId="8987"/>
    <cellStyle name="Вывод 8 2 7 2" xfId="8988"/>
    <cellStyle name="Вывод 8 2 8" xfId="8989"/>
    <cellStyle name="Вывод 8 3" xfId="8990"/>
    <cellStyle name="Вывод 8 3 2" xfId="8991"/>
    <cellStyle name="Вывод 8 4" xfId="8992"/>
    <cellStyle name="Вывод 8 4 2" xfId="8993"/>
    <cellStyle name="Вывод 8 5" xfId="8994"/>
    <cellStyle name="Вывод 8 5 2" xfId="8995"/>
    <cellStyle name="Вывод 8 6" xfId="8996"/>
    <cellStyle name="Вывод 8 6 2" xfId="8997"/>
    <cellStyle name="Вывод 8 7" xfId="8998"/>
    <cellStyle name="Вывод 9" xfId="8999"/>
    <cellStyle name="Вывод 9 2" xfId="9000"/>
    <cellStyle name="Вывод 9 2 2" xfId="9001"/>
    <cellStyle name="Вывод 9 2 2 2" xfId="9002"/>
    <cellStyle name="Вывод 9 2 3" xfId="9003"/>
    <cellStyle name="Вывод 9 2 3 2" xfId="9004"/>
    <cellStyle name="Вывод 9 2 4" xfId="9005"/>
    <cellStyle name="Вывод 9 2 4 2" xfId="9006"/>
    <cellStyle name="Вывод 9 2 5" xfId="9007"/>
    <cellStyle name="Вывод 9 2 5 2" xfId="9008"/>
    <cellStyle name="Вывод 9 2 6" xfId="9009"/>
    <cellStyle name="Вывод 9 2 6 2" xfId="9010"/>
    <cellStyle name="Вывод 9 2 7" xfId="9011"/>
    <cellStyle name="Вывод 9 2 7 2" xfId="9012"/>
    <cellStyle name="Вывод 9 2 8" xfId="9013"/>
    <cellStyle name="Вывод 9 3" xfId="9014"/>
    <cellStyle name="Вывод 9 3 2" xfId="9015"/>
    <cellStyle name="Вывод 9 4" xfId="9016"/>
    <cellStyle name="Вывод 9 4 2" xfId="9017"/>
    <cellStyle name="Вывод 9 5" xfId="9018"/>
    <cellStyle name="Вывод 9 5 2" xfId="9019"/>
    <cellStyle name="Вывод 9 6" xfId="9020"/>
    <cellStyle name="Вывод 9 6 2" xfId="9021"/>
    <cellStyle name="Вывод 9 7" xfId="9022"/>
    <cellStyle name="Вычисление" xfId="50075" builtinId="22" customBuiltin="1"/>
    <cellStyle name="Вычисление 10" xfId="9023"/>
    <cellStyle name="Вычисление 10 2" xfId="9024"/>
    <cellStyle name="Вычисление 10 2 2" xfId="9025"/>
    <cellStyle name="Вычисление 10 2 2 2" xfId="9026"/>
    <cellStyle name="Вычисление 10 2 3" xfId="9027"/>
    <cellStyle name="Вычисление 10 2 3 2" xfId="9028"/>
    <cellStyle name="Вычисление 10 2 4" xfId="9029"/>
    <cellStyle name="Вычисление 10 2 4 2" xfId="9030"/>
    <cellStyle name="Вычисление 10 2 5" xfId="9031"/>
    <cellStyle name="Вычисление 10 2 5 2" xfId="9032"/>
    <cellStyle name="Вычисление 10 2 6" xfId="9033"/>
    <cellStyle name="Вычисление 10 2 6 2" xfId="9034"/>
    <cellStyle name="Вычисление 10 2 7" xfId="9035"/>
    <cellStyle name="Вычисление 10 2 7 2" xfId="9036"/>
    <cellStyle name="Вычисление 10 2 8" xfId="9037"/>
    <cellStyle name="Вычисление 10 2 8 2" xfId="9038"/>
    <cellStyle name="Вычисление 10 2 9" xfId="9039"/>
    <cellStyle name="Вычисление 10 3" xfId="9040"/>
    <cellStyle name="Вычисление 10 3 2" xfId="9041"/>
    <cellStyle name="Вычисление 10 4" xfId="9042"/>
    <cellStyle name="Вычисление 10 4 2" xfId="9043"/>
    <cellStyle name="Вычисление 10 5" xfId="9044"/>
    <cellStyle name="Вычисление 10 5 2" xfId="9045"/>
    <cellStyle name="Вычисление 10 6" xfId="9046"/>
    <cellStyle name="Вычисление 10 6 2" xfId="9047"/>
    <cellStyle name="Вычисление 10 7" xfId="9048"/>
    <cellStyle name="Вычисление 10 7 2" xfId="9049"/>
    <cellStyle name="Вычисление 10 8" xfId="9050"/>
    <cellStyle name="Вычисление 10 8 2" xfId="9051"/>
    <cellStyle name="Вычисление 10 9" xfId="9052"/>
    <cellStyle name="Вычисление 11" xfId="9053"/>
    <cellStyle name="Вычисление 11 2" xfId="9054"/>
    <cellStyle name="Вычисление 11 2 2" xfId="9055"/>
    <cellStyle name="Вычисление 11 2 2 2" xfId="9056"/>
    <cellStyle name="Вычисление 11 2 3" xfId="9057"/>
    <cellStyle name="Вычисление 11 2 3 2" xfId="9058"/>
    <cellStyle name="Вычисление 11 2 4" xfId="9059"/>
    <cellStyle name="Вычисление 11 2 4 2" xfId="9060"/>
    <cellStyle name="Вычисление 11 2 5" xfId="9061"/>
    <cellStyle name="Вычисление 11 2 5 2" xfId="9062"/>
    <cellStyle name="Вычисление 11 2 6" xfId="9063"/>
    <cellStyle name="Вычисление 11 2 6 2" xfId="9064"/>
    <cellStyle name="Вычисление 11 2 7" xfId="9065"/>
    <cellStyle name="Вычисление 11 2 7 2" xfId="9066"/>
    <cellStyle name="Вычисление 11 2 8" xfId="9067"/>
    <cellStyle name="Вычисление 11 2 8 2" xfId="9068"/>
    <cellStyle name="Вычисление 11 2 9" xfId="9069"/>
    <cellStyle name="Вычисление 11 3" xfId="9070"/>
    <cellStyle name="Вычисление 11 3 2" xfId="9071"/>
    <cellStyle name="Вычисление 11 4" xfId="9072"/>
    <cellStyle name="Вычисление 11 4 2" xfId="9073"/>
    <cellStyle name="Вычисление 11 5" xfId="9074"/>
    <cellStyle name="Вычисление 11 5 2" xfId="9075"/>
    <cellStyle name="Вычисление 11 6" xfId="9076"/>
    <cellStyle name="Вычисление 11 6 2" xfId="9077"/>
    <cellStyle name="Вычисление 11 7" xfId="9078"/>
    <cellStyle name="Вычисление 11 7 2" xfId="9079"/>
    <cellStyle name="Вычисление 11 8" xfId="9080"/>
    <cellStyle name="Вычисление 11 8 2" xfId="9081"/>
    <cellStyle name="Вычисление 11 9" xfId="9082"/>
    <cellStyle name="Вычисление 12" xfId="9083"/>
    <cellStyle name="Вычисление 12 2" xfId="9084"/>
    <cellStyle name="Вычисление 12 2 2" xfId="9085"/>
    <cellStyle name="Вычисление 12 2 2 2" xfId="9086"/>
    <cellStyle name="Вычисление 12 2 3" xfId="9087"/>
    <cellStyle name="Вычисление 12 2 3 2" xfId="9088"/>
    <cellStyle name="Вычисление 12 2 4" xfId="9089"/>
    <cellStyle name="Вычисление 12 2 4 2" xfId="9090"/>
    <cellStyle name="Вычисление 12 2 5" xfId="9091"/>
    <cellStyle name="Вычисление 12 2 5 2" xfId="9092"/>
    <cellStyle name="Вычисление 12 2 6" xfId="9093"/>
    <cellStyle name="Вычисление 12 2 6 2" xfId="9094"/>
    <cellStyle name="Вычисление 12 2 7" xfId="9095"/>
    <cellStyle name="Вычисление 12 2 7 2" xfId="9096"/>
    <cellStyle name="Вычисление 12 2 8" xfId="9097"/>
    <cellStyle name="Вычисление 12 2 8 2" xfId="9098"/>
    <cellStyle name="Вычисление 12 2 9" xfId="9099"/>
    <cellStyle name="Вычисление 12 3" xfId="9100"/>
    <cellStyle name="Вычисление 12 3 2" xfId="9101"/>
    <cellStyle name="Вычисление 12 4" xfId="9102"/>
    <cellStyle name="Вычисление 12 4 2" xfId="9103"/>
    <cellStyle name="Вычисление 12 5" xfId="9104"/>
    <cellStyle name="Вычисление 12 5 2" xfId="9105"/>
    <cellStyle name="Вычисление 12 6" xfId="9106"/>
    <cellStyle name="Вычисление 12 6 2" xfId="9107"/>
    <cellStyle name="Вычисление 12 7" xfId="9108"/>
    <cellStyle name="Вычисление 12 7 2" xfId="9109"/>
    <cellStyle name="Вычисление 12 8" xfId="9110"/>
    <cellStyle name="Вычисление 12 8 2" xfId="9111"/>
    <cellStyle name="Вычисление 12 9" xfId="9112"/>
    <cellStyle name="Вычисление 13" xfId="9113"/>
    <cellStyle name="Вычисление 13 2" xfId="9114"/>
    <cellStyle name="Вычисление 13 2 2" xfId="9115"/>
    <cellStyle name="Вычисление 13 2 2 2" xfId="9116"/>
    <cellStyle name="Вычисление 13 2 3" xfId="9117"/>
    <cellStyle name="Вычисление 13 2 3 2" xfId="9118"/>
    <cellStyle name="Вычисление 13 2 4" xfId="9119"/>
    <cellStyle name="Вычисление 13 2 4 2" xfId="9120"/>
    <cellStyle name="Вычисление 13 2 5" xfId="9121"/>
    <cellStyle name="Вычисление 13 2 5 2" xfId="9122"/>
    <cellStyle name="Вычисление 13 2 6" xfId="9123"/>
    <cellStyle name="Вычисление 13 2 6 2" xfId="9124"/>
    <cellStyle name="Вычисление 13 2 7" xfId="9125"/>
    <cellStyle name="Вычисление 13 2 7 2" xfId="9126"/>
    <cellStyle name="Вычисление 13 2 8" xfId="9127"/>
    <cellStyle name="Вычисление 13 2 8 2" xfId="9128"/>
    <cellStyle name="Вычисление 13 2 9" xfId="9129"/>
    <cellStyle name="Вычисление 13 3" xfId="9130"/>
    <cellStyle name="Вычисление 13 3 2" xfId="9131"/>
    <cellStyle name="Вычисление 13 4" xfId="9132"/>
    <cellStyle name="Вычисление 13 4 2" xfId="9133"/>
    <cellStyle name="Вычисление 13 5" xfId="9134"/>
    <cellStyle name="Вычисление 13 5 2" xfId="9135"/>
    <cellStyle name="Вычисление 13 6" xfId="9136"/>
    <cellStyle name="Вычисление 13 6 2" xfId="9137"/>
    <cellStyle name="Вычисление 13 7" xfId="9138"/>
    <cellStyle name="Вычисление 13 7 2" xfId="9139"/>
    <cellStyle name="Вычисление 13 8" xfId="9140"/>
    <cellStyle name="Вычисление 13 8 2" xfId="9141"/>
    <cellStyle name="Вычисление 13 9" xfId="9142"/>
    <cellStyle name="Вычисление 14" xfId="9143"/>
    <cellStyle name="Вычисление 14 2" xfId="9144"/>
    <cellStyle name="Вычисление 14 2 2" xfId="9145"/>
    <cellStyle name="Вычисление 14 2 2 2" xfId="9146"/>
    <cellStyle name="Вычисление 14 2 3" xfId="9147"/>
    <cellStyle name="Вычисление 14 2 3 2" xfId="9148"/>
    <cellStyle name="Вычисление 14 2 4" xfId="9149"/>
    <cellStyle name="Вычисление 14 2 4 2" xfId="9150"/>
    <cellStyle name="Вычисление 14 2 5" xfId="9151"/>
    <cellStyle name="Вычисление 14 2 5 2" xfId="9152"/>
    <cellStyle name="Вычисление 14 2 6" xfId="9153"/>
    <cellStyle name="Вычисление 14 2 6 2" xfId="9154"/>
    <cellStyle name="Вычисление 14 2 7" xfId="9155"/>
    <cellStyle name="Вычисление 14 2 7 2" xfId="9156"/>
    <cellStyle name="Вычисление 14 2 8" xfId="9157"/>
    <cellStyle name="Вычисление 14 2 8 2" xfId="9158"/>
    <cellStyle name="Вычисление 14 2 9" xfId="9159"/>
    <cellStyle name="Вычисление 14 3" xfId="9160"/>
    <cellStyle name="Вычисление 14 3 2" xfId="9161"/>
    <cellStyle name="Вычисление 14 4" xfId="9162"/>
    <cellStyle name="Вычисление 14 4 2" xfId="9163"/>
    <cellStyle name="Вычисление 14 5" xfId="9164"/>
    <cellStyle name="Вычисление 14 5 2" xfId="9165"/>
    <cellStyle name="Вычисление 14 6" xfId="9166"/>
    <cellStyle name="Вычисление 14 6 2" xfId="9167"/>
    <cellStyle name="Вычисление 14 7" xfId="9168"/>
    <cellStyle name="Вычисление 14 7 2" xfId="9169"/>
    <cellStyle name="Вычисление 14 8" xfId="9170"/>
    <cellStyle name="Вычисление 14 8 2" xfId="9171"/>
    <cellStyle name="Вычисление 14 9" xfId="9172"/>
    <cellStyle name="Вычисление 15" xfId="9173"/>
    <cellStyle name="Вычисление 15 2" xfId="9174"/>
    <cellStyle name="Вычисление 15 2 2" xfId="9175"/>
    <cellStyle name="Вычисление 15 2 2 2" xfId="9176"/>
    <cellStyle name="Вычисление 15 2 3" xfId="9177"/>
    <cellStyle name="Вычисление 15 2 3 2" xfId="9178"/>
    <cellStyle name="Вычисление 15 2 4" xfId="9179"/>
    <cellStyle name="Вычисление 15 2 4 2" xfId="9180"/>
    <cellStyle name="Вычисление 15 2 5" xfId="9181"/>
    <cellStyle name="Вычисление 15 2 5 2" xfId="9182"/>
    <cellStyle name="Вычисление 15 2 6" xfId="9183"/>
    <cellStyle name="Вычисление 15 2 6 2" xfId="9184"/>
    <cellStyle name="Вычисление 15 2 7" xfId="9185"/>
    <cellStyle name="Вычисление 15 2 7 2" xfId="9186"/>
    <cellStyle name="Вычисление 15 2 8" xfId="9187"/>
    <cellStyle name="Вычисление 15 2 8 2" xfId="9188"/>
    <cellStyle name="Вычисление 15 2 9" xfId="9189"/>
    <cellStyle name="Вычисление 15 3" xfId="9190"/>
    <cellStyle name="Вычисление 15 3 2" xfId="9191"/>
    <cellStyle name="Вычисление 15 4" xfId="9192"/>
    <cellStyle name="Вычисление 15 4 2" xfId="9193"/>
    <cellStyle name="Вычисление 15 5" xfId="9194"/>
    <cellStyle name="Вычисление 15 5 2" xfId="9195"/>
    <cellStyle name="Вычисление 15 6" xfId="9196"/>
    <cellStyle name="Вычисление 15 6 2" xfId="9197"/>
    <cellStyle name="Вычисление 15 7" xfId="9198"/>
    <cellStyle name="Вычисление 15 7 2" xfId="9199"/>
    <cellStyle name="Вычисление 15 8" xfId="9200"/>
    <cellStyle name="Вычисление 15 8 2" xfId="9201"/>
    <cellStyle name="Вычисление 15 9" xfId="9202"/>
    <cellStyle name="Вычисление 16" xfId="9203"/>
    <cellStyle name="Вычисление 16 2" xfId="9204"/>
    <cellStyle name="Вычисление 16 2 2" xfId="9205"/>
    <cellStyle name="Вычисление 16 2 2 2" xfId="9206"/>
    <cellStyle name="Вычисление 16 2 3" xfId="9207"/>
    <cellStyle name="Вычисление 16 2 3 2" xfId="9208"/>
    <cellStyle name="Вычисление 16 2 4" xfId="9209"/>
    <cellStyle name="Вычисление 16 2 4 2" xfId="9210"/>
    <cellStyle name="Вычисление 16 2 5" xfId="9211"/>
    <cellStyle name="Вычисление 16 2 5 2" xfId="9212"/>
    <cellStyle name="Вычисление 16 2 6" xfId="9213"/>
    <cellStyle name="Вычисление 16 2 6 2" xfId="9214"/>
    <cellStyle name="Вычисление 16 2 7" xfId="9215"/>
    <cellStyle name="Вычисление 16 2 7 2" xfId="9216"/>
    <cellStyle name="Вычисление 16 2 8" xfId="9217"/>
    <cellStyle name="Вычисление 16 2 8 2" xfId="9218"/>
    <cellStyle name="Вычисление 16 2 9" xfId="9219"/>
    <cellStyle name="Вычисление 16 3" xfId="9220"/>
    <cellStyle name="Вычисление 16 3 2" xfId="9221"/>
    <cellStyle name="Вычисление 16 4" xfId="9222"/>
    <cellStyle name="Вычисление 16 4 2" xfId="9223"/>
    <cellStyle name="Вычисление 16 5" xfId="9224"/>
    <cellStyle name="Вычисление 16 5 2" xfId="9225"/>
    <cellStyle name="Вычисление 16 6" xfId="9226"/>
    <cellStyle name="Вычисление 16 6 2" xfId="9227"/>
    <cellStyle name="Вычисление 16 7" xfId="9228"/>
    <cellStyle name="Вычисление 16 7 2" xfId="9229"/>
    <cellStyle name="Вычисление 16 8" xfId="9230"/>
    <cellStyle name="Вычисление 16 8 2" xfId="9231"/>
    <cellStyle name="Вычисление 16 9" xfId="9232"/>
    <cellStyle name="Вычисление 17" xfId="9233"/>
    <cellStyle name="Вычисление 17 2" xfId="9234"/>
    <cellStyle name="Вычисление 17 2 2" xfId="9235"/>
    <cellStyle name="Вычисление 17 2 2 2" xfId="9236"/>
    <cellStyle name="Вычисление 17 2 3" xfId="9237"/>
    <cellStyle name="Вычисление 17 2 3 2" xfId="9238"/>
    <cellStyle name="Вычисление 17 2 4" xfId="9239"/>
    <cellStyle name="Вычисление 17 2 4 2" xfId="9240"/>
    <cellStyle name="Вычисление 17 2 5" xfId="9241"/>
    <cellStyle name="Вычисление 17 2 5 2" xfId="9242"/>
    <cellStyle name="Вычисление 17 2 6" xfId="9243"/>
    <cellStyle name="Вычисление 17 2 6 2" xfId="9244"/>
    <cellStyle name="Вычисление 17 2 7" xfId="9245"/>
    <cellStyle name="Вычисление 17 2 7 2" xfId="9246"/>
    <cellStyle name="Вычисление 17 2 8" xfId="9247"/>
    <cellStyle name="Вычисление 17 2 8 2" xfId="9248"/>
    <cellStyle name="Вычисление 17 2 9" xfId="9249"/>
    <cellStyle name="Вычисление 17 3" xfId="9250"/>
    <cellStyle name="Вычисление 17 3 2" xfId="9251"/>
    <cellStyle name="Вычисление 17 4" xfId="9252"/>
    <cellStyle name="Вычисление 17 4 2" xfId="9253"/>
    <cellStyle name="Вычисление 17 5" xfId="9254"/>
    <cellStyle name="Вычисление 17 5 2" xfId="9255"/>
    <cellStyle name="Вычисление 17 6" xfId="9256"/>
    <cellStyle name="Вычисление 17 6 2" xfId="9257"/>
    <cellStyle name="Вычисление 17 7" xfId="9258"/>
    <cellStyle name="Вычисление 17 7 2" xfId="9259"/>
    <cellStyle name="Вычисление 17 8" xfId="9260"/>
    <cellStyle name="Вычисление 17 8 2" xfId="9261"/>
    <cellStyle name="Вычисление 17 9" xfId="9262"/>
    <cellStyle name="Вычисление 18" xfId="9263"/>
    <cellStyle name="Вычисление 18 2" xfId="9264"/>
    <cellStyle name="Вычисление 18 2 2" xfId="9265"/>
    <cellStyle name="Вычисление 18 2 2 2" xfId="9266"/>
    <cellStyle name="Вычисление 18 2 3" xfId="9267"/>
    <cellStyle name="Вычисление 18 2 3 2" xfId="9268"/>
    <cellStyle name="Вычисление 18 2 4" xfId="9269"/>
    <cellStyle name="Вычисление 18 2 4 2" xfId="9270"/>
    <cellStyle name="Вычисление 18 2 5" xfId="9271"/>
    <cellStyle name="Вычисление 18 2 5 2" xfId="9272"/>
    <cellStyle name="Вычисление 18 2 6" xfId="9273"/>
    <cellStyle name="Вычисление 18 2 6 2" xfId="9274"/>
    <cellStyle name="Вычисление 18 2 7" xfId="9275"/>
    <cellStyle name="Вычисление 18 2 7 2" xfId="9276"/>
    <cellStyle name="Вычисление 18 2 8" xfId="9277"/>
    <cellStyle name="Вычисление 18 2 8 2" xfId="9278"/>
    <cellStyle name="Вычисление 18 2 9" xfId="9279"/>
    <cellStyle name="Вычисление 18 3" xfId="9280"/>
    <cellStyle name="Вычисление 18 3 2" xfId="9281"/>
    <cellStyle name="Вычисление 18 4" xfId="9282"/>
    <cellStyle name="Вычисление 18 4 2" xfId="9283"/>
    <cellStyle name="Вычисление 18 5" xfId="9284"/>
    <cellStyle name="Вычисление 18 5 2" xfId="9285"/>
    <cellStyle name="Вычисление 18 6" xfId="9286"/>
    <cellStyle name="Вычисление 18 6 2" xfId="9287"/>
    <cellStyle name="Вычисление 18 7" xfId="9288"/>
    <cellStyle name="Вычисление 18 7 2" xfId="9289"/>
    <cellStyle name="Вычисление 18 8" xfId="9290"/>
    <cellStyle name="Вычисление 18 8 2" xfId="9291"/>
    <cellStyle name="Вычисление 18 9" xfId="9292"/>
    <cellStyle name="Вычисление 19" xfId="9293"/>
    <cellStyle name="Вычисление 19 2" xfId="9294"/>
    <cellStyle name="Вычисление 19 2 2" xfId="9295"/>
    <cellStyle name="Вычисление 19 2 2 2" xfId="9296"/>
    <cellStyle name="Вычисление 19 2 3" xfId="9297"/>
    <cellStyle name="Вычисление 19 2 3 2" xfId="9298"/>
    <cellStyle name="Вычисление 19 2 4" xfId="9299"/>
    <cellStyle name="Вычисление 19 2 4 2" xfId="9300"/>
    <cellStyle name="Вычисление 19 2 5" xfId="9301"/>
    <cellStyle name="Вычисление 19 2 5 2" xfId="9302"/>
    <cellStyle name="Вычисление 19 2 6" xfId="9303"/>
    <cellStyle name="Вычисление 19 2 6 2" xfId="9304"/>
    <cellStyle name="Вычисление 19 2 7" xfId="9305"/>
    <cellStyle name="Вычисление 19 2 7 2" xfId="9306"/>
    <cellStyle name="Вычисление 19 2 8" xfId="9307"/>
    <cellStyle name="Вычисление 19 2 8 2" xfId="9308"/>
    <cellStyle name="Вычисление 19 2 9" xfId="9309"/>
    <cellStyle name="Вычисление 19 3" xfId="9310"/>
    <cellStyle name="Вычисление 19 3 2" xfId="9311"/>
    <cellStyle name="Вычисление 19 4" xfId="9312"/>
    <cellStyle name="Вычисление 19 4 2" xfId="9313"/>
    <cellStyle name="Вычисление 19 5" xfId="9314"/>
    <cellStyle name="Вычисление 19 5 2" xfId="9315"/>
    <cellStyle name="Вычисление 19 6" xfId="9316"/>
    <cellStyle name="Вычисление 19 6 2" xfId="9317"/>
    <cellStyle name="Вычисление 19 7" xfId="9318"/>
    <cellStyle name="Вычисление 19 7 2" xfId="9319"/>
    <cellStyle name="Вычисление 19 8" xfId="9320"/>
    <cellStyle name="Вычисление 19 8 2" xfId="9321"/>
    <cellStyle name="Вычисление 19 9" xfId="9322"/>
    <cellStyle name="Вычисление 2" xfId="42"/>
    <cellStyle name="Вычисление 2 10" xfId="9323"/>
    <cellStyle name="Вычисление 2 10 2" xfId="9324"/>
    <cellStyle name="Вычисление 2 11" xfId="9325"/>
    <cellStyle name="Вычисление 2 11 2" xfId="9326"/>
    <cellStyle name="Вычисление 2 12" xfId="9327"/>
    <cellStyle name="Вычисление 2 2" xfId="9328"/>
    <cellStyle name="Вычисление 2 2 10" xfId="9329"/>
    <cellStyle name="Вычисление 2 2 2" xfId="9330"/>
    <cellStyle name="Вычисление 2 2 2 2" xfId="9331"/>
    <cellStyle name="Вычисление 2 2 2 2 2" xfId="9332"/>
    <cellStyle name="Вычисление 2 2 2 3" xfId="9333"/>
    <cellStyle name="Вычисление 2 2 2 3 2" xfId="9334"/>
    <cellStyle name="Вычисление 2 2 2 4" xfId="9335"/>
    <cellStyle name="Вычисление 2 2 2 4 2" xfId="9336"/>
    <cellStyle name="Вычисление 2 2 2 5" xfId="9337"/>
    <cellStyle name="Вычисление 2 2 2 5 2" xfId="9338"/>
    <cellStyle name="Вычисление 2 2 2 6" xfId="9339"/>
    <cellStyle name="Вычисление 2 2 2 6 2" xfId="9340"/>
    <cellStyle name="Вычисление 2 2 2 7" xfId="9341"/>
    <cellStyle name="Вычисление 2 2 3" xfId="9342"/>
    <cellStyle name="Вычисление 2 2 3 2" xfId="9343"/>
    <cellStyle name="Вычисление 2 2 3 2 2" xfId="9344"/>
    <cellStyle name="Вычисление 2 2 3 3" xfId="9345"/>
    <cellStyle name="Вычисление 2 2 3 3 2" xfId="9346"/>
    <cellStyle name="Вычисление 2 2 3 4" xfId="9347"/>
    <cellStyle name="Вычисление 2 2 3 4 2" xfId="9348"/>
    <cellStyle name="Вычисление 2 2 3 5" xfId="9349"/>
    <cellStyle name="Вычисление 2 2 3 5 2" xfId="9350"/>
    <cellStyle name="Вычисление 2 2 3 6" xfId="9351"/>
    <cellStyle name="Вычисление 2 2 3 6 2" xfId="9352"/>
    <cellStyle name="Вычисление 2 2 3 7" xfId="9353"/>
    <cellStyle name="Вычисление 2 2 4" xfId="9354"/>
    <cellStyle name="Вычисление 2 2 4 2" xfId="9355"/>
    <cellStyle name="Вычисление 2 2 5" xfId="9356"/>
    <cellStyle name="Вычисление 2 2 5 2" xfId="9357"/>
    <cellStyle name="Вычисление 2 2 6" xfId="9358"/>
    <cellStyle name="Вычисление 2 2 6 2" xfId="9359"/>
    <cellStyle name="Вычисление 2 2 7" xfId="9360"/>
    <cellStyle name="Вычисление 2 2 7 2" xfId="9361"/>
    <cellStyle name="Вычисление 2 2 8" xfId="9362"/>
    <cellStyle name="Вычисление 2 2 8 2" xfId="9363"/>
    <cellStyle name="Вычисление 2 2 9" xfId="9364"/>
    <cellStyle name="Вычисление 2 2 9 2" xfId="9365"/>
    <cellStyle name="Вычисление 2 3" xfId="9366"/>
    <cellStyle name="Вычисление 2 3 2" xfId="9367"/>
    <cellStyle name="Вычисление 2 3 2 2" xfId="9368"/>
    <cellStyle name="Вычисление 2 3 3" xfId="9369"/>
    <cellStyle name="Вычисление 2 3 3 2" xfId="9370"/>
    <cellStyle name="Вычисление 2 3 4" xfId="9371"/>
    <cellStyle name="Вычисление 2 3 4 2" xfId="9372"/>
    <cellStyle name="Вычисление 2 3 5" xfId="9373"/>
    <cellStyle name="Вычисление 2 3 5 2" xfId="9374"/>
    <cellStyle name="Вычисление 2 3 6" xfId="9375"/>
    <cellStyle name="Вычисление 2 3 6 2" xfId="9376"/>
    <cellStyle name="Вычисление 2 3 7" xfId="9377"/>
    <cellStyle name="Вычисление 2 3 7 2" xfId="9378"/>
    <cellStyle name="Вычисление 2 3 8" xfId="9379"/>
    <cellStyle name="Вычисление 2 4" xfId="9380"/>
    <cellStyle name="Вычисление 2 4 2" xfId="9381"/>
    <cellStyle name="Вычисление 2 4 2 2" xfId="9382"/>
    <cellStyle name="Вычисление 2 4 3" xfId="9383"/>
    <cellStyle name="Вычисление 2 4 3 2" xfId="9384"/>
    <cellStyle name="Вычисление 2 4 4" xfId="9385"/>
    <cellStyle name="Вычисление 2 4 4 2" xfId="9386"/>
    <cellStyle name="Вычисление 2 4 5" xfId="9387"/>
    <cellStyle name="Вычисление 2 4 5 2" xfId="9388"/>
    <cellStyle name="Вычисление 2 4 6" xfId="9389"/>
    <cellStyle name="Вычисление 2 4 6 2" xfId="9390"/>
    <cellStyle name="Вычисление 2 4 7" xfId="9391"/>
    <cellStyle name="Вычисление 2 4 7 2" xfId="9392"/>
    <cellStyle name="Вычисление 2 4 8" xfId="9393"/>
    <cellStyle name="Вычисление 2 5" xfId="9394"/>
    <cellStyle name="Вычисление 2 5 2" xfId="9395"/>
    <cellStyle name="Вычисление 2 5 2 2" xfId="9396"/>
    <cellStyle name="Вычисление 2 5 3" xfId="9397"/>
    <cellStyle name="Вычисление 2 6" xfId="9398"/>
    <cellStyle name="Вычисление 2 6 2" xfId="9399"/>
    <cellStyle name="Вычисление 2 7" xfId="9400"/>
    <cellStyle name="Вычисление 2 7 2" xfId="9401"/>
    <cellStyle name="Вычисление 2 8" xfId="9402"/>
    <cellStyle name="Вычисление 2 8 2" xfId="9403"/>
    <cellStyle name="Вычисление 2 9" xfId="9404"/>
    <cellStyle name="Вычисление 2 9 2" xfId="9405"/>
    <cellStyle name="Вычисление 20" xfId="9406"/>
    <cellStyle name="Вычисление 20 2" xfId="9407"/>
    <cellStyle name="Вычисление 20 2 2" xfId="9408"/>
    <cellStyle name="Вычисление 20 2 2 2" xfId="9409"/>
    <cellStyle name="Вычисление 20 2 3" xfId="9410"/>
    <cellStyle name="Вычисление 20 2 3 2" xfId="9411"/>
    <cellStyle name="Вычисление 20 2 4" xfId="9412"/>
    <cellStyle name="Вычисление 20 2 4 2" xfId="9413"/>
    <cellStyle name="Вычисление 20 2 5" xfId="9414"/>
    <cellStyle name="Вычисление 20 2 5 2" xfId="9415"/>
    <cellStyle name="Вычисление 20 2 6" xfId="9416"/>
    <cellStyle name="Вычисление 20 2 6 2" xfId="9417"/>
    <cellStyle name="Вычисление 20 2 7" xfId="9418"/>
    <cellStyle name="Вычисление 20 2 7 2" xfId="9419"/>
    <cellStyle name="Вычисление 20 2 8" xfId="9420"/>
    <cellStyle name="Вычисление 20 2 8 2" xfId="9421"/>
    <cellStyle name="Вычисление 20 2 9" xfId="9422"/>
    <cellStyle name="Вычисление 20 3" xfId="9423"/>
    <cellStyle name="Вычисление 20 3 2" xfId="9424"/>
    <cellStyle name="Вычисление 20 4" xfId="9425"/>
    <cellStyle name="Вычисление 20 4 2" xfId="9426"/>
    <cellStyle name="Вычисление 20 5" xfId="9427"/>
    <cellStyle name="Вычисление 20 5 2" xfId="9428"/>
    <cellStyle name="Вычисление 20 6" xfId="9429"/>
    <cellStyle name="Вычисление 20 6 2" xfId="9430"/>
    <cellStyle name="Вычисление 20 7" xfId="9431"/>
    <cellStyle name="Вычисление 20 7 2" xfId="9432"/>
    <cellStyle name="Вычисление 20 8" xfId="9433"/>
    <cellStyle name="Вычисление 20 8 2" xfId="9434"/>
    <cellStyle name="Вычисление 20 9" xfId="9435"/>
    <cellStyle name="Вычисление 21" xfId="9436"/>
    <cellStyle name="Вычисление 21 2" xfId="9437"/>
    <cellStyle name="Вычисление 21 2 2" xfId="9438"/>
    <cellStyle name="Вычисление 21 2 2 2" xfId="9439"/>
    <cellStyle name="Вычисление 21 2 3" xfId="9440"/>
    <cellStyle name="Вычисление 21 2 3 2" xfId="9441"/>
    <cellStyle name="Вычисление 21 2 4" xfId="9442"/>
    <cellStyle name="Вычисление 21 2 4 2" xfId="9443"/>
    <cellStyle name="Вычисление 21 2 5" xfId="9444"/>
    <cellStyle name="Вычисление 21 2 5 2" xfId="9445"/>
    <cellStyle name="Вычисление 21 2 6" xfId="9446"/>
    <cellStyle name="Вычисление 21 2 6 2" xfId="9447"/>
    <cellStyle name="Вычисление 21 2 7" xfId="9448"/>
    <cellStyle name="Вычисление 21 2 7 2" xfId="9449"/>
    <cellStyle name="Вычисление 21 2 8" xfId="9450"/>
    <cellStyle name="Вычисление 21 2 8 2" xfId="9451"/>
    <cellStyle name="Вычисление 21 2 9" xfId="9452"/>
    <cellStyle name="Вычисление 21 3" xfId="9453"/>
    <cellStyle name="Вычисление 21 3 2" xfId="9454"/>
    <cellStyle name="Вычисление 21 4" xfId="9455"/>
    <cellStyle name="Вычисление 21 4 2" xfId="9456"/>
    <cellStyle name="Вычисление 21 5" xfId="9457"/>
    <cellStyle name="Вычисление 21 5 2" xfId="9458"/>
    <cellStyle name="Вычисление 21 6" xfId="9459"/>
    <cellStyle name="Вычисление 21 6 2" xfId="9460"/>
    <cellStyle name="Вычисление 21 7" xfId="9461"/>
    <cellStyle name="Вычисление 21 7 2" xfId="9462"/>
    <cellStyle name="Вычисление 21 8" xfId="9463"/>
    <cellStyle name="Вычисление 21 8 2" xfId="9464"/>
    <cellStyle name="Вычисление 21 9" xfId="9465"/>
    <cellStyle name="Вычисление 22" xfId="9466"/>
    <cellStyle name="Вычисление 22 2" xfId="9467"/>
    <cellStyle name="Вычисление 22 2 2" xfId="9468"/>
    <cellStyle name="Вычисление 22 2 2 2" xfId="9469"/>
    <cellStyle name="Вычисление 22 2 3" xfId="9470"/>
    <cellStyle name="Вычисление 22 2 3 2" xfId="9471"/>
    <cellStyle name="Вычисление 22 2 4" xfId="9472"/>
    <cellStyle name="Вычисление 22 2 4 2" xfId="9473"/>
    <cellStyle name="Вычисление 22 2 5" xfId="9474"/>
    <cellStyle name="Вычисление 22 2 5 2" xfId="9475"/>
    <cellStyle name="Вычисление 22 2 6" xfId="9476"/>
    <cellStyle name="Вычисление 22 2 6 2" xfId="9477"/>
    <cellStyle name="Вычисление 22 2 7" xfId="9478"/>
    <cellStyle name="Вычисление 22 2 7 2" xfId="9479"/>
    <cellStyle name="Вычисление 22 2 8" xfId="9480"/>
    <cellStyle name="Вычисление 22 2 8 2" xfId="9481"/>
    <cellStyle name="Вычисление 22 2 9" xfId="9482"/>
    <cellStyle name="Вычисление 22 3" xfId="9483"/>
    <cellStyle name="Вычисление 22 3 2" xfId="9484"/>
    <cellStyle name="Вычисление 22 4" xfId="9485"/>
    <cellStyle name="Вычисление 22 4 2" xfId="9486"/>
    <cellStyle name="Вычисление 22 5" xfId="9487"/>
    <cellStyle name="Вычисление 22 5 2" xfId="9488"/>
    <cellStyle name="Вычисление 22 6" xfId="9489"/>
    <cellStyle name="Вычисление 22 6 2" xfId="9490"/>
    <cellStyle name="Вычисление 22 7" xfId="9491"/>
    <cellStyle name="Вычисление 22 7 2" xfId="9492"/>
    <cellStyle name="Вычисление 22 8" xfId="9493"/>
    <cellStyle name="Вычисление 22 8 2" xfId="9494"/>
    <cellStyle name="Вычисление 22 9" xfId="9495"/>
    <cellStyle name="Вычисление 23" xfId="9496"/>
    <cellStyle name="Вычисление 23 2" xfId="9497"/>
    <cellStyle name="Вычисление 23 2 2" xfId="9498"/>
    <cellStyle name="Вычисление 23 2 2 2" xfId="9499"/>
    <cellStyle name="Вычисление 23 2 3" xfId="9500"/>
    <cellStyle name="Вычисление 23 2 3 2" xfId="9501"/>
    <cellStyle name="Вычисление 23 2 4" xfId="9502"/>
    <cellStyle name="Вычисление 23 2 4 2" xfId="9503"/>
    <cellStyle name="Вычисление 23 2 5" xfId="9504"/>
    <cellStyle name="Вычисление 23 2 5 2" xfId="9505"/>
    <cellStyle name="Вычисление 23 2 6" xfId="9506"/>
    <cellStyle name="Вычисление 23 2 6 2" xfId="9507"/>
    <cellStyle name="Вычисление 23 2 7" xfId="9508"/>
    <cellStyle name="Вычисление 23 2 7 2" xfId="9509"/>
    <cellStyle name="Вычисление 23 2 8" xfId="9510"/>
    <cellStyle name="Вычисление 23 2 8 2" xfId="9511"/>
    <cellStyle name="Вычисление 23 2 9" xfId="9512"/>
    <cellStyle name="Вычисление 23 3" xfId="9513"/>
    <cellStyle name="Вычисление 23 3 2" xfId="9514"/>
    <cellStyle name="Вычисление 23 4" xfId="9515"/>
    <cellStyle name="Вычисление 23 4 2" xfId="9516"/>
    <cellStyle name="Вычисление 23 5" xfId="9517"/>
    <cellStyle name="Вычисление 23 5 2" xfId="9518"/>
    <cellStyle name="Вычисление 23 6" xfId="9519"/>
    <cellStyle name="Вычисление 23 6 2" xfId="9520"/>
    <cellStyle name="Вычисление 23 7" xfId="9521"/>
    <cellStyle name="Вычисление 23 7 2" xfId="9522"/>
    <cellStyle name="Вычисление 23 8" xfId="9523"/>
    <cellStyle name="Вычисление 23 8 2" xfId="9524"/>
    <cellStyle name="Вычисление 23 9" xfId="9525"/>
    <cellStyle name="Вычисление 3" xfId="9526"/>
    <cellStyle name="Вычисление 3 10" xfId="9527"/>
    <cellStyle name="Вычисление 3 2" xfId="9528"/>
    <cellStyle name="Вычисление 3 2 2" xfId="9529"/>
    <cellStyle name="Вычисление 3 2 2 2" xfId="9530"/>
    <cellStyle name="Вычисление 3 2 3" xfId="9531"/>
    <cellStyle name="Вычисление 3 2 3 2" xfId="9532"/>
    <cellStyle name="Вычисление 3 2 4" xfId="9533"/>
    <cellStyle name="Вычисление 3 2 4 2" xfId="9534"/>
    <cellStyle name="Вычисление 3 2 5" xfId="9535"/>
    <cellStyle name="Вычисление 3 2 5 2" xfId="9536"/>
    <cellStyle name="Вычисление 3 2 6" xfId="9537"/>
    <cellStyle name="Вычисление 3 2 6 2" xfId="9538"/>
    <cellStyle name="Вычисление 3 2 7" xfId="9539"/>
    <cellStyle name="Вычисление 3 2 7 2" xfId="9540"/>
    <cellStyle name="Вычисление 3 2 8" xfId="9541"/>
    <cellStyle name="Вычисление 3 3" xfId="9542"/>
    <cellStyle name="Вычисление 3 3 2" xfId="9543"/>
    <cellStyle name="Вычисление 3 4" xfId="9544"/>
    <cellStyle name="Вычисление 3 4 2" xfId="9545"/>
    <cellStyle name="Вычисление 3 5" xfId="9546"/>
    <cellStyle name="Вычисление 3 5 2" xfId="9547"/>
    <cellStyle name="Вычисление 3 6" xfId="9548"/>
    <cellStyle name="Вычисление 3 6 2" xfId="9549"/>
    <cellStyle name="Вычисление 3 7" xfId="9550"/>
    <cellStyle name="Вычисление 3 7 2" xfId="9551"/>
    <cellStyle name="Вычисление 3 8" xfId="9552"/>
    <cellStyle name="Вычисление 3 8 2" xfId="9553"/>
    <cellStyle name="Вычисление 3 9" xfId="9554"/>
    <cellStyle name="Вычисление 3 9 2" xfId="9555"/>
    <cellStyle name="Вычисление 4" xfId="9556"/>
    <cellStyle name="Вычисление 4 2" xfId="9557"/>
    <cellStyle name="Вычисление 4 2 2" xfId="9558"/>
    <cellStyle name="Вычисление 4 2 2 2" xfId="9559"/>
    <cellStyle name="Вычисление 4 2 3" xfId="9560"/>
    <cellStyle name="Вычисление 4 2 3 2" xfId="9561"/>
    <cellStyle name="Вычисление 4 2 4" xfId="9562"/>
    <cellStyle name="Вычисление 4 2 4 2" xfId="9563"/>
    <cellStyle name="Вычисление 4 2 5" xfId="9564"/>
    <cellStyle name="Вычисление 4 2 5 2" xfId="9565"/>
    <cellStyle name="Вычисление 4 2 6" xfId="9566"/>
    <cellStyle name="Вычисление 4 2 6 2" xfId="9567"/>
    <cellStyle name="Вычисление 4 2 7" xfId="9568"/>
    <cellStyle name="Вычисление 4 2 7 2" xfId="9569"/>
    <cellStyle name="Вычисление 4 2 8" xfId="9570"/>
    <cellStyle name="Вычисление 4 3" xfId="9571"/>
    <cellStyle name="Вычисление 4 3 2" xfId="9572"/>
    <cellStyle name="Вычисление 4 4" xfId="9573"/>
    <cellStyle name="Вычисление 4 4 2" xfId="9574"/>
    <cellStyle name="Вычисление 4 5" xfId="9575"/>
    <cellStyle name="Вычисление 4 5 2" xfId="9576"/>
    <cellStyle name="Вычисление 4 6" xfId="9577"/>
    <cellStyle name="Вычисление 4 6 2" xfId="9578"/>
    <cellStyle name="Вычисление 4 7" xfId="9579"/>
    <cellStyle name="Вычисление 4 7 2" xfId="9580"/>
    <cellStyle name="Вычисление 4 8" xfId="9581"/>
    <cellStyle name="Вычисление 4 8 2" xfId="9582"/>
    <cellStyle name="Вычисление 4 9" xfId="9583"/>
    <cellStyle name="Вычисление 5" xfId="9584"/>
    <cellStyle name="Вычисление 5 2" xfId="9585"/>
    <cellStyle name="Вычисление 5 2 2" xfId="9586"/>
    <cellStyle name="Вычисление 5 2 2 2" xfId="9587"/>
    <cellStyle name="Вычисление 5 2 3" xfId="9588"/>
    <cellStyle name="Вычисление 5 2 3 2" xfId="9589"/>
    <cellStyle name="Вычисление 5 2 4" xfId="9590"/>
    <cellStyle name="Вычисление 5 2 4 2" xfId="9591"/>
    <cellStyle name="Вычисление 5 2 5" xfId="9592"/>
    <cellStyle name="Вычисление 5 2 5 2" xfId="9593"/>
    <cellStyle name="Вычисление 5 2 6" xfId="9594"/>
    <cellStyle name="Вычисление 5 2 6 2" xfId="9595"/>
    <cellStyle name="Вычисление 5 2 7" xfId="9596"/>
    <cellStyle name="Вычисление 5 2 7 2" xfId="9597"/>
    <cellStyle name="Вычисление 5 2 8" xfId="9598"/>
    <cellStyle name="Вычисление 5 3" xfId="9599"/>
    <cellStyle name="Вычисление 5 3 2" xfId="9600"/>
    <cellStyle name="Вычисление 5 4" xfId="9601"/>
    <cellStyle name="Вычисление 5 4 2" xfId="9602"/>
    <cellStyle name="Вычисление 5 5" xfId="9603"/>
    <cellStyle name="Вычисление 5 5 2" xfId="9604"/>
    <cellStyle name="Вычисление 5 6" xfId="9605"/>
    <cellStyle name="Вычисление 5 6 2" xfId="9606"/>
    <cellStyle name="Вычисление 5 7" xfId="9607"/>
    <cellStyle name="Вычисление 5 7 2" xfId="9608"/>
    <cellStyle name="Вычисление 5 8" xfId="9609"/>
    <cellStyle name="Вычисление 5 8 2" xfId="9610"/>
    <cellStyle name="Вычисление 5 9" xfId="9611"/>
    <cellStyle name="Вычисление 6" xfId="9612"/>
    <cellStyle name="Вычисление 6 2" xfId="9613"/>
    <cellStyle name="Вычисление 6 2 10" xfId="9614"/>
    <cellStyle name="Вычисление 6 2 2" xfId="9615"/>
    <cellStyle name="Вычисление 6 2 2 2" xfId="9616"/>
    <cellStyle name="Вычисление 6 2 3" xfId="9617"/>
    <cellStyle name="Вычисление 6 2 3 2" xfId="9618"/>
    <cellStyle name="Вычисление 6 2 4" xfId="9619"/>
    <cellStyle name="Вычисление 6 2 4 2" xfId="9620"/>
    <cellStyle name="Вычисление 6 2 5" xfId="9621"/>
    <cellStyle name="Вычисление 6 2 5 2" xfId="9622"/>
    <cellStyle name="Вычисление 6 2 6" xfId="9623"/>
    <cellStyle name="Вычисление 6 2 6 2" xfId="9624"/>
    <cellStyle name="Вычисление 6 2 7" xfId="9625"/>
    <cellStyle name="Вычисление 6 2 7 2" xfId="9626"/>
    <cellStyle name="Вычисление 6 2 8" xfId="9627"/>
    <cellStyle name="Вычисление 6 2 8 2" xfId="9628"/>
    <cellStyle name="Вычисление 6 2 9" xfId="9629"/>
    <cellStyle name="Вычисление 6 2 9 2" xfId="9630"/>
    <cellStyle name="Вычисление 6 3" xfId="9631"/>
    <cellStyle name="Вычисление 6 3 2" xfId="9632"/>
    <cellStyle name="Вычисление 6 4" xfId="9633"/>
    <cellStyle name="Вычисление 6 4 2" xfId="9634"/>
    <cellStyle name="Вычисление 6 5" xfId="9635"/>
    <cellStyle name="Вычисление 6 5 2" xfId="9636"/>
    <cellStyle name="Вычисление 6 6" xfId="9637"/>
    <cellStyle name="Вычисление 6 6 2" xfId="9638"/>
    <cellStyle name="Вычисление 6 7" xfId="9639"/>
    <cellStyle name="Вычисление 6 7 2" xfId="9640"/>
    <cellStyle name="Вычисление 6 8" xfId="9641"/>
    <cellStyle name="Вычисление 6 8 2" xfId="9642"/>
    <cellStyle name="Вычисление 6 9" xfId="9643"/>
    <cellStyle name="Вычисление 7" xfId="9644"/>
    <cellStyle name="Вычисление 7 2" xfId="9645"/>
    <cellStyle name="Вычисление 7 2 10" xfId="9646"/>
    <cellStyle name="Вычисление 7 2 2" xfId="9647"/>
    <cellStyle name="Вычисление 7 2 2 2" xfId="9648"/>
    <cellStyle name="Вычисление 7 2 3" xfId="9649"/>
    <cellStyle name="Вычисление 7 2 3 2" xfId="9650"/>
    <cellStyle name="Вычисление 7 2 4" xfId="9651"/>
    <cellStyle name="Вычисление 7 2 4 2" xfId="9652"/>
    <cellStyle name="Вычисление 7 2 5" xfId="9653"/>
    <cellStyle name="Вычисление 7 2 5 2" xfId="9654"/>
    <cellStyle name="Вычисление 7 2 6" xfId="9655"/>
    <cellStyle name="Вычисление 7 2 6 2" xfId="9656"/>
    <cellStyle name="Вычисление 7 2 7" xfId="9657"/>
    <cellStyle name="Вычисление 7 2 7 2" xfId="9658"/>
    <cellStyle name="Вычисление 7 2 8" xfId="9659"/>
    <cellStyle name="Вычисление 7 2 8 2" xfId="9660"/>
    <cellStyle name="Вычисление 7 2 9" xfId="9661"/>
    <cellStyle name="Вычисление 7 2 9 2" xfId="9662"/>
    <cellStyle name="Вычисление 7 3" xfId="9663"/>
    <cellStyle name="Вычисление 7 3 2" xfId="9664"/>
    <cellStyle name="Вычисление 7 4" xfId="9665"/>
    <cellStyle name="Вычисление 7 4 2" xfId="9666"/>
    <cellStyle name="Вычисление 7 5" xfId="9667"/>
    <cellStyle name="Вычисление 7 5 2" xfId="9668"/>
    <cellStyle name="Вычисление 7 6" xfId="9669"/>
    <cellStyle name="Вычисление 7 6 2" xfId="9670"/>
    <cellStyle name="Вычисление 7 7" xfId="9671"/>
    <cellStyle name="Вычисление 7 7 2" xfId="9672"/>
    <cellStyle name="Вычисление 7 8" xfId="9673"/>
    <cellStyle name="Вычисление 7 8 2" xfId="9674"/>
    <cellStyle name="Вычисление 7 9" xfId="9675"/>
    <cellStyle name="Вычисление 8" xfId="9676"/>
    <cellStyle name="Вычисление 8 2" xfId="9677"/>
    <cellStyle name="Вычисление 8 2 10" xfId="9678"/>
    <cellStyle name="Вычисление 8 2 2" xfId="9679"/>
    <cellStyle name="Вычисление 8 2 2 2" xfId="9680"/>
    <cellStyle name="Вычисление 8 2 3" xfId="9681"/>
    <cellStyle name="Вычисление 8 2 3 2" xfId="9682"/>
    <cellStyle name="Вычисление 8 2 4" xfId="9683"/>
    <cellStyle name="Вычисление 8 2 4 2" xfId="9684"/>
    <cellStyle name="Вычисление 8 2 5" xfId="9685"/>
    <cellStyle name="Вычисление 8 2 5 2" xfId="9686"/>
    <cellStyle name="Вычисление 8 2 6" xfId="9687"/>
    <cellStyle name="Вычисление 8 2 6 2" xfId="9688"/>
    <cellStyle name="Вычисление 8 2 7" xfId="9689"/>
    <cellStyle name="Вычисление 8 2 7 2" xfId="9690"/>
    <cellStyle name="Вычисление 8 2 8" xfId="9691"/>
    <cellStyle name="Вычисление 8 2 8 2" xfId="9692"/>
    <cellStyle name="Вычисление 8 2 9" xfId="9693"/>
    <cellStyle name="Вычисление 8 2 9 2" xfId="9694"/>
    <cellStyle name="Вычисление 8 3" xfId="9695"/>
    <cellStyle name="Вычисление 8 3 2" xfId="9696"/>
    <cellStyle name="Вычисление 8 4" xfId="9697"/>
    <cellStyle name="Вычисление 8 4 2" xfId="9698"/>
    <cellStyle name="Вычисление 8 5" xfId="9699"/>
    <cellStyle name="Вычисление 8 5 2" xfId="9700"/>
    <cellStyle name="Вычисление 8 6" xfId="9701"/>
    <cellStyle name="Вычисление 8 6 2" xfId="9702"/>
    <cellStyle name="Вычисление 8 7" xfId="9703"/>
    <cellStyle name="Вычисление 8 7 2" xfId="9704"/>
    <cellStyle name="Вычисление 8 8" xfId="9705"/>
    <cellStyle name="Вычисление 8 8 2" xfId="9706"/>
    <cellStyle name="Вычисление 8 9" xfId="9707"/>
    <cellStyle name="Вычисление 9" xfId="9708"/>
    <cellStyle name="Вычисление 9 2" xfId="9709"/>
    <cellStyle name="Вычисление 9 2 10" xfId="9710"/>
    <cellStyle name="Вычисление 9 2 2" xfId="9711"/>
    <cellStyle name="Вычисление 9 2 2 2" xfId="9712"/>
    <cellStyle name="Вычисление 9 2 3" xfId="9713"/>
    <cellStyle name="Вычисление 9 2 3 2" xfId="9714"/>
    <cellStyle name="Вычисление 9 2 4" xfId="9715"/>
    <cellStyle name="Вычисление 9 2 4 2" xfId="9716"/>
    <cellStyle name="Вычисление 9 2 5" xfId="9717"/>
    <cellStyle name="Вычисление 9 2 5 2" xfId="9718"/>
    <cellStyle name="Вычисление 9 2 6" xfId="9719"/>
    <cellStyle name="Вычисление 9 2 6 2" xfId="9720"/>
    <cellStyle name="Вычисление 9 2 7" xfId="9721"/>
    <cellStyle name="Вычисление 9 2 7 2" xfId="9722"/>
    <cellStyle name="Вычисление 9 2 8" xfId="9723"/>
    <cellStyle name="Вычисление 9 2 8 2" xfId="9724"/>
    <cellStyle name="Вычисление 9 2 9" xfId="9725"/>
    <cellStyle name="Вычисление 9 2 9 2" xfId="9726"/>
    <cellStyle name="Вычисление 9 3" xfId="9727"/>
    <cellStyle name="Вычисление 9 3 2" xfId="9728"/>
    <cellStyle name="Вычисление 9 4" xfId="9729"/>
    <cellStyle name="Вычисление 9 4 2" xfId="9730"/>
    <cellStyle name="Вычисление 9 5" xfId="9731"/>
    <cellStyle name="Вычисление 9 5 2" xfId="9732"/>
    <cellStyle name="Вычисление 9 6" xfId="9733"/>
    <cellStyle name="Вычисление 9 6 2" xfId="9734"/>
    <cellStyle name="Вычисление 9 7" xfId="9735"/>
    <cellStyle name="Вычисление 9 7 2" xfId="9736"/>
    <cellStyle name="Вычисление 9 8" xfId="9737"/>
    <cellStyle name="Вычисление 9 8 2" xfId="9738"/>
    <cellStyle name="Вычисление 9 9" xfId="9739"/>
    <cellStyle name="ѓенежный [0]_balance_y" xfId="9740"/>
    <cellStyle name="ѓенежный_balance_y" xfId="9741"/>
    <cellStyle name="Гиперссылка" xfId="9742"/>
    <cellStyle name="Гиперссылка 2" xfId="9743"/>
    <cellStyle name="Гиперссылка 2 2" xfId="9744"/>
    <cellStyle name="Гиперссылка 3" xfId="9745"/>
    <cellStyle name="Гиперссылка 3 2" xfId="9746"/>
    <cellStyle name="Гиперссылка 3 3" xfId="9747"/>
    <cellStyle name="Гиперссылка 3 4" xfId="9748"/>
    <cellStyle name="Гиперссылка 4" xfId="9749"/>
    <cellStyle name="Гиперссылка 5" xfId="46318"/>
    <cellStyle name="Год" xfId="9750"/>
    <cellStyle name="Год 2" xfId="9751"/>
    <cellStyle name="Год 2 2" xfId="9752"/>
    <cellStyle name="Год 2 2 2" xfId="9753"/>
    <cellStyle name="Год 2 2 2 2" xfId="9754"/>
    <cellStyle name="Год 2 2 3" xfId="9755"/>
    <cellStyle name="Год 2 2 3 2" xfId="9756"/>
    <cellStyle name="Год 2 2 4" xfId="9757"/>
    <cellStyle name="Год 2 2 4 2" xfId="9758"/>
    <cellStyle name="Год 2 2 5" xfId="9759"/>
    <cellStyle name="Год 2 2 5 2" xfId="9760"/>
    <cellStyle name="Год 2 2 6" xfId="9761"/>
    <cellStyle name="Год 2 2 6 2" xfId="9762"/>
    <cellStyle name="Год 2 2 7" xfId="9763"/>
    <cellStyle name="Год 2 2 7 2" xfId="9764"/>
    <cellStyle name="Год 2 2 8" xfId="9765"/>
    <cellStyle name="Год 2 2 8 2" xfId="9766"/>
    <cellStyle name="Год 2 2 9" xfId="9767"/>
    <cellStyle name="Год 2 3" xfId="9768"/>
    <cellStyle name="Год 2 3 2" xfId="9769"/>
    <cellStyle name="Год 2 4" xfId="9770"/>
    <cellStyle name="Год 3" xfId="9771"/>
    <cellStyle name="Год 3 2" xfId="9772"/>
    <cellStyle name="Год 3 2 2" xfId="9773"/>
    <cellStyle name="Год 3 3" xfId="9774"/>
    <cellStyle name="Год 3 3 2" xfId="9775"/>
    <cellStyle name="Год 3 4" xfId="9776"/>
    <cellStyle name="Год 3 4 2" xfId="9777"/>
    <cellStyle name="Год 3 5" xfId="9778"/>
    <cellStyle name="Год 3 5 2" xfId="9779"/>
    <cellStyle name="Год 3 6" xfId="9780"/>
    <cellStyle name="Год 3 6 2" xfId="9781"/>
    <cellStyle name="Год 3 7" xfId="9782"/>
    <cellStyle name="Год 3 7 2" xfId="9783"/>
    <cellStyle name="Год 3 8" xfId="9784"/>
    <cellStyle name="Год 3 8 2" xfId="9785"/>
    <cellStyle name="Год 3 9" xfId="9786"/>
    <cellStyle name="Год 4" xfId="9787"/>
    <cellStyle name="Год 4 2" xfId="9788"/>
    <cellStyle name="Год 5" xfId="9789"/>
    <cellStyle name="Год 5 2" xfId="9790"/>
    <cellStyle name="Год 6" xfId="9791"/>
    <cellStyle name="Данные" xfId="9792"/>
    <cellStyle name="Данные 2" xfId="9793"/>
    <cellStyle name="Данные 2 2" xfId="9794"/>
    <cellStyle name="Данные 3" xfId="9795"/>
    <cellStyle name="Дата" xfId="9796"/>
    <cellStyle name="Дата UTL" xfId="9797"/>
    <cellStyle name="Дата UTL 2" xfId="9798"/>
    <cellStyle name="Денежный [0] 10" xfId="9799"/>
    <cellStyle name="Денежный [0] 10 2" xfId="9800"/>
    <cellStyle name="Денежный [0] 11" xfId="9801"/>
    <cellStyle name="Денежный [0] 11 2" xfId="9802"/>
    <cellStyle name="Денежный [0] 2" xfId="9803"/>
    <cellStyle name="Денежный [0] 2 2" xfId="9804"/>
    <cellStyle name="Денежный [0] 3" xfId="9805"/>
    <cellStyle name="Денежный [0] 3 2" xfId="9806"/>
    <cellStyle name="Денежный [0] 4" xfId="9807"/>
    <cellStyle name="Денежный [0] 4 2" xfId="9808"/>
    <cellStyle name="Денежный [0] 5" xfId="9809"/>
    <cellStyle name="Денежный [0] 5 2" xfId="9810"/>
    <cellStyle name="Денежный [0] 6" xfId="9811"/>
    <cellStyle name="Денежный [0] 6 2" xfId="9812"/>
    <cellStyle name="Денежный [0] 7" xfId="9813"/>
    <cellStyle name="Денежный [0] 7 2" xfId="9814"/>
    <cellStyle name="Денежный [0] 8" xfId="9815"/>
    <cellStyle name="Денежный [0] 8 2" xfId="9816"/>
    <cellStyle name="Денежный [0] 9" xfId="9817"/>
    <cellStyle name="Денежный [0] 9 2" xfId="9818"/>
    <cellStyle name="Денежный 10" xfId="9819"/>
    <cellStyle name="Денежный 10 2" xfId="9820"/>
    <cellStyle name="Денежный 11" xfId="9821"/>
    <cellStyle name="Денежный 11 2" xfId="9822"/>
    <cellStyle name="Денежный 12" xfId="9823"/>
    <cellStyle name="Денежный 12 2" xfId="9824"/>
    <cellStyle name="Денежный 13" xfId="9825"/>
    <cellStyle name="Денежный 13 2" xfId="9826"/>
    <cellStyle name="Денежный 14" xfId="9827"/>
    <cellStyle name="Денежный 14 2" xfId="9828"/>
    <cellStyle name="Денежный 15" xfId="9829"/>
    <cellStyle name="Денежный 15 2" xfId="9830"/>
    <cellStyle name="Денежный 16" xfId="9831"/>
    <cellStyle name="Денежный 16 2" xfId="9832"/>
    <cellStyle name="Денежный 2" xfId="9833"/>
    <cellStyle name="Денежный 2 10" xfId="46319"/>
    <cellStyle name="Денежный 2 11" xfId="46320"/>
    <cellStyle name="Денежный 2 12" xfId="46321"/>
    <cellStyle name="Денежный 2 2" xfId="9834"/>
    <cellStyle name="Денежный 2 2 2" xfId="9835"/>
    <cellStyle name="Денежный 2 2 2 2" xfId="9836"/>
    <cellStyle name="Денежный 2 2 2 2 2" xfId="9837"/>
    <cellStyle name="Денежный 2 2 2 3" xfId="9838"/>
    <cellStyle name="Денежный 2 2 2 4" xfId="46322"/>
    <cellStyle name="Денежный 2 2 2 5" xfId="46323"/>
    <cellStyle name="Денежный 2 2 3" xfId="9839"/>
    <cellStyle name="Денежный 2 2 4" xfId="46324"/>
    <cellStyle name="Денежный 2 2 5" xfId="46325"/>
    <cellStyle name="Денежный 2 2 6" xfId="46326"/>
    <cellStyle name="Денежный 2 2 7" xfId="46327"/>
    <cellStyle name="Денежный 2 3" xfId="9840"/>
    <cellStyle name="Денежный 2 3 2" xfId="9841"/>
    <cellStyle name="Денежный 2 3 2 2" xfId="9842"/>
    <cellStyle name="Денежный 2 3 2 2 2" xfId="9843"/>
    <cellStyle name="Денежный 2 3 2 3" xfId="9844"/>
    <cellStyle name="Денежный 2 3 2 4" xfId="46328"/>
    <cellStyle name="Денежный 2 3 2 5" xfId="46329"/>
    <cellStyle name="Денежный 2 3 3" xfId="9845"/>
    <cellStyle name="Денежный 2 3 3 2" xfId="9846"/>
    <cellStyle name="Денежный 2 3 3 3" xfId="46330"/>
    <cellStyle name="Денежный 2 3 3 4" xfId="46331"/>
    <cellStyle name="Денежный 2 3 3 5" xfId="46332"/>
    <cellStyle name="Денежный 2 3 4" xfId="46333"/>
    <cellStyle name="Денежный 2 3 5" xfId="46334"/>
    <cellStyle name="Денежный 2 3 6" xfId="46335"/>
    <cellStyle name="Денежный 2 3 7" xfId="46336"/>
    <cellStyle name="Денежный 2 4" xfId="9847"/>
    <cellStyle name="Денежный 2 4 2" xfId="9848"/>
    <cellStyle name="Денежный 2 4 2 2" xfId="9849"/>
    <cellStyle name="Денежный 2 4 3" xfId="46337"/>
    <cellStyle name="Денежный 2 4 4" xfId="46338"/>
    <cellStyle name="Денежный 2 4 5" xfId="46339"/>
    <cellStyle name="Денежный 2 5" xfId="9850"/>
    <cellStyle name="Денежный 2 5 2" xfId="9851"/>
    <cellStyle name="Денежный 2 5 3" xfId="46340"/>
    <cellStyle name="Денежный 2 5 4" xfId="46341"/>
    <cellStyle name="Денежный 2 5 5" xfId="46342"/>
    <cellStyle name="Денежный 2 6" xfId="9852"/>
    <cellStyle name="Денежный 2 6 2" xfId="9853"/>
    <cellStyle name="Денежный 2 6 2 2" xfId="9854"/>
    <cellStyle name="Денежный 2 7" xfId="9855"/>
    <cellStyle name="Денежный 2 7 2" xfId="9856"/>
    <cellStyle name="Денежный 2 7 3" xfId="46343"/>
    <cellStyle name="Денежный 2 7 4" xfId="46344"/>
    <cellStyle name="Денежный 2 7 5" xfId="46345"/>
    <cellStyle name="Денежный 2 8" xfId="9857"/>
    <cellStyle name="Денежный 2 8 2" xfId="9858"/>
    <cellStyle name="Денежный 2 8 2 2" xfId="9859"/>
    <cellStyle name="Денежный 2 9" xfId="9860"/>
    <cellStyle name="Денежный 2 9 2" xfId="9861"/>
    <cellStyle name="Денежный 2 9 2 2" xfId="9862"/>
    <cellStyle name="Денежный 2_График ППР УАСТ декабрь 2009" xfId="9863"/>
    <cellStyle name="Денежный 3" xfId="9864"/>
    <cellStyle name="Денежный 4" xfId="9865"/>
    <cellStyle name="Денежный 4 2" xfId="9866"/>
    <cellStyle name="Денежный 4 2 2" xfId="9867"/>
    <cellStyle name="Денежный 4 2 2 2" xfId="9868"/>
    <cellStyle name="Денежный 4 2 2 2 2" xfId="9869"/>
    <cellStyle name="Денежный 4 2 2 3" xfId="9870"/>
    <cellStyle name="Денежный 4 2 2 4" xfId="46346"/>
    <cellStyle name="Денежный 4 2 2 5" xfId="46347"/>
    <cellStyle name="Денежный 4 2 3" xfId="9871"/>
    <cellStyle name="Денежный 4 2 3 2" xfId="9872"/>
    <cellStyle name="Денежный 4 2 4" xfId="9873"/>
    <cellStyle name="Денежный 4 2 4 2" xfId="9874"/>
    <cellStyle name="Денежный 4 2 5" xfId="9875"/>
    <cellStyle name="Денежный 4 2 6" xfId="46348"/>
    <cellStyle name="Денежный 4 3" xfId="9876"/>
    <cellStyle name="Денежный 4 3 2" xfId="9877"/>
    <cellStyle name="Денежный 4 3 2 2" xfId="9878"/>
    <cellStyle name="Денежный 4 3 3" xfId="9879"/>
    <cellStyle name="Денежный 4 3 4" xfId="46349"/>
    <cellStyle name="Денежный 4 3 5" xfId="46350"/>
    <cellStyle name="Денежный 4 4" xfId="9880"/>
    <cellStyle name="Денежный 4 4 2" xfId="9881"/>
    <cellStyle name="Денежный 4 4 3" xfId="46351"/>
    <cellStyle name="Денежный 4 4 4" xfId="46352"/>
    <cellStyle name="Денежный 4 4 5" xfId="46353"/>
    <cellStyle name="Денежный 4 4 6" xfId="46354"/>
    <cellStyle name="Денежный 4 5" xfId="9882"/>
    <cellStyle name="Денежный 4 5 2" xfId="9883"/>
    <cellStyle name="Денежный 4 5 3" xfId="46355"/>
    <cellStyle name="Денежный 4 5 4" xfId="46356"/>
    <cellStyle name="Денежный 4 5 5" xfId="46357"/>
    <cellStyle name="Денежный 4 5 6" xfId="46358"/>
    <cellStyle name="Денежный 4 6" xfId="9884"/>
    <cellStyle name="Денежный 4 6 2" xfId="9885"/>
    <cellStyle name="Денежный 4 7" xfId="9886"/>
    <cellStyle name="Денежный 4 8" xfId="46359"/>
    <cellStyle name="Денежный 4 9" xfId="46360"/>
    <cellStyle name="Денежный 5" xfId="9887"/>
    <cellStyle name="Денежный 5 2" xfId="9888"/>
    <cellStyle name="Денежный 5 2 2" xfId="9889"/>
    <cellStyle name="Денежный 5 2 2 2" xfId="9890"/>
    <cellStyle name="Денежный 5 2 3" xfId="9891"/>
    <cellStyle name="Денежный 5 2 4" xfId="46361"/>
    <cellStyle name="Денежный 5 2 5" xfId="46362"/>
    <cellStyle name="Денежный 5 3" xfId="9892"/>
    <cellStyle name="Денежный 5 3 2" xfId="9893"/>
    <cellStyle name="Денежный 5 4" xfId="9894"/>
    <cellStyle name="Денежный 5 5" xfId="46363"/>
    <cellStyle name="Денежный 5 6" xfId="46364"/>
    <cellStyle name="Денежный 6" xfId="9895"/>
    <cellStyle name="Денежный 7" xfId="9896"/>
    <cellStyle name="Денежный 7 2" xfId="9897"/>
    <cellStyle name="Денежный 7 2 2" xfId="9898"/>
    <cellStyle name="Денежный 7 3" xfId="9899"/>
    <cellStyle name="Денежный 8" xfId="9900"/>
    <cellStyle name="Денежный 8 2" xfId="9901"/>
    <cellStyle name="Денежный 9" xfId="9902"/>
    <cellStyle name="Денежный 9 2" xfId="9903"/>
    <cellStyle name="Ебидта %" xfId="9904"/>
    <cellStyle name="Ебидта % 2" xfId="9905"/>
    <cellStyle name="Ебидта % 2 2" xfId="9906"/>
    <cellStyle name="Ебидта % 2 2 2" xfId="9907"/>
    <cellStyle name="Ебидта % 2 3" xfId="9908"/>
    <cellStyle name="Ебидта % 2 3 2" xfId="9909"/>
    <cellStyle name="Ебидта % 2 4" xfId="9910"/>
    <cellStyle name="Ебидта % 2 4 2" xfId="9911"/>
    <cellStyle name="Ебидта % 2 5" xfId="9912"/>
    <cellStyle name="Ебидта % 2 5 2" xfId="9913"/>
    <cellStyle name="Ебидта % 2 6" xfId="9914"/>
    <cellStyle name="Ебидта % 2 6 2" xfId="9915"/>
    <cellStyle name="Ебидта % 2 7" xfId="9916"/>
    <cellStyle name="Ебидта % 2 7 2" xfId="9917"/>
    <cellStyle name="Ебидта % 2 8" xfId="9918"/>
    <cellStyle name="Ебидта % 2 8 2" xfId="9919"/>
    <cellStyle name="Ебидта % 2 9" xfId="9920"/>
    <cellStyle name="Ебидта % 3" xfId="9921"/>
    <cellStyle name="Ебидта % 3 2" xfId="9922"/>
    <cellStyle name="Ебидта % 4" xfId="9923"/>
    <cellStyle name="Заголовок 1" xfId="50067" builtinId="16" customBuiltin="1"/>
    <cellStyle name="Заголовок 1 10" xfId="9924"/>
    <cellStyle name="Заголовок 1 11" xfId="9925"/>
    <cellStyle name="Заголовок 1 12" xfId="9926"/>
    <cellStyle name="Заголовок 1 13" xfId="9927"/>
    <cellStyle name="Заголовок 1 14" xfId="9928"/>
    <cellStyle name="Заголовок 1 15" xfId="9929"/>
    <cellStyle name="Заголовок 1 16" xfId="9930"/>
    <cellStyle name="Заголовок 1 17" xfId="9931"/>
    <cellStyle name="Заголовок 1 18" xfId="9932"/>
    <cellStyle name="Заголовок 1 19" xfId="9933"/>
    <cellStyle name="Заголовок 1 2" xfId="43"/>
    <cellStyle name="Заголовок 1 2 2" xfId="9934"/>
    <cellStyle name="Заголовок 1 2 2 2" xfId="9935"/>
    <cellStyle name="Заголовок 1 2 3" xfId="9936"/>
    <cellStyle name="Заголовок 1 2 3 2" xfId="9937"/>
    <cellStyle name="Заголовок 1 2 3 3" xfId="9938"/>
    <cellStyle name="Заголовок 1 2 4" xfId="9939"/>
    <cellStyle name="Заголовок 1 2 5" xfId="9940"/>
    <cellStyle name="Заголовок 1 2 6" xfId="9941"/>
    <cellStyle name="Заголовок 1 2 6 2" xfId="46365"/>
    <cellStyle name="Заголовок 1 20" xfId="9942"/>
    <cellStyle name="Заголовок 1 21" xfId="9943"/>
    <cellStyle name="Заголовок 1 22" xfId="9944"/>
    <cellStyle name="Заголовок 1 23" xfId="9945"/>
    <cellStyle name="Заголовок 1 3" xfId="9946"/>
    <cellStyle name="Заголовок 1 3 2" xfId="9947"/>
    <cellStyle name="Заголовок 1 3 2 2" xfId="9948"/>
    <cellStyle name="Заголовок 1 3 2 2 2" xfId="9949"/>
    <cellStyle name="Заголовок 1 3 2 3" xfId="9950"/>
    <cellStyle name="Заголовок 1 3 3" xfId="9951"/>
    <cellStyle name="Заголовок 1 3 3 2" xfId="9952"/>
    <cellStyle name="Заголовок 1 3 4" xfId="9953"/>
    <cellStyle name="Заголовок 1 3 4 2" xfId="46366"/>
    <cellStyle name="Заголовок 1 3 5" xfId="9954"/>
    <cellStyle name="Заголовок 1 3 6" xfId="46367"/>
    <cellStyle name="Заголовок 1 3 7" xfId="46368"/>
    <cellStyle name="Заголовок 1 4" xfId="9955"/>
    <cellStyle name="Заголовок 1 4 2" xfId="9956"/>
    <cellStyle name="Заголовок 1 4 2 2" xfId="9957"/>
    <cellStyle name="Заголовок 1 4 3" xfId="9958"/>
    <cellStyle name="Заголовок 1 4 4" xfId="9959"/>
    <cellStyle name="Заголовок 1 4 5" xfId="46369"/>
    <cellStyle name="Заголовок 1 5" xfId="9960"/>
    <cellStyle name="Заголовок 1 5 2" xfId="9961"/>
    <cellStyle name="Заголовок 1 5 2 2" xfId="46370"/>
    <cellStyle name="Заголовок 1 6" xfId="9962"/>
    <cellStyle name="Заголовок 1 7" xfId="9963"/>
    <cellStyle name="Заголовок 1 8" xfId="9964"/>
    <cellStyle name="Заголовок 1 9" xfId="9965"/>
    <cellStyle name="Заголовок 2" xfId="50068" builtinId="17" customBuiltin="1"/>
    <cellStyle name="Заголовок 2 10" xfId="9966"/>
    <cellStyle name="Заголовок 2 11" xfId="9967"/>
    <cellStyle name="Заголовок 2 12" xfId="9968"/>
    <cellStyle name="Заголовок 2 13" xfId="9969"/>
    <cellStyle name="Заголовок 2 14" xfId="9970"/>
    <cellStyle name="Заголовок 2 15" xfId="9971"/>
    <cellStyle name="Заголовок 2 16" xfId="9972"/>
    <cellStyle name="Заголовок 2 17" xfId="9973"/>
    <cellStyle name="Заголовок 2 18" xfId="9974"/>
    <cellStyle name="Заголовок 2 19" xfId="9975"/>
    <cellStyle name="Заголовок 2 2" xfId="44"/>
    <cellStyle name="Заголовок 2 2 2" xfId="9976"/>
    <cellStyle name="Заголовок 2 2 3" xfId="9977"/>
    <cellStyle name="Заголовок 2 2 3 2" xfId="46371"/>
    <cellStyle name="Заголовок 2 2 4" xfId="46372"/>
    <cellStyle name="Заголовок 2 20" xfId="9978"/>
    <cellStyle name="Заголовок 2 21" xfId="9979"/>
    <cellStyle name="Заголовок 2 22" xfId="9980"/>
    <cellStyle name="Заголовок 2 23" xfId="9981"/>
    <cellStyle name="Заголовок 2 3" xfId="9982"/>
    <cellStyle name="Заголовок 2 4" xfId="9983"/>
    <cellStyle name="Заголовок 2 4 2" xfId="46373"/>
    <cellStyle name="Заголовок 2 4 3" xfId="46374"/>
    <cellStyle name="Заголовок 2 5" xfId="9984"/>
    <cellStyle name="Заголовок 2 5 2" xfId="9985"/>
    <cellStyle name="Заголовок 2 6" xfId="9986"/>
    <cellStyle name="Заголовок 2 7" xfId="9987"/>
    <cellStyle name="Заголовок 2 8" xfId="9988"/>
    <cellStyle name="Заголовок 2 9" xfId="9989"/>
    <cellStyle name="Заголовок 3" xfId="50069" builtinId="18" customBuiltin="1"/>
    <cellStyle name="Заголовок 3 10" xfId="9990"/>
    <cellStyle name="Заголовок 3 10 2" xfId="46375"/>
    <cellStyle name="Заголовок 3 10 3" xfId="46376"/>
    <cellStyle name="Заголовок 3 11" xfId="9991"/>
    <cellStyle name="Заголовок 3 11 2" xfId="46377"/>
    <cellStyle name="Заголовок 3 11 3" xfId="46378"/>
    <cellStyle name="Заголовок 3 12" xfId="9992"/>
    <cellStyle name="Заголовок 3 12 2" xfId="46379"/>
    <cellStyle name="Заголовок 3 12 3" xfId="46380"/>
    <cellStyle name="Заголовок 3 13" xfId="9993"/>
    <cellStyle name="Заголовок 3 13 2" xfId="46381"/>
    <cellStyle name="Заголовок 3 13 3" xfId="46382"/>
    <cellStyle name="Заголовок 3 14" xfId="9994"/>
    <cellStyle name="Заголовок 3 14 2" xfId="46383"/>
    <cellStyle name="Заголовок 3 14 3" xfId="46384"/>
    <cellStyle name="Заголовок 3 15" xfId="9995"/>
    <cellStyle name="Заголовок 3 15 2" xfId="46385"/>
    <cellStyle name="Заголовок 3 15 3" xfId="46386"/>
    <cellStyle name="Заголовок 3 16" xfId="9996"/>
    <cellStyle name="Заголовок 3 16 2" xfId="46387"/>
    <cellStyle name="Заголовок 3 16 3" xfId="46388"/>
    <cellStyle name="Заголовок 3 17" xfId="9997"/>
    <cellStyle name="Заголовок 3 17 2" xfId="46389"/>
    <cellStyle name="Заголовок 3 17 3" xfId="46390"/>
    <cellStyle name="Заголовок 3 18" xfId="9998"/>
    <cellStyle name="Заголовок 3 18 2" xfId="46391"/>
    <cellStyle name="Заголовок 3 18 3" xfId="46392"/>
    <cellStyle name="Заголовок 3 19" xfId="9999"/>
    <cellStyle name="Заголовок 3 19 2" xfId="46393"/>
    <cellStyle name="Заголовок 3 19 3" xfId="46394"/>
    <cellStyle name="Заголовок 3 2" xfId="45"/>
    <cellStyle name="Заголовок 3 2 2" xfId="10000"/>
    <cellStyle name="Заголовок 3 2 2 2" xfId="10001"/>
    <cellStyle name="Заголовок 3 2 2 2 2" xfId="10002"/>
    <cellStyle name="Заголовок 3 2 2 2 3" xfId="46395"/>
    <cellStyle name="Заголовок 3 2 2 3" xfId="10003"/>
    <cellStyle name="Заголовок 3 2 2 4" xfId="46396"/>
    <cellStyle name="Заголовок 3 2 3" xfId="10004"/>
    <cellStyle name="Заголовок 3 2 3 2" xfId="10005"/>
    <cellStyle name="Заголовок 3 2 3 2 2" xfId="46397"/>
    <cellStyle name="Заголовок 3 2 3 2 3" xfId="46398"/>
    <cellStyle name="Заголовок 3 2 3 3" xfId="10006"/>
    <cellStyle name="Заголовок 3 2 3 3 2" xfId="46399"/>
    <cellStyle name="Заголовок 3 2 3 3 3" xfId="46400"/>
    <cellStyle name="Заголовок 3 2 3 4" xfId="46401"/>
    <cellStyle name="Заголовок 3 2 3 5" xfId="46402"/>
    <cellStyle name="Заголовок 3 2 4" xfId="10007"/>
    <cellStyle name="Заголовок 3 2 4 2" xfId="46403"/>
    <cellStyle name="Заголовок 3 2 4 3" xfId="46404"/>
    <cellStyle name="Заголовок 3 2 4 4" xfId="46405"/>
    <cellStyle name="Заголовок 3 2 5" xfId="10008"/>
    <cellStyle name="Заголовок 3 2 5 2" xfId="46406"/>
    <cellStyle name="Заголовок 3 2 6" xfId="10009"/>
    <cellStyle name="Заголовок 3 2 6 2" xfId="46407"/>
    <cellStyle name="Заголовок 3 2 6 3" xfId="46408"/>
    <cellStyle name="Заголовок 3 2 7" xfId="10010"/>
    <cellStyle name="Заголовок 3 2 8" xfId="10011"/>
    <cellStyle name="Заголовок 3 2_Прил №6" xfId="10012"/>
    <cellStyle name="Заголовок 3 20" xfId="10013"/>
    <cellStyle name="Заголовок 3 20 2" xfId="46409"/>
    <cellStyle name="Заголовок 3 20 3" xfId="46410"/>
    <cellStyle name="Заголовок 3 21" xfId="10014"/>
    <cellStyle name="Заголовок 3 21 2" xfId="46411"/>
    <cellStyle name="Заголовок 3 21 3" xfId="46412"/>
    <cellStyle name="Заголовок 3 22" xfId="10015"/>
    <cellStyle name="Заголовок 3 22 2" xfId="46413"/>
    <cellStyle name="Заголовок 3 22 3" xfId="46414"/>
    <cellStyle name="Заголовок 3 23" xfId="10016"/>
    <cellStyle name="Заголовок 3 23 2" xfId="46415"/>
    <cellStyle name="Заголовок 3 23 3" xfId="46416"/>
    <cellStyle name="Заголовок 3 3" xfId="10017"/>
    <cellStyle name="Заголовок 3 3 2" xfId="10018"/>
    <cellStyle name="Заголовок 3 3 2 2" xfId="10019"/>
    <cellStyle name="Заголовок 3 3 2 2 2" xfId="46417"/>
    <cellStyle name="Заголовок 3 3 2 2 3" xfId="46418"/>
    <cellStyle name="Заголовок 3 3 2 3" xfId="10020"/>
    <cellStyle name="Заголовок 3 3 2 3 2" xfId="46419"/>
    <cellStyle name="Заголовок 3 3 2 4" xfId="46420"/>
    <cellStyle name="Заголовок 3 3 2 5" xfId="46421"/>
    <cellStyle name="Заголовок 3 3 3" xfId="10021"/>
    <cellStyle name="Заголовок 3 3 4" xfId="46422"/>
    <cellStyle name="Заголовок 3 4" xfId="10022"/>
    <cellStyle name="Заголовок 3 4 2" xfId="10023"/>
    <cellStyle name="Заголовок 3 4 2 2" xfId="10024"/>
    <cellStyle name="Заголовок 3 4 2 2 2" xfId="10025"/>
    <cellStyle name="Заголовок 3 4 2 2 3" xfId="46423"/>
    <cellStyle name="Заголовок 3 4 2 3" xfId="10026"/>
    <cellStyle name="Заголовок 3 4 2 3 2" xfId="46424"/>
    <cellStyle name="Заголовок 3 4 2 4" xfId="46425"/>
    <cellStyle name="Заголовок 3 4 2 5" xfId="46426"/>
    <cellStyle name="Заголовок 3 4 3" xfId="10027"/>
    <cellStyle name="Заголовок 3 4 3 2" xfId="10028"/>
    <cellStyle name="Заголовок 3 4 3 2 2" xfId="46427"/>
    <cellStyle name="Заголовок 3 4 3 3" xfId="46428"/>
    <cellStyle name="Заголовок 3 4 4" xfId="10029"/>
    <cellStyle name="Заголовок 3 4 4 2" xfId="46429"/>
    <cellStyle name="Заголовок 3 4 5" xfId="46430"/>
    <cellStyle name="Заголовок 3 5" xfId="10030"/>
    <cellStyle name="Заголовок 3 5 2" xfId="10031"/>
    <cellStyle name="Заголовок 3 5 2 2" xfId="10032"/>
    <cellStyle name="Заголовок 3 5 2 3" xfId="46431"/>
    <cellStyle name="Заголовок 3 5 3" xfId="10033"/>
    <cellStyle name="Заголовок 3 5 3 2" xfId="46432"/>
    <cellStyle name="Заголовок 3 5 4" xfId="10034"/>
    <cellStyle name="Заголовок 3 5 4 2" xfId="46433"/>
    <cellStyle name="Заголовок 3 5 5" xfId="46434"/>
    <cellStyle name="Заголовок 3 6" xfId="10035"/>
    <cellStyle name="Заголовок 3 6 2" xfId="10036"/>
    <cellStyle name="Заголовок 3 6 2 2" xfId="46435"/>
    <cellStyle name="Заголовок 3 6 2 3" xfId="46436"/>
    <cellStyle name="Заголовок 3 6 3" xfId="46437"/>
    <cellStyle name="Заголовок 3 7" xfId="10037"/>
    <cellStyle name="Заголовок 3 7 2" xfId="46438"/>
    <cellStyle name="Заголовок 3 7 3" xfId="46439"/>
    <cellStyle name="Заголовок 3 8" xfId="10038"/>
    <cellStyle name="Заголовок 3 8 2" xfId="46440"/>
    <cellStyle name="Заголовок 3 8 3" xfId="46441"/>
    <cellStyle name="Заголовок 3 9" xfId="10039"/>
    <cellStyle name="Заголовок 3 9 2" xfId="46442"/>
    <cellStyle name="Заголовок 3 9 3" xfId="46443"/>
    <cellStyle name="Заголовок 4" xfId="50070" builtinId="19" customBuiltin="1"/>
    <cellStyle name="Заголовок 4 10" xfId="10040"/>
    <cellStyle name="Заголовок 4 11" xfId="10041"/>
    <cellStyle name="Заголовок 4 12" xfId="10042"/>
    <cellStyle name="Заголовок 4 13" xfId="10043"/>
    <cellStyle name="Заголовок 4 14" xfId="10044"/>
    <cellStyle name="Заголовок 4 15" xfId="10045"/>
    <cellStyle name="Заголовок 4 16" xfId="10046"/>
    <cellStyle name="Заголовок 4 17" xfId="10047"/>
    <cellStyle name="Заголовок 4 18" xfId="10048"/>
    <cellStyle name="Заголовок 4 19" xfId="10049"/>
    <cellStyle name="Заголовок 4 2" xfId="46"/>
    <cellStyle name="Заголовок 4 2 2" xfId="10050"/>
    <cellStyle name="Заголовок 4 2 3" xfId="10051"/>
    <cellStyle name="Заголовок 4 2 3 2" xfId="46444"/>
    <cellStyle name="Заголовок 4 2 4" xfId="46445"/>
    <cellStyle name="Заголовок 4 20" xfId="10052"/>
    <cellStyle name="Заголовок 4 21" xfId="10053"/>
    <cellStyle name="Заголовок 4 22" xfId="10054"/>
    <cellStyle name="Заголовок 4 23" xfId="10055"/>
    <cellStyle name="Заголовок 4 3" xfId="10056"/>
    <cellStyle name="Заголовок 4 4" xfId="10057"/>
    <cellStyle name="Заголовок 4 4 2" xfId="46446"/>
    <cellStyle name="Заголовок 4 4 3" xfId="46447"/>
    <cellStyle name="Заголовок 4 5" xfId="10058"/>
    <cellStyle name="Заголовок 4 5 2" xfId="10059"/>
    <cellStyle name="Заголовок 4 6" xfId="10060"/>
    <cellStyle name="Заголовок 4 7" xfId="10061"/>
    <cellStyle name="Заголовок 4 8" xfId="10062"/>
    <cellStyle name="Заголовок 4 9" xfId="10063"/>
    <cellStyle name="Заголовок-годы" xfId="10064"/>
    <cellStyle name="Заголовок-годы 2" xfId="10065"/>
    <cellStyle name="Заголовок-годы 2 2" xfId="10066"/>
    <cellStyle name="Заголовок-годы 2 2 2" xfId="10067"/>
    <cellStyle name="Заголовок-годы 2 3" xfId="10068"/>
    <cellStyle name="Заголовок-годы 2 3 2" xfId="10069"/>
    <cellStyle name="Заголовок-годы 2 4" xfId="10070"/>
    <cellStyle name="Заголовок-годы 2 4 2" xfId="10071"/>
    <cellStyle name="Заголовок-годы 2 5" xfId="10072"/>
    <cellStyle name="Заголовок-годы 2 5 2" xfId="10073"/>
    <cellStyle name="Заголовок-годы 2 6" xfId="10074"/>
    <cellStyle name="Заголовок-годы 2 6 2" xfId="10075"/>
    <cellStyle name="Заголовок-годы 2 7" xfId="10076"/>
    <cellStyle name="Заголовок-годы 2 7 2" xfId="10077"/>
    <cellStyle name="Заголовок-годы 2 8" xfId="10078"/>
    <cellStyle name="Заголовок-годы 2 8 2" xfId="10079"/>
    <cellStyle name="Заголовок-годы 2 9" xfId="10080"/>
    <cellStyle name="Заголовок-годы 3" xfId="10081"/>
    <cellStyle name="Заголовок-годы 3 2" xfId="10082"/>
    <cellStyle name="Заголовок-годы 4" xfId="10083"/>
    <cellStyle name="Заголовок-годы 4 2" xfId="10084"/>
    <cellStyle name="Заголовок-годы 4 2 2" xfId="10085"/>
    <cellStyle name="Заголовок-годы 4 3" xfId="10086"/>
    <cellStyle name="Заголовок-годы 5" xfId="10087"/>
    <cellStyle name="Заголовок-годы синий" xfId="10088"/>
    <cellStyle name="Заголовок-годы синий 2" xfId="10089"/>
    <cellStyle name="Заголовок-годы синий 2 2" xfId="10090"/>
    <cellStyle name="Заголовок-годы синий 2 2 2" xfId="10091"/>
    <cellStyle name="Заголовок-годы синий 2 3" xfId="10092"/>
    <cellStyle name="Заголовок-годы синий 2 3 2" xfId="10093"/>
    <cellStyle name="Заголовок-годы синий 2 4" xfId="10094"/>
    <cellStyle name="Заголовок-годы синий 2 4 2" xfId="10095"/>
    <cellStyle name="Заголовок-годы синий 2 5" xfId="10096"/>
    <cellStyle name="Заголовок-годы синий 2 5 2" xfId="10097"/>
    <cellStyle name="Заголовок-годы синий 2 6" xfId="10098"/>
    <cellStyle name="Заголовок-годы синий 2 6 2" xfId="10099"/>
    <cellStyle name="Заголовок-годы синий 2 7" xfId="10100"/>
    <cellStyle name="Заголовок-годы синий 3" xfId="10101"/>
    <cellStyle name="Заголовок-годы синий 3 2" xfId="10102"/>
    <cellStyle name="Заголовок-годы синий 4" xfId="10103"/>
    <cellStyle name="ЅинЎнсоЏый [0]_balance_y" xfId="10104"/>
    <cellStyle name="ЅинЎнсоЏый_balance_y" xfId="10105"/>
    <cellStyle name="ибrky [0]_laroux" xfId="10106"/>
    <cellStyle name="ибrky_laroux" xfId="10107"/>
    <cellStyle name="Извлечение" xfId="10108"/>
    <cellStyle name="Извлечение 2" xfId="10109"/>
    <cellStyle name="Извлечение 3" xfId="46448"/>
    <cellStyle name="Извлечение 4" xfId="46449"/>
    <cellStyle name="Извлечение конст" xfId="10110"/>
    <cellStyle name="Итог" xfId="50080" builtinId="25" customBuiltin="1"/>
    <cellStyle name="Итог 10" xfId="10111"/>
    <cellStyle name="Итог 10 2" xfId="10112"/>
    <cellStyle name="Итог 10 2 2" xfId="10113"/>
    <cellStyle name="Итог 10 2 2 2" xfId="10114"/>
    <cellStyle name="Итог 10 2 3" xfId="10115"/>
    <cellStyle name="Итог 10 2 3 2" xfId="10116"/>
    <cellStyle name="Итог 10 2 4" xfId="10117"/>
    <cellStyle name="Итог 10 2 4 2" xfId="10118"/>
    <cellStyle name="Итог 10 2 5" xfId="10119"/>
    <cellStyle name="Итог 10 2 5 2" xfId="10120"/>
    <cellStyle name="Итог 10 2 6" xfId="10121"/>
    <cellStyle name="Итог 10 2 6 2" xfId="10122"/>
    <cellStyle name="Итог 10 2 7" xfId="10123"/>
    <cellStyle name="Итог 10 2 7 2" xfId="10124"/>
    <cellStyle name="Итог 10 2 8" xfId="10125"/>
    <cellStyle name="Итог 10 3" xfId="10126"/>
    <cellStyle name="Итог 10 3 2" xfId="10127"/>
    <cellStyle name="Итог 10 4" xfId="10128"/>
    <cellStyle name="Итог 10 4 2" xfId="10129"/>
    <cellStyle name="Итог 10 5" xfId="10130"/>
    <cellStyle name="Итог 10 5 2" xfId="10131"/>
    <cellStyle name="Итог 10 6" xfId="10132"/>
    <cellStyle name="Итог 10 6 2" xfId="10133"/>
    <cellStyle name="Итог 10 7" xfId="10134"/>
    <cellStyle name="Итог 10 7 2" xfId="10135"/>
    <cellStyle name="Итог 10 8" xfId="10136"/>
    <cellStyle name="Итог 11" xfId="10137"/>
    <cellStyle name="Итог 11 2" xfId="10138"/>
    <cellStyle name="Итог 11 2 2" xfId="10139"/>
    <cellStyle name="Итог 11 2 2 2" xfId="10140"/>
    <cellStyle name="Итог 11 2 3" xfId="10141"/>
    <cellStyle name="Итог 11 2 3 2" xfId="10142"/>
    <cellStyle name="Итог 11 2 4" xfId="10143"/>
    <cellStyle name="Итог 11 2 4 2" xfId="10144"/>
    <cellStyle name="Итог 11 2 5" xfId="10145"/>
    <cellStyle name="Итог 11 2 5 2" xfId="10146"/>
    <cellStyle name="Итог 11 2 6" xfId="10147"/>
    <cellStyle name="Итог 11 2 6 2" xfId="10148"/>
    <cellStyle name="Итог 11 2 7" xfId="10149"/>
    <cellStyle name="Итог 11 2 7 2" xfId="10150"/>
    <cellStyle name="Итог 11 2 8" xfId="10151"/>
    <cellStyle name="Итог 11 3" xfId="10152"/>
    <cellStyle name="Итог 11 3 2" xfId="10153"/>
    <cellStyle name="Итог 11 4" xfId="10154"/>
    <cellStyle name="Итог 11 4 2" xfId="10155"/>
    <cellStyle name="Итог 11 5" xfId="10156"/>
    <cellStyle name="Итог 11 5 2" xfId="10157"/>
    <cellStyle name="Итог 11 6" xfId="10158"/>
    <cellStyle name="Итог 11 6 2" xfId="10159"/>
    <cellStyle name="Итог 11 7" xfId="10160"/>
    <cellStyle name="Итог 11 7 2" xfId="10161"/>
    <cellStyle name="Итог 11 8" xfId="10162"/>
    <cellStyle name="Итог 12" xfId="10163"/>
    <cellStyle name="Итог 12 2" xfId="10164"/>
    <cellStyle name="Итог 12 2 2" xfId="10165"/>
    <cellStyle name="Итог 12 2 2 2" xfId="10166"/>
    <cellStyle name="Итог 12 2 3" xfId="10167"/>
    <cellStyle name="Итог 12 2 3 2" xfId="10168"/>
    <cellStyle name="Итог 12 2 4" xfId="10169"/>
    <cellStyle name="Итог 12 2 4 2" xfId="10170"/>
    <cellStyle name="Итог 12 2 5" xfId="10171"/>
    <cellStyle name="Итог 12 2 5 2" xfId="10172"/>
    <cellStyle name="Итог 12 2 6" xfId="10173"/>
    <cellStyle name="Итог 12 2 6 2" xfId="10174"/>
    <cellStyle name="Итог 12 2 7" xfId="10175"/>
    <cellStyle name="Итог 12 2 7 2" xfId="10176"/>
    <cellStyle name="Итог 12 2 8" xfId="10177"/>
    <cellStyle name="Итог 12 3" xfId="10178"/>
    <cellStyle name="Итог 12 3 2" xfId="10179"/>
    <cellStyle name="Итог 12 4" xfId="10180"/>
    <cellStyle name="Итог 12 4 2" xfId="10181"/>
    <cellStyle name="Итог 12 5" xfId="10182"/>
    <cellStyle name="Итог 12 5 2" xfId="10183"/>
    <cellStyle name="Итог 12 6" xfId="10184"/>
    <cellStyle name="Итог 12 6 2" xfId="10185"/>
    <cellStyle name="Итог 12 7" xfId="10186"/>
    <cellStyle name="Итог 12 7 2" xfId="10187"/>
    <cellStyle name="Итог 12 8" xfId="10188"/>
    <cellStyle name="Итог 13" xfId="10189"/>
    <cellStyle name="Итог 13 2" xfId="10190"/>
    <cellStyle name="Итог 13 2 2" xfId="10191"/>
    <cellStyle name="Итог 13 2 2 2" xfId="10192"/>
    <cellStyle name="Итог 13 2 3" xfId="10193"/>
    <cellStyle name="Итог 13 2 3 2" xfId="10194"/>
    <cellStyle name="Итог 13 2 4" xfId="10195"/>
    <cellStyle name="Итог 13 2 4 2" xfId="10196"/>
    <cellStyle name="Итог 13 2 5" xfId="10197"/>
    <cellStyle name="Итог 13 2 5 2" xfId="10198"/>
    <cellStyle name="Итог 13 2 6" xfId="10199"/>
    <cellStyle name="Итог 13 2 6 2" xfId="10200"/>
    <cellStyle name="Итог 13 2 7" xfId="10201"/>
    <cellStyle name="Итог 13 2 7 2" xfId="10202"/>
    <cellStyle name="Итог 13 2 8" xfId="10203"/>
    <cellStyle name="Итог 13 3" xfId="10204"/>
    <cellStyle name="Итог 13 3 2" xfId="10205"/>
    <cellStyle name="Итог 13 4" xfId="10206"/>
    <cellStyle name="Итог 13 4 2" xfId="10207"/>
    <cellStyle name="Итог 13 5" xfId="10208"/>
    <cellStyle name="Итог 13 5 2" xfId="10209"/>
    <cellStyle name="Итог 13 6" xfId="10210"/>
    <cellStyle name="Итог 13 6 2" xfId="10211"/>
    <cellStyle name="Итог 13 7" xfId="10212"/>
    <cellStyle name="Итог 13 7 2" xfId="10213"/>
    <cellStyle name="Итог 13 8" xfId="10214"/>
    <cellStyle name="Итог 14" xfId="10215"/>
    <cellStyle name="Итог 14 2" xfId="10216"/>
    <cellStyle name="Итог 14 2 2" xfId="10217"/>
    <cellStyle name="Итог 14 2 2 2" xfId="10218"/>
    <cellStyle name="Итог 14 2 3" xfId="10219"/>
    <cellStyle name="Итог 14 2 3 2" xfId="10220"/>
    <cellStyle name="Итог 14 2 4" xfId="10221"/>
    <cellStyle name="Итог 14 2 4 2" xfId="10222"/>
    <cellStyle name="Итог 14 2 5" xfId="10223"/>
    <cellStyle name="Итог 14 2 5 2" xfId="10224"/>
    <cellStyle name="Итог 14 2 6" xfId="10225"/>
    <cellStyle name="Итог 14 2 6 2" xfId="10226"/>
    <cellStyle name="Итог 14 2 7" xfId="10227"/>
    <cellStyle name="Итог 14 2 7 2" xfId="10228"/>
    <cellStyle name="Итог 14 2 8" xfId="10229"/>
    <cellStyle name="Итог 14 3" xfId="10230"/>
    <cellStyle name="Итог 14 3 2" xfId="10231"/>
    <cellStyle name="Итог 14 4" xfId="10232"/>
    <cellStyle name="Итог 14 4 2" xfId="10233"/>
    <cellStyle name="Итог 14 5" xfId="10234"/>
    <cellStyle name="Итог 14 5 2" xfId="10235"/>
    <cellStyle name="Итог 14 6" xfId="10236"/>
    <cellStyle name="Итог 14 6 2" xfId="10237"/>
    <cellStyle name="Итог 14 7" xfId="10238"/>
    <cellStyle name="Итог 14 7 2" xfId="10239"/>
    <cellStyle name="Итог 14 8" xfId="10240"/>
    <cellStyle name="Итог 15" xfId="10241"/>
    <cellStyle name="Итог 15 2" xfId="10242"/>
    <cellStyle name="Итог 15 2 2" xfId="10243"/>
    <cellStyle name="Итог 15 2 2 2" xfId="10244"/>
    <cellStyle name="Итог 15 2 3" xfId="10245"/>
    <cellStyle name="Итог 15 2 3 2" xfId="10246"/>
    <cellStyle name="Итог 15 2 4" xfId="10247"/>
    <cellStyle name="Итог 15 2 4 2" xfId="10248"/>
    <cellStyle name="Итог 15 2 5" xfId="10249"/>
    <cellStyle name="Итог 15 2 5 2" xfId="10250"/>
    <cellStyle name="Итог 15 2 6" xfId="10251"/>
    <cellStyle name="Итог 15 2 6 2" xfId="10252"/>
    <cellStyle name="Итог 15 2 7" xfId="10253"/>
    <cellStyle name="Итог 15 2 7 2" xfId="10254"/>
    <cellStyle name="Итог 15 2 8" xfId="10255"/>
    <cellStyle name="Итог 15 3" xfId="10256"/>
    <cellStyle name="Итог 15 3 2" xfId="10257"/>
    <cellStyle name="Итог 15 4" xfId="10258"/>
    <cellStyle name="Итог 15 4 2" xfId="10259"/>
    <cellStyle name="Итог 15 5" xfId="10260"/>
    <cellStyle name="Итог 15 5 2" xfId="10261"/>
    <cellStyle name="Итог 15 6" xfId="10262"/>
    <cellStyle name="Итог 15 6 2" xfId="10263"/>
    <cellStyle name="Итог 15 7" xfId="10264"/>
    <cellStyle name="Итог 15 7 2" xfId="10265"/>
    <cellStyle name="Итог 15 8" xfId="10266"/>
    <cellStyle name="Итог 16" xfId="10267"/>
    <cellStyle name="Итог 16 2" xfId="10268"/>
    <cellStyle name="Итог 16 2 2" xfId="10269"/>
    <cellStyle name="Итог 16 2 2 2" xfId="10270"/>
    <cellStyle name="Итог 16 2 3" xfId="10271"/>
    <cellStyle name="Итог 16 2 3 2" xfId="10272"/>
    <cellStyle name="Итог 16 2 4" xfId="10273"/>
    <cellStyle name="Итог 16 2 4 2" xfId="10274"/>
    <cellStyle name="Итог 16 2 5" xfId="10275"/>
    <cellStyle name="Итог 16 2 5 2" xfId="10276"/>
    <cellStyle name="Итог 16 2 6" xfId="10277"/>
    <cellStyle name="Итог 16 2 6 2" xfId="10278"/>
    <cellStyle name="Итог 16 2 7" xfId="10279"/>
    <cellStyle name="Итог 16 2 7 2" xfId="10280"/>
    <cellStyle name="Итог 16 2 8" xfId="10281"/>
    <cellStyle name="Итог 16 3" xfId="10282"/>
    <cellStyle name="Итог 16 3 2" xfId="10283"/>
    <cellStyle name="Итог 16 4" xfId="10284"/>
    <cellStyle name="Итог 16 4 2" xfId="10285"/>
    <cellStyle name="Итог 16 5" xfId="10286"/>
    <cellStyle name="Итог 16 5 2" xfId="10287"/>
    <cellStyle name="Итог 16 6" xfId="10288"/>
    <cellStyle name="Итог 16 6 2" xfId="10289"/>
    <cellStyle name="Итог 16 7" xfId="10290"/>
    <cellStyle name="Итог 16 7 2" xfId="10291"/>
    <cellStyle name="Итог 16 8" xfId="10292"/>
    <cellStyle name="Итог 17" xfId="10293"/>
    <cellStyle name="Итог 17 2" xfId="10294"/>
    <cellStyle name="Итог 17 2 2" xfId="10295"/>
    <cellStyle name="Итог 17 2 2 2" xfId="10296"/>
    <cellStyle name="Итог 17 2 3" xfId="10297"/>
    <cellStyle name="Итог 17 2 3 2" xfId="10298"/>
    <cellStyle name="Итог 17 2 4" xfId="10299"/>
    <cellStyle name="Итог 17 2 4 2" xfId="10300"/>
    <cellStyle name="Итог 17 2 5" xfId="10301"/>
    <cellStyle name="Итог 17 2 5 2" xfId="10302"/>
    <cellStyle name="Итог 17 2 6" xfId="10303"/>
    <cellStyle name="Итог 17 2 6 2" xfId="10304"/>
    <cellStyle name="Итог 17 2 7" xfId="10305"/>
    <cellStyle name="Итог 17 2 7 2" xfId="10306"/>
    <cellStyle name="Итог 17 2 8" xfId="10307"/>
    <cellStyle name="Итог 17 3" xfId="10308"/>
    <cellStyle name="Итог 17 3 2" xfId="10309"/>
    <cellStyle name="Итог 17 4" xfId="10310"/>
    <cellStyle name="Итог 17 4 2" xfId="10311"/>
    <cellStyle name="Итог 17 5" xfId="10312"/>
    <cellStyle name="Итог 17 5 2" xfId="10313"/>
    <cellStyle name="Итог 17 6" xfId="10314"/>
    <cellStyle name="Итог 17 6 2" xfId="10315"/>
    <cellStyle name="Итог 17 7" xfId="10316"/>
    <cellStyle name="Итог 17 7 2" xfId="10317"/>
    <cellStyle name="Итог 17 8" xfId="10318"/>
    <cellStyle name="Итог 18" xfId="10319"/>
    <cellStyle name="Итог 18 2" xfId="10320"/>
    <cellStyle name="Итог 18 2 2" xfId="10321"/>
    <cellStyle name="Итог 18 2 2 2" xfId="10322"/>
    <cellStyle name="Итог 18 2 3" xfId="10323"/>
    <cellStyle name="Итог 18 2 3 2" xfId="10324"/>
    <cellStyle name="Итог 18 2 4" xfId="10325"/>
    <cellStyle name="Итог 18 2 4 2" xfId="10326"/>
    <cellStyle name="Итог 18 2 5" xfId="10327"/>
    <cellStyle name="Итог 18 2 5 2" xfId="10328"/>
    <cellStyle name="Итог 18 2 6" xfId="10329"/>
    <cellStyle name="Итог 18 2 6 2" xfId="10330"/>
    <cellStyle name="Итог 18 2 7" xfId="10331"/>
    <cellStyle name="Итог 18 2 7 2" xfId="10332"/>
    <cellStyle name="Итог 18 2 8" xfId="10333"/>
    <cellStyle name="Итог 18 3" xfId="10334"/>
    <cellStyle name="Итог 18 3 2" xfId="10335"/>
    <cellStyle name="Итог 18 4" xfId="10336"/>
    <cellStyle name="Итог 18 4 2" xfId="10337"/>
    <cellStyle name="Итог 18 5" xfId="10338"/>
    <cellStyle name="Итог 18 5 2" xfId="10339"/>
    <cellStyle name="Итог 18 6" xfId="10340"/>
    <cellStyle name="Итог 18 6 2" xfId="10341"/>
    <cellStyle name="Итог 18 7" xfId="10342"/>
    <cellStyle name="Итог 18 7 2" xfId="10343"/>
    <cellStyle name="Итог 18 8" xfId="10344"/>
    <cellStyle name="Итог 19" xfId="10345"/>
    <cellStyle name="Итог 19 2" xfId="10346"/>
    <cellStyle name="Итог 19 2 2" xfId="10347"/>
    <cellStyle name="Итог 19 2 2 2" xfId="10348"/>
    <cellStyle name="Итог 19 2 3" xfId="10349"/>
    <cellStyle name="Итог 19 2 3 2" xfId="10350"/>
    <cellStyle name="Итог 19 2 4" xfId="10351"/>
    <cellStyle name="Итог 19 2 4 2" xfId="10352"/>
    <cellStyle name="Итог 19 2 5" xfId="10353"/>
    <cellStyle name="Итог 19 2 5 2" xfId="10354"/>
    <cellStyle name="Итог 19 2 6" xfId="10355"/>
    <cellStyle name="Итог 19 2 6 2" xfId="10356"/>
    <cellStyle name="Итог 19 2 7" xfId="10357"/>
    <cellStyle name="Итог 19 2 7 2" xfId="10358"/>
    <cellStyle name="Итог 19 2 8" xfId="10359"/>
    <cellStyle name="Итог 19 3" xfId="10360"/>
    <cellStyle name="Итог 19 3 2" xfId="10361"/>
    <cellStyle name="Итог 19 4" xfId="10362"/>
    <cellStyle name="Итог 19 4 2" xfId="10363"/>
    <cellStyle name="Итог 19 5" xfId="10364"/>
    <cellStyle name="Итог 19 5 2" xfId="10365"/>
    <cellStyle name="Итог 19 6" xfId="10366"/>
    <cellStyle name="Итог 19 6 2" xfId="10367"/>
    <cellStyle name="Итог 19 7" xfId="10368"/>
    <cellStyle name="Итог 19 7 2" xfId="10369"/>
    <cellStyle name="Итог 19 8" xfId="10370"/>
    <cellStyle name="Итог 2" xfId="47"/>
    <cellStyle name="Итог 2 10" xfId="10371"/>
    <cellStyle name="Итог 2 10 2" xfId="10372"/>
    <cellStyle name="Итог 2 11" xfId="10373"/>
    <cellStyle name="Итог 2 11 2" xfId="10374"/>
    <cellStyle name="Итог 2 12" xfId="10375"/>
    <cellStyle name="Итог 2 2" xfId="10376"/>
    <cellStyle name="Итог 2 2 10" xfId="10377"/>
    <cellStyle name="Итог 2 2 2" xfId="10378"/>
    <cellStyle name="Итог 2 2 2 2" xfId="10379"/>
    <cellStyle name="Итог 2 2 2 2 2" xfId="10380"/>
    <cellStyle name="Итог 2 2 2 3" xfId="10381"/>
    <cellStyle name="Итог 2 2 2 3 2" xfId="10382"/>
    <cellStyle name="Итог 2 2 2 4" xfId="10383"/>
    <cellStyle name="Итог 2 2 2 4 2" xfId="10384"/>
    <cellStyle name="Итог 2 2 2 5" xfId="10385"/>
    <cellStyle name="Итог 2 2 2 5 2" xfId="10386"/>
    <cellStyle name="Итог 2 2 2 6" xfId="10387"/>
    <cellStyle name="Итог 2 2 2 6 2" xfId="10388"/>
    <cellStyle name="Итог 2 2 2 7" xfId="10389"/>
    <cellStyle name="Итог 2 2 3" xfId="10390"/>
    <cellStyle name="Итог 2 2 3 2" xfId="10391"/>
    <cellStyle name="Итог 2 2 3 2 2" xfId="10392"/>
    <cellStyle name="Итог 2 2 3 3" xfId="10393"/>
    <cellStyle name="Итог 2 2 3 3 2" xfId="10394"/>
    <cellStyle name="Итог 2 2 3 4" xfId="10395"/>
    <cellStyle name="Итог 2 2 3 4 2" xfId="10396"/>
    <cellStyle name="Итог 2 2 3 5" xfId="10397"/>
    <cellStyle name="Итог 2 2 3 5 2" xfId="10398"/>
    <cellStyle name="Итог 2 2 3 6" xfId="10399"/>
    <cellStyle name="Итог 2 2 4" xfId="10400"/>
    <cellStyle name="Итог 2 2 4 2" xfId="10401"/>
    <cellStyle name="Итог 2 2 4 2 2" xfId="10402"/>
    <cellStyle name="Итог 2 2 4 3" xfId="10403"/>
    <cellStyle name="Итог 2 2 4 3 2" xfId="10404"/>
    <cellStyle name="Итог 2 2 4 4" xfId="10405"/>
    <cellStyle name="Итог 2 2 4 4 2" xfId="10406"/>
    <cellStyle name="Итог 2 2 4 5" xfId="10407"/>
    <cellStyle name="Итог 2 2 4 5 2" xfId="10408"/>
    <cellStyle name="Итог 2 2 4 6" xfId="10409"/>
    <cellStyle name="Итог 2 2 5" xfId="10410"/>
    <cellStyle name="Итог 2 2 5 2" xfId="10411"/>
    <cellStyle name="Итог 2 2 6" xfId="10412"/>
    <cellStyle name="Итог 2 2 6 2" xfId="10413"/>
    <cellStyle name="Итог 2 2 7" xfId="10414"/>
    <cellStyle name="Итог 2 2 7 2" xfId="10415"/>
    <cellStyle name="Итог 2 2 8" xfId="10416"/>
    <cellStyle name="Итог 2 2 8 2" xfId="10417"/>
    <cellStyle name="Итог 2 2 9" xfId="10418"/>
    <cellStyle name="Итог 2 2 9 2" xfId="10419"/>
    <cellStyle name="Итог 2 3" xfId="10420"/>
    <cellStyle name="Итог 2 3 2" xfId="10421"/>
    <cellStyle name="Итог 2 3 2 2" xfId="10422"/>
    <cellStyle name="Итог 2 3 2 2 2" xfId="10423"/>
    <cellStyle name="Итог 2 3 2 3" xfId="10424"/>
    <cellStyle name="Итог 2 3 2 3 2" xfId="10425"/>
    <cellStyle name="Итог 2 3 2 4" xfId="10426"/>
    <cellStyle name="Итог 2 3 2 4 2" xfId="10427"/>
    <cellStyle name="Итог 2 3 2 5" xfId="10428"/>
    <cellStyle name="Итог 2 3 2 5 2" xfId="10429"/>
    <cellStyle name="Итог 2 3 2 6" xfId="10430"/>
    <cellStyle name="Итог 2 3 2 6 2" xfId="10431"/>
    <cellStyle name="Итог 2 3 2 7" xfId="10432"/>
    <cellStyle name="Итог 2 3 3" xfId="10433"/>
    <cellStyle name="Итог 2 3 3 2" xfId="10434"/>
    <cellStyle name="Итог 2 3 4" xfId="10435"/>
    <cellStyle name="Итог 2 3 4 2" xfId="10436"/>
    <cellStyle name="Итог 2 3 5" xfId="10437"/>
    <cellStyle name="Итог 2 3 5 2" xfId="10438"/>
    <cellStyle name="Итог 2 3 6" xfId="10439"/>
    <cellStyle name="Итог 2 3 6 2" xfId="10440"/>
    <cellStyle name="Итог 2 3 7" xfId="10441"/>
    <cellStyle name="Итог 2 3 7 2" xfId="10442"/>
    <cellStyle name="Итог 2 3 8" xfId="10443"/>
    <cellStyle name="Итог 2 3 8 2" xfId="10444"/>
    <cellStyle name="Итог 2 3 9" xfId="10445"/>
    <cellStyle name="Итог 2 4" xfId="10446"/>
    <cellStyle name="Итог 2 4 2" xfId="10447"/>
    <cellStyle name="Итог 2 4 2 2" xfId="10448"/>
    <cellStyle name="Итог 2 4 3" xfId="10449"/>
    <cellStyle name="Итог 2 4 3 2" xfId="10450"/>
    <cellStyle name="Итог 2 4 4" xfId="10451"/>
    <cellStyle name="Итог 2 4 4 2" xfId="10452"/>
    <cellStyle name="Итог 2 4 5" xfId="10453"/>
    <cellStyle name="Итог 2 4 5 2" xfId="10454"/>
    <cellStyle name="Итог 2 4 6" xfId="10455"/>
    <cellStyle name="Итог 2 4 6 2" xfId="10456"/>
    <cellStyle name="Итог 2 4 7" xfId="10457"/>
    <cellStyle name="Итог 2 4 7 2" xfId="10458"/>
    <cellStyle name="Итог 2 4 8" xfId="10459"/>
    <cellStyle name="Итог 2 5" xfId="10460"/>
    <cellStyle name="Итог 2 5 2" xfId="10461"/>
    <cellStyle name="Итог 2 5 2 2" xfId="10462"/>
    <cellStyle name="Итог 2 5 3" xfId="10463"/>
    <cellStyle name="Итог 2 5 3 2" xfId="10464"/>
    <cellStyle name="Итог 2 5 4" xfId="10465"/>
    <cellStyle name="Итог 2 5 4 2" xfId="10466"/>
    <cellStyle name="Итог 2 5 5" xfId="10467"/>
    <cellStyle name="Итог 2 5 5 2" xfId="10468"/>
    <cellStyle name="Итог 2 5 6" xfId="10469"/>
    <cellStyle name="Итог 2 5 6 2" xfId="10470"/>
    <cellStyle name="Итог 2 5 7" xfId="10471"/>
    <cellStyle name="Итог 2 6" xfId="10472"/>
    <cellStyle name="Итог 2 6 2" xfId="10473"/>
    <cellStyle name="Итог 2 7" xfId="10474"/>
    <cellStyle name="Итог 2 7 2" xfId="10475"/>
    <cellStyle name="Итог 2 8" xfId="10476"/>
    <cellStyle name="Итог 2 8 2" xfId="10477"/>
    <cellStyle name="Итог 2 9" xfId="10478"/>
    <cellStyle name="Итог 2 9 2" xfId="10479"/>
    <cellStyle name="Итог 20" xfId="10480"/>
    <cellStyle name="Итог 20 2" xfId="10481"/>
    <cellStyle name="Итог 20 2 2" xfId="10482"/>
    <cellStyle name="Итог 20 2 2 2" xfId="10483"/>
    <cellStyle name="Итог 20 2 3" xfId="10484"/>
    <cellStyle name="Итог 20 2 3 2" xfId="10485"/>
    <cellStyle name="Итог 20 2 4" xfId="10486"/>
    <cellStyle name="Итог 20 2 4 2" xfId="10487"/>
    <cellStyle name="Итог 20 2 5" xfId="10488"/>
    <cellStyle name="Итог 20 2 5 2" xfId="10489"/>
    <cellStyle name="Итог 20 2 6" xfId="10490"/>
    <cellStyle name="Итог 20 2 6 2" xfId="10491"/>
    <cellStyle name="Итог 20 2 7" xfId="10492"/>
    <cellStyle name="Итог 20 2 7 2" xfId="10493"/>
    <cellStyle name="Итог 20 2 8" xfId="10494"/>
    <cellStyle name="Итог 20 3" xfId="10495"/>
    <cellStyle name="Итог 20 3 2" xfId="10496"/>
    <cellStyle name="Итог 20 4" xfId="10497"/>
    <cellStyle name="Итог 20 4 2" xfId="10498"/>
    <cellStyle name="Итог 20 5" xfId="10499"/>
    <cellStyle name="Итог 20 5 2" xfId="10500"/>
    <cellStyle name="Итог 20 6" xfId="10501"/>
    <cellStyle name="Итог 20 6 2" xfId="10502"/>
    <cellStyle name="Итог 20 7" xfId="10503"/>
    <cellStyle name="Итог 20 7 2" xfId="10504"/>
    <cellStyle name="Итог 20 8" xfId="10505"/>
    <cellStyle name="Итог 21" xfId="10506"/>
    <cellStyle name="Итог 21 2" xfId="10507"/>
    <cellStyle name="Итог 21 2 2" xfId="10508"/>
    <cellStyle name="Итог 21 2 2 2" xfId="10509"/>
    <cellStyle name="Итог 21 2 3" xfId="10510"/>
    <cellStyle name="Итог 21 2 3 2" xfId="10511"/>
    <cellStyle name="Итог 21 2 4" xfId="10512"/>
    <cellStyle name="Итог 21 2 4 2" xfId="10513"/>
    <cellStyle name="Итог 21 2 5" xfId="10514"/>
    <cellStyle name="Итог 21 2 5 2" xfId="10515"/>
    <cellStyle name="Итог 21 2 6" xfId="10516"/>
    <cellStyle name="Итог 21 2 6 2" xfId="10517"/>
    <cellStyle name="Итог 21 2 7" xfId="10518"/>
    <cellStyle name="Итог 21 2 7 2" xfId="10519"/>
    <cellStyle name="Итог 21 2 8" xfId="10520"/>
    <cellStyle name="Итог 21 3" xfId="10521"/>
    <cellStyle name="Итог 21 3 2" xfId="10522"/>
    <cellStyle name="Итог 21 4" xfId="10523"/>
    <cellStyle name="Итог 21 4 2" xfId="10524"/>
    <cellStyle name="Итог 21 5" xfId="10525"/>
    <cellStyle name="Итог 21 5 2" xfId="10526"/>
    <cellStyle name="Итог 21 6" xfId="10527"/>
    <cellStyle name="Итог 21 6 2" xfId="10528"/>
    <cellStyle name="Итог 21 7" xfId="10529"/>
    <cellStyle name="Итог 21 7 2" xfId="10530"/>
    <cellStyle name="Итог 21 8" xfId="10531"/>
    <cellStyle name="Итог 22" xfId="10532"/>
    <cellStyle name="Итог 22 2" xfId="10533"/>
    <cellStyle name="Итог 22 2 2" xfId="10534"/>
    <cellStyle name="Итог 22 2 2 2" xfId="10535"/>
    <cellStyle name="Итог 22 2 3" xfId="10536"/>
    <cellStyle name="Итог 22 2 3 2" xfId="10537"/>
    <cellStyle name="Итог 22 2 4" xfId="10538"/>
    <cellStyle name="Итог 22 2 4 2" xfId="10539"/>
    <cellStyle name="Итог 22 2 5" xfId="10540"/>
    <cellStyle name="Итог 22 2 5 2" xfId="10541"/>
    <cellStyle name="Итог 22 2 6" xfId="10542"/>
    <cellStyle name="Итог 22 2 6 2" xfId="10543"/>
    <cellStyle name="Итог 22 2 7" xfId="10544"/>
    <cellStyle name="Итог 22 2 7 2" xfId="10545"/>
    <cellStyle name="Итог 22 2 8" xfId="10546"/>
    <cellStyle name="Итог 22 3" xfId="10547"/>
    <cellStyle name="Итог 22 3 2" xfId="10548"/>
    <cellStyle name="Итог 22 4" xfId="10549"/>
    <cellStyle name="Итог 22 4 2" xfId="10550"/>
    <cellStyle name="Итог 22 5" xfId="10551"/>
    <cellStyle name="Итог 22 5 2" xfId="10552"/>
    <cellStyle name="Итог 22 6" xfId="10553"/>
    <cellStyle name="Итог 22 6 2" xfId="10554"/>
    <cellStyle name="Итог 22 7" xfId="10555"/>
    <cellStyle name="Итог 22 7 2" xfId="10556"/>
    <cellStyle name="Итог 22 8" xfId="10557"/>
    <cellStyle name="Итог 23" xfId="10558"/>
    <cellStyle name="Итог 23 2" xfId="10559"/>
    <cellStyle name="Итог 23 2 2" xfId="10560"/>
    <cellStyle name="Итог 23 2 2 2" xfId="10561"/>
    <cellStyle name="Итог 23 2 3" xfId="10562"/>
    <cellStyle name="Итог 23 2 3 2" xfId="10563"/>
    <cellStyle name="Итог 23 2 4" xfId="10564"/>
    <cellStyle name="Итог 23 2 4 2" xfId="10565"/>
    <cellStyle name="Итог 23 2 5" xfId="10566"/>
    <cellStyle name="Итог 23 2 5 2" xfId="10567"/>
    <cellStyle name="Итог 23 2 6" xfId="10568"/>
    <cellStyle name="Итог 23 2 6 2" xfId="10569"/>
    <cellStyle name="Итог 23 2 7" xfId="10570"/>
    <cellStyle name="Итог 23 2 7 2" xfId="10571"/>
    <cellStyle name="Итог 23 2 8" xfId="10572"/>
    <cellStyle name="Итог 23 3" xfId="10573"/>
    <cellStyle name="Итог 23 3 2" xfId="10574"/>
    <cellStyle name="Итог 23 4" xfId="10575"/>
    <cellStyle name="Итог 23 4 2" xfId="10576"/>
    <cellStyle name="Итог 23 5" xfId="10577"/>
    <cellStyle name="Итог 23 5 2" xfId="10578"/>
    <cellStyle name="Итог 23 6" xfId="10579"/>
    <cellStyle name="Итог 23 6 2" xfId="10580"/>
    <cellStyle name="Итог 23 7" xfId="10581"/>
    <cellStyle name="Итог 23 7 2" xfId="10582"/>
    <cellStyle name="Итог 23 8" xfId="10583"/>
    <cellStyle name="Итог 3" xfId="10584"/>
    <cellStyle name="Итог 3 2" xfId="10585"/>
    <cellStyle name="Итог 3 2 2" xfId="10586"/>
    <cellStyle name="Итог 3 2 2 2" xfId="10587"/>
    <cellStyle name="Итог 3 2 3" xfId="10588"/>
    <cellStyle name="Итог 3 2 3 2" xfId="10589"/>
    <cellStyle name="Итог 3 2 4" xfId="10590"/>
    <cellStyle name="Итог 3 2 4 2" xfId="10591"/>
    <cellStyle name="Итог 3 2 5" xfId="10592"/>
    <cellStyle name="Итог 3 2 5 2" xfId="10593"/>
    <cellStyle name="Итог 3 2 6" xfId="10594"/>
    <cellStyle name="Итог 3 2 6 2" xfId="10595"/>
    <cellStyle name="Итог 3 2 7" xfId="10596"/>
    <cellStyle name="Итог 3 3" xfId="10597"/>
    <cellStyle name="Итог 3 3 2" xfId="10598"/>
    <cellStyle name="Итог 3 4" xfId="10599"/>
    <cellStyle name="Итог 3 4 2" xfId="10600"/>
    <cellStyle name="Итог 3 5" xfId="10601"/>
    <cellStyle name="Итог 3 5 2" xfId="10602"/>
    <cellStyle name="Итог 3 6" xfId="10603"/>
    <cellStyle name="Итог 3 6 2" xfId="10604"/>
    <cellStyle name="Итог 3 7" xfId="10605"/>
    <cellStyle name="Итог 3 7 2" xfId="10606"/>
    <cellStyle name="Итог 3 8" xfId="10607"/>
    <cellStyle name="Итог 3 8 2" xfId="10608"/>
    <cellStyle name="Итог 3 9" xfId="10609"/>
    <cellStyle name="Итог 4" xfId="10610"/>
    <cellStyle name="Итог 4 2" xfId="10611"/>
    <cellStyle name="Итог 4 2 2" xfId="10612"/>
    <cellStyle name="Итог 4 2 2 2" xfId="10613"/>
    <cellStyle name="Итог 4 2 3" xfId="10614"/>
    <cellStyle name="Итог 4 2 3 2" xfId="10615"/>
    <cellStyle name="Итог 4 2 4" xfId="10616"/>
    <cellStyle name="Итог 4 2 4 2" xfId="10617"/>
    <cellStyle name="Итог 4 2 5" xfId="10618"/>
    <cellStyle name="Итог 4 2 5 2" xfId="10619"/>
    <cellStyle name="Итог 4 2 6" xfId="10620"/>
    <cellStyle name="Итог 4 2 6 2" xfId="10621"/>
    <cellStyle name="Итог 4 2 7" xfId="10622"/>
    <cellStyle name="Итог 4 3" xfId="10623"/>
    <cellStyle name="Итог 4 3 2" xfId="10624"/>
    <cellStyle name="Итог 4 4" xfId="10625"/>
    <cellStyle name="Итог 4 4 2" xfId="10626"/>
    <cellStyle name="Итог 4 5" xfId="10627"/>
    <cellStyle name="Итог 4 5 2" xfId="10628"/>
    <cellStyle name="Итог 4 6" xfId="10629"/>
    <cellStyle name="Итог 4 6 2" xfId="10630"/>
    <cellStyle name="Итог 4 7" xfId="10631"/>
    <cellStyle name="Итог 4 7 2" xfId="10632"/>
    <cellStyle name="Итог 4 8" xfId="10633"/>
    <cellStyle name="Итог 5" xfId="10634"/>
    <cellStyle name="Итог 5 2" xfId="10635"/>
    <cellStyle name="Итог 5 2 2" xfId="10636"/>
    <cellStyle name="Итог 5 2 2 2" xfId="10637"/>
    <cellStyle name="Итог 5 2 3" xfId="10638"/>
    <cellStyle name="Итог 5 2 4" xfId="10639"/>
    <cellStyle name="Итог 5 2 5" xfId="10640"/>
    <cellStyle name="Итог 5 2 6" xfId="10641"/>
    <cellStyle name="Итог 5 2 7" xfId="10642"/>
    <cellStyle name="Итог 5 2 7 2" xfId="10643"/>
    <cellStyle name="Итог 5 2 8" xfId="10644"/>
    <cellStyle name="Итог 5 3" xfId="10645"/>
    <cellStyle name="Итог 5 3 2" xfId="10646"/>
    <cellStyle name="Итог 5 4" xfId="10647"/>
    <cellStyle name="Итог 5 4 2" xfId="10648"/>
    <cellStyle name="Итог 5 5" xfId="10649"/>
    <cellStyle name="Итог 5 5 2" xfId="10650"/>
    <cellStyle name="Итог 5 6" xfId="10651"/>
    <cellStyle name="Итог 5 6 2" xfId="10652"/>
    <cellStyle name="Итог 5 7" xfId="10653"/>
    <cellStyle name="Итог 5 7 2" xfId="10654"/>
    <cellStyle name="Итог 5 8" xfId="10655"/>
    <cellStyle name="Итог 6" xfId="10656"/>
    <cellStyle name="Итог 6 2" xfId="10657"/>
    <cellStyle name="Итог 6 2 2" xfId="10658"/>
    <cellStyle name="Итог 6 2 2 2" xfId="10659"/>
    <cellStyle name="Итог 6 2 3" xfId="10660"/>
    <cellStyle name="Итог 6 2 3 2" xfId="10661"/>
    <cellStyle name="Итог 6 2 4" xfId="10662"/>
    <cellStyle name="Итог 6 2 4 2" xfId="10663"/>
    <cellStyle name="Итог 6 2 5" xfId="10664"/>
    <cellStyle name="Итог 6 2 5 2" xfId="10665"/>
    <cellStyle name="Итог 6 2 6" xfId="10666"/>
    <cellStyle name="Итог 6 2 6 2" xfId="10667"/>
    <cellStyle name="Итог 6 2 7" xfId="10668"/>
    <cellStyle name="Итог 6 2 7 2" xfId="10669"/>
    <cellStyle name="Итог 6 2 8" xfId="10670"/>
    <cellStyle name="Итог 6 2 8 2" xfId="10671"/>
    <cellStyle name="Итог 6 2 9" xfId="10672"/>
    <cellStyle name="Итог 6 3" xfId="10673"/>
    <cellStyle name="Итог 6 3 2" xfId="10674"/>
    <cellStyle name="Итог 6 4" xfId="10675"/>
    <cellStyle name="Итог 6 4 2" xfId="10676"/>
    <cellStyle name="Итог 6 5" xfId="10677"/>
    <cellStyle name="Итог 6 5 2" xfId="10678"/>
    <cellStyle name="Итог 6 6" xfId="10679"/>
    <cellStyle name="Итог 6 6 2" xfId="10680"/>
    <cellStyle name="Итог 6 7" xfId="10681"/>
    <cellStyle name="Итог 6 7 2" xfId="10682"/>
    <cellStyle name="Итог 6 8" xfId="10683"/>
    <cellStyle name="Итог 7" xfId="10684"/>
    <cellStyle name="Итог 7 2" xfId="10685"/>
    <cellStyle name="Итог 7 2 2" xfId="10686"/>
    <cellStyle name="Итог 7 2 2 2" xfId="10687"/>
    <cellStyle name="Итог 7 2 3" xfId="10688"/>
    <cellStyle name="Итог 7 2 3 2" xfId="10689"/>
    <cellStyle name="Итог 7 2 4" xfId="10690"/>
    <cellStyle name="Итог 7 2 4 2" xfId="10691"/>
    <cellStyle name="Итог 7 2 5" xfId="10692"/>
    <cellStyle name="Итог 7 2 5 2" xfId="10693"/>
    <cellStyle name="Итог 7 2 6" xfId="10694"/>
    <cellStyle name="Итог 7 2 6 2" xfId="10695"/>
    <cellStyle name="Итог 7 2 7" xfId="10696"/>
    <cellStyle name="Итог 7 2 7 2" xfId="10697"/>
    <cellStyle name="Итог 7 2 8" xfId="10698"/>
    <cellStyle name="Итог 7 2 8 2" xfId="10699"/>
    <cellStyle name="Итог 7 2 9" xfId="10700"/>
    <cellStyle name="Итог 7 3" xfId="10701"/>
    <cellStyle name="Итог 7 3 2" xfId="10702"/>
    <cellStyle name="Итог 7 4" xfId="10703"/>
    <cellStyle name="Итог 7 4 2" xfId="10704"/>
    <cellStyle name="Итог 7 5" xfId="10705"/>
    <cellStyle name="Итог 7 5 2" xfId="10706"/>
    <cellStyle name="Итог 7 6" xfId="10707"/>
    <cellStyle name="Итог 7 6 2" xfId="10708"/>
    <cellStyle name="Итог 7 7" xfId="10709"/>
    <cellStyle name="Итог 7 7 2" xfId="10710"/>
    <cellStyle name="Итог 7 8" xfId="10711"/>
    <cellStyle name="Итог 8" xfId="10712"/>
    <cellStyle name="Итог 8 2" xfId="10713"/>
    <cellStyle name="Итог 8 2 2" xfId="10714"/>
    <cellStyle name="Итог 8 2 2 2" xfId="10715"/>
    <cellStyle name="Итог 8 2 3" xfId="10716"/>
    <cellStyle name="Итог 8 2 3 2" xfId="10717"/>
    <cellStyle name="Итог 8 2 4" xfId="10718"/>
    <cellStyle name="Итог 8 2 4 2" xfId="10719"/>
    <cellStyle name="Итог 8 2 5" xfId="10720"/>
    <cellStyle name="Итог 8 2 5 2" xfId="10721"/>
    <cellStyle name="Итог 8 2 6" xfId="10722"/>
    <cellStyle name="Итог 8 2 6 2" xfId="10723"/>
    <cellStyle name="Итог 8 2 7" xfId="10724"/>
    <cellStyle name="Итог 8 2 7 2" xfId="10725"/>
    <cellStyle name="Итог 8 2 8" xfId="10726"/>
    <cellStyle name="Итог 8 2 8 2" xfId="10727"/>
    <cellStyle name="Итог 8 2 9" xfId="10728"/>
    <cellStyle name="Итог 8 3" xfId="10729"/>
    <cellStyle name="Итог 8 3 2" xfId="10730"/>
    <cellStyle name="Итог 8 4" xfId="10731"/>
    <cellStyle name="Итог 8 4 2" xfId="10732"/>
    <cellStyle name="Итог 8 5" xfId="10733"/>
    <cellStyle name="Итог 8 5 2" xfId="10734"/>
    <cellStyle name="Итог 8 6" xfId="10735"/>
    <cellStyle name="Итог 8 6 2" xfId="10736"/>
    <cellStyle name="Итог 8 7" xfId="10737"/>
    <cellStyle name="Итог 8 7 2" xfId="10738"/>
    <cellStyle name="Итог 8 8" xfId="10739"/>
    <cellStyle name="Итог 9" xfId="10740"/>
    <cellStyle name="Итог 9 2" xfId="10741"/>
    <cellStyle name="Итог 9 2 2" xfId="10742"/>
    <cellStyle name="Итог 9 2 2 2" xfId="10743"/>
    <cellStyle name="Итог 9 2 3" xfId="10744"/>
    <cellStyle name="Итог 9 2 3 2" xfId="10745"/>
    <cellStyle name="Итог 9 2 4" xfId="10746"/>
    <cellStyle name="Итог 9 2 4 2" xfId="10747"/>
    <cellStyle name="Итог 9 2 5" xfId="10748"/>
    <cellStyle name="Итог 9 2 5 2" xfId="10749"/>
    <cellStyle name="Итог 9 2 6" xfId="10750"/>
    <cellStyle name="Итог 9 2 6 2" xfId="10751"/>
    <cellStyle name="Итог 9 2 7" xfId="10752"/>
    <cellStyle name="Итог 9 2 7 2" xfId="10753"/>
    <cellStyle name="Итог 9 2 8" xfId="10754"/>
    <cellStyle name="Итог 9 2 8 2" xfId="10755"/>
    <cellStyle name="Итог 9 2 9" xfId="10756"/>
    <cellStyle name="Итог 9 3" xfId="10757"/>
    <cellStyle name="Итог 9 3 2" xfId="10758"/>
    <cellStyle name="Итог 9 4" xfId="10759"/>
    <cellStyle name="Итог 9 4 2" xfId="10760"/>
    <cellStyle name="Итог 9 5" xfId="10761"/>
    <cellStyle name="Итог 9 5 2" xfId="10762"/>
    <cellStyle name="Итог 9 6" xfId="10763"/>
    <cellStyle name="Итог 9 6 2" xfId="10764"/>
    <cellStyle name="Итог 9 7" xfId="10765"/>
    <cellStyle name="Итог 9 7 2" xfId="10766"/>
    <cellStyle name="Итог 9 8" xfId="10767"/>
    <cellStyle name="Итоги" xfId="10768"/>
    <cellStyle name="Итоги 2" xfId="10769"/>
    <cellStyle name="ИтогоАктБазЦ" xfId="10770"/>
    <cellStyle name="ИтогоАктБИМ" xfId="10771"/>
    <cellStyle name="ИтогоАктРесМет" xfId="10772"/>
    <cellStyle name="ИтогоБазЦ" xfId="10773"/>
    <cellStyle name="ИтогоБИМ" xfId="10774"/>
    <cellStyle name="ИтогоРесМет" xfId="10775"/>
    <cellStyle name="їўычный_balance_y" xfId="10776"/>
    <cellStyle name="КАНДАГАЧ тел3-33-96" xfId="10777"/>
    <cellStyle name="Контрольная ячейка" xfId="50077" builtinId="23" customBuiltin="1"/>
    <cellStyle name="Контрольная ячейка 10" xfId="10778"/>
    <cellStyle name="Контрольная ячейка 11" xfId="10779"/>
    <cellStyle name="Контрольная ячейка 12" xfId="10780"/>
    <cellStyle name="Контрольная ячейка 13" xfId="10781"/>
    <cellStyle name="Контрольная ячейка 14" xfId="10782"/>
    <cellStyle name="Контрольная ячейка 15" xfId="10783"/>
    <cellStyle name="Контрольная ячейка 16" xfId="10784"/>
    <cellStyle name="Контрольная ячейка 17" xfId="10785"/>
    <cellStyle name="Контрольная ячейка 18" xfId="10786"/>
    <cellStyle name="Контрольная ячейка 19" xfId="10787"/>
    <cellStyle name="Контрольная ячейка 2" xfId="48"/>
    <cellStyle name="Контрольная ячейка 2 2" xfId="10788"/>
    <cellStyle name="Контрольная ячейка 2 3" xfId="10789"/>
    <cellStyle name="Контрольная ячейка 20" xfId="10790"/>
    <cellStyle name="Контрольная ячейка 21" xfId="10791"/>
    <cellStyle name="Контрольная ячейка 22" xfId="10792"/>
    <cellStyle name="Контрольная ячейка 23" xfId="10793"/>
    <cellStyle name="Контрольная ячейка 3" xfId="10794"/>
    <cellStyle name="Контрольная ячейка 3 2" xfId="10795"/>
    <cellStyle name="Контрольная ячейка 4" xfId="10796"/>
    <cellStyle name="Контрольная ячейка 5" xfId="10797"/>
    <cellStyle name="Контрольная ячейка 6" xfId="10798"/>
    <cellStyle name="Контрольная ячейка 7" xfId="10799"/>
    <cellStyle name="Контрольная ячейка 8" xfId="10800"/>
    <cellStyle name="Контрольная ячейка 9" xfId="10801"/>
    <cellStyle name="ЛокСмета" xfId="10802"/>
    <cellStyle name="ЛокСмета 2" xfId="10803"/>
    <cellStyle name="ЛокСмета 2 2" xfId="10804"/>
    <cellStyle name="ЛокСмета 3" xfId="10805"/>
    <cellStyle name="ЛокСмета 3 2" xfId="10806"/>
    <cellStyle name="ЛокСмета 4" xfId="10807"/>
    <cellStyle name="ЛокСмМТСН" xfId="10808"/>
    <cellStyle name="М29" xfId="10809"/>
    <cellStyle name="Металл конст" xfId="10810"/>
    <cellStyle name="Металл конст 2" xfId="46450"/>
    <cellStyle name="Металл константа" xfId="10811"/>
    <cellStyle name="Металл константа 2" xfId="10812"/>
    <cellStyle name="Металл константа 2 2" xfId="46451"/>
    <cellStyle name="Металл константа 3" xfId="46452"/>
    <cellStyle name="Металл, т" xfId="10813"/>
    <cellStyle name="Металл, т 2" xfId="10814"/>
    <cellStyle name="Металл, т 2 2" xfId="46453"/>
    <cellStyle name="Металл, т 3" xfId="10815"/>
    <cellStyle name="Металл, т 3 2" xfId="46454"/>
    <cellStyle name="Металл, т 4" xfId="46455"/>
    <cellStyle name="Металлы" xfId="10816"/>
    <cellStyle name="млн. долл." xfId="10817"/>
    <cellStyle name="млн. долл. 2" xfId="10818"/>
    <cellStyle name="Название 10" xfId="10819"/>
    <cellStyle name="Название 11" xfId="10820"/>
    <cellStyle name="Название 12" xfId="10821"/>
    <cellStyle name="Название 13" xfId="10822"/>
    <cellStyle name="Название 14" xfId="10823"/>
    <cellStyle name="Название 15" xfId="10824"/>
    <cellStyle name="Название 16" xfId="10825"/>
    <cellStyle name="Название 17" xfId="10826"/>
    <cellStyle name="Название 18" xfId="10827"/>
    <cellStyle name="Название 19" xfId="10828"/>
    <cellStyle name="Название 2" xfId="49"/>
    <cellStyle name="Название 2 2" xfId="10829"/>
    <cellStyle name="Название 2 3" xfId="10830"/>
    <cellStyle name="Название 2 4" xfId="10831"/>
    <cellStyle name="Название 2 5" xfId="10832"/>
    <cellStyle name="Название 2 6" xfId="10833"/>
    <cellStyle name="Название 2 7" xfId="10834"/>
    <cellStyle name="Название 2 8" xfId="10835"/>
    <cellStyle name="Название 20" xfId="10836"/>
    <cellStyle name="Название 21" xfId="10837"/>
    <cellStyle name="Название 22" xfId="10838"/>
    <cellStyle name="Название 23" xfId="10839"/>
    <cellStyle name="Название 3" xfId="50"/>
    <cellStyle name="Название 4" xfId="10840"/>
    <cellStyle name="Название 4 2" xfId="46456"/>
    <cellStyle name="Название 4 3" xfId="46457"/>
    <cellStyle name="Название 5" xfId="10841"/>
    <cellStyle name="Название 5 2" xfId="10842"/>
    <cellStyle name="Название 6" xfId="10843"/>
    <cellStyle name="Название 7" xfId="10844"/>
    <cellStyle name="Название 8" xfId="10845"/>
    <cellStyle name="Название 9" xfId="10846"/>
    <cellStyle name="Нейтральный 10" xfId="10847"/>
    <cellStyle name="Нейтральный 11" xfId="10848"/>
    <cellStyle name="Нейтральный 12" xfId="10849"/>
    <cellStyle name="Нейтральный 13" xfId="10850"/>
    <cellStyle name="Нейтральный 14" xfId="10851"/>
    <cellStyle name="Нейтральный 15" xfId="10852"/>
    <cellStyle name="Нейтральный 16" xfId="10853"/>
    <cellStyle name="Нейтральный 17" xfId="10854"/>
    <cellStyle name="Нейтральный 18" xfId="10855"/>
    <cellStyle name="Нейтральный 19" xfId="10856"/>
    <cellStyle name="Нейтральный 2" xfId="51"/>
    <cellStyle name="Нейтральный 2 2" xfId="10857"/>
    <cellStyle name="Нейтральный 2 3" xfId="10858"/>
    <cellStyle name="Нейтральный 20" xfId="10859"/>
    <cellStyle name="Нейтральный 21" xfId="10860"/>
    <cellStyle name="Нейтральный 22" xfId="10861"/>
    <cellStyle name="Нейтральный 23" xfId="10862"/>
    <cellStyle name="Нейтральный 24" xfId="50089"/>
    <cellStyle name="Нейтральный 3" xfId="10863"/>
    <cellStyle name="Нейтральный 3 2" xfId="10864"/>
    <cellStyle name="Нейтральный 4" xfId="10865"/>
    <cellStyle name="Нейтральный 5" xfId="10866"/>
    <cellStyle name="Нейтральный 6" xfId="10867"/>
    <cellStyle name="Нейтральный 7" xfId="10868"/>
    <cellStyle name="Нейтральный 8" xfId="10869"/>
    <cellStyle name="Нейтральный 9" xfId="10870"/>
    <cellStyle name="ОбСмета" xfId="10871"/>
    <cellStyle name="Обычный" xfId="0" builtinId="0"/>
    <cellStyle name="Обычный 10" xfId="6"/>
    <cellStyle name="Обычный 10 10" xfId="10872"/>
    <cellStyle name="Обычный 10 11" xfId="10873"/>
    <cellStyle name="Обычный 10 12" xfId="10874"/>
    <cellStyle name="Обычный 10 13" xfId="10875"/>
    <cellStyle name="Обычный 10 14" xfId="10876"/>
    <cellStyle name="Обычный 10 15" xfId="10877"/>
    <cellStyle name="Обычный 10 16" xfId="10878"/>
    <cellStyle name="Обычный 10 17" xfId="10879"/>
    <cellStyle name="Обычный 10 18" xfId="10880"/>
    <cellStyle name="Обычный 10 19" xfId="10881"/>
    <cellStyle name="Обычный 10 2" xfId="10882"/>
    <cellStyle name="Обычный 10 2 2" xfId="10883"/>
    <cellStyle name="Обычный 10 2 3" xfId="10884"/>
    <cellStyle name="Обычный 10 20" xfId="10885"/>
    <cellStyle name="Обычный 10 21" xfId="10886"/>
    <cellStyle name="Обычный 10 22" xfId="10887"/>
    <cellStyle name="Обычный 10 23" xfId="10888"/>
    <cellStyle name="Обычный 10 24" xfId="10889"/>
    <cellStyle name="Обычный 10 25" xfId="10890"/>
    <cellStyle name="Обычный 10 26" xfId="10891"/>
    <cellStyle name="Обычный 10 27" xfId="10892"/>
    <cellStyle name="Обычный 10 28" xfId="10893"/>
    <cellStyle name="Обычный 10 29" xfId="10894"/>
    <cellStyle name="Обычный 10 3" xfId="10895"/>
    <cellStyle name="Обычный 10 30" xfId="10896"/>
    <cellStyle name="Обычный 10 31" xfId="10897"/>
    <cellStyle name="Обычный 10 4" xfId="10898"/>
    <cellStyle name="Обычный 10 5" xfId="10899"/>
    <cellStyle name="Обычный 10 6" xfId="10900"/>
    <cellStyle name="Обычный 10 7" xfId="10901"/>
    <cellStyle name="Обычный 10 7 2" xfId="10902"/>
    <cellStyle name="Обычный 10 7 2 2" xfId="10903"/>
    <cellStyle name="Обычный 10 7 2 2 2" xfId="10904"/>
    <cellStyle name="Обычный 10 7 2 3" xfId="10905"/>
    <cellStyle name="Обычный 10 7 2 4" xfId="10906"/>
    <cellStyle name="Обычный 10 7 3" xfId="10907"/>
    <cellStyle name="Обычный 10 7 3 2" xfId="10908"/>
    <cellStyle name="Обычный 10 7 4" xfId="10909"/>
    <cellStyle name="Обычный 10 7 5" xfId="10910"/>
    <cellStyle name="Обычный 10 7 6" xfId="10911"/>
    <cellStyle name="Обычный 10 7 7" xfId="46458"/>
    <cellStyle name="Обычный 10 7 8" xfId="46459"/>
    <cellStyle name="Обычный 10 7_Прил №6" xfId="10912"/>
    <cellStyle name="Обычный 10 8" xfId="10913"/>
    <cellStyle name="Обычный 10 9" xfId="10914"/>
    <cellStyle name="Обычный 10__Anfisa_Result after MRO_model2012(ord+marg ore+dilution)" xfId="46460"/>
    <cellStyle name="Обычный 100" xfId="10915"/>
    <cellStyle name="Обычный 100 2" xfId="46461"/>
    <cellStyle name="Обычный 101" xfId="10916"/>
    <cellStyle name="Обычный 101 2" xfId="10917"/>
    <cellStyle name="Обычный 102" xfId="10918"/>
    <cellStyle name="Обычный 102 2" xfId="10919"/>
    <cellStyle name="Обычный 103" xfId="10920"/>
    <cellStyle name="Обычный 103 2" xfId="10921"/>
    <cellStyle name="Обычный 104" xfId="10922"/>
    <cellStyle name="Обычный 104 2" xfId="46462"/>
    <cellStyle name="Обычный 105" xfId="10923"/>
    <cellStyle name="Обычный 105 2" xfId="46463"/>
    <cellStyle name="Обычный 106" xfId="10924"/>
    <cellStyle name="Обычный 106 2" xfId="46464"/>
    <cellStyle name="Обычный 107" xfId="10925"/>
    <cellStyle name="Обычный 107 2" xfId="46465"/>
    <cellStyle name="Обычный 108" xfId="10926"/>
    <cellStyle name="Обычный 108 2" xfId="46466"/>
    <cellStyle name="Обычный 109" xfId="10927"/>
    <cellStyle name="Обычный 109 2" xfId="46467"/>
    <cellStyle name="Обычный 11" xfId="10928"/>
    <cellStyle name="Обычный 11 10" xfId="46468"/>
    <cellStyle name="Обычный 11 11" xfId="46469"/>
    <cellStyle name="Обычный 11 2" xfId="10929"/>
    <cellStyle name="Обычный 11 3" xfId="10930"/>
    <cellStyle name="Обычный 11 4" xfId="10931"/>
    <cellStyle name="Обычный 11 5" xfId="10932"/>
    <cellStyle name="Обычный 11 6" xfId="10933"/>
    <cellStyle name="Обычный 11 7" xfId="10934"/>
    <cellStyle name="Обычный 11 7 2" xfId="10935"/>
    <cellStyle name="Обычный 11 7 2 2" xfId="10936"/>
    <cellStyle name="Обычный 11 7 3" xfId="46470"/>
    <cellStyle name="Обычный 11 7 4" xfId="46471"/>
    <cellStyle name="Обычный 11 7 5" xfId="46472"/>
    <cellStyle name="Обычный 11 7 6" xfId="46473"/>
    <cellStyle name="Обычный 11 7 7" xfId="46474"/>
    <cellStyle name="Обычный 11 8" xfId="10937"/>
    <cellStyle name="Обычный 11 8 2" xfId="46475"/>
    <cellStyle name="Обычный 11 9" xfId="46476"/>
    <cellStyle name="Обычный 11__Anfisa_Result after MRO_model2012(ord+marg ore+dilution)" xfId="46477"/>
    <cellStyle name="Обычный 110" xfId="10938"/>
    <cellStyle name="Обычный 111" xfId="10939"/>
    <cellStyle name="Обычный 111 2" xfId="46478"/>
    <cellStyle name="Обычный 112" xfId="10940"/>
    <cellStyle name="Обычный 113" xfId="10941"/>
    <cellStyle name="Обычный 114" xfId="10942"/>
    <cellStyle name="Обычный 115" xfId="46479"/>
    <cellStyle name="Обычный 116" xfId="45879"/>
    <cellStyle name="Обычный 116 2" xfId="46480"/>
    <cellStyle name="Обычный 117" xfId="46481"/>
    <cellStyle name="Обычный 117 2" xfId="45880"/>
    <cellStyle name="Обычный 117 3" xfId="46482"/>
    <cellStyle name="Обычный 118" xfId="46483"/>
    <cellStyle name="Обычный 119" xfId="50087"/>
    <cellStyle name="Обычный 12" xfId="10943"/>
    <cellStyle name="Обычный 12 10" xfId="10944"/>
    <cellStyle name="Обычный 12 2" xfId="10945"/>
    <cellStyle name="Обычный 12 2 2" xfId="10946"/>
    <cellStyle name="Обычный 12 2 3" xfId="10947"/>
    <cellStyle name="Обычный 12 2 3 2" xfId="46484"/>
    <cellStyle name="Обычный 12 2 4" xfId="10948"/>
    <cellStyle name="Обычный 12 3" xfId="10949"/>
    <cellStyle name="Обычный 12 3 2" xfId="46485"/>
    <cellStyle name="Обычный 12 3 3" xfId="46486"/>
    <cellStyle name="Обычный 12 4" xfId="10950"/>
    <cellStyle name="Обычный 12 4 10" xfId="10951"/>
    <cellStyle name="Обычный 12 4 10 2" xfId="10952"/>
    <cellStyle name="Обычный 12 4 11" xfId="10953"/>
    <cellStyle name="Обычный 12 4 11 2" xfId="10954"/>
    <cellStyle name="Обычный 12 4 12" xfId="10955"/>
    <cellStyle name="Обычный 12 4 16" xfId="10956"/>
    <cellStyle name="Обычный 12 4 2" xfId="10957"/>
    <cellStyle name="Обычный 12 4 2 2" xfId="10958"/>
    <cellStyle name="Обычный 12 4 2 2 2" xfId="10959"/>
    <cellStyle name="Обычный 12 4 2 2 2 2" xfId="10960"/>
    <cellStyle name="Обычный 12 4 2 2 2 2 2" xfId="10961"/>
    <cellStyle name="Обычный 12 4 2 2 2 3" xfId="10962"/>
    <cellStyle name="Обычный 12 4 2 2 3" xfId="10963"/>
    <cellStyle name="Обычный 12 4 2 2 3 2" xfId="10964"/>
    <cellStyle name="Обычный 12 4 2 2 4" xfId="10965"/>
    <cellStyle name="Обычный 12 4 2 3" xfId="10966"/>
    <cellStyle name="Обычный 12 4 2 3 2" xfId="10967"/>
    <cellStyle name="Обычный 12 4 2 3 2 2" xfId="10968"/>
    <cellStyle name="Обычный 12 4 2 3 2 2 2" xfId="10969"/>
    <cellStyle name="Обычный 12 4 2 3 2 3" xfId="10970"/>
    <cellStyle name="Обычный 12 4 2 3 3" xfId="10971"/>
    <cellStyle name="Обычный 12 4 2 3 3 2" xfId="10972"/>
    <cellStyle name="Обычный 12 4 2 3 4" xfId="10973"/>
    <cellStyle name="Обычный 12 4 2 4" xfId="10974"/>
    <cellStyle name="Обычный 12 4 2 4 2" xfId="10975"/>
    <cellStyle name="Обычный 12 4 2 4 2 2" xfId="10976"/>
    <cellStyle name="Обычный 12 4 2 4 2 2 2" xfId="10977"/>
    <cellStyle name="Обычный 12 4 2 4 2 3" xfId="10978"/>
    <cellStyle name="Обычный 12 4 2 4 3" xfId="10979"/>
    <cellStyle name="Обычный 12 4 2 4 3 2" xfId="10980"/>
    <cellStyle name="Обычный 12 4 2 4 4" xfId="10981"/>
    <cellStyle name="Обычный 12 4 2 5" xfId="10982"/>
    <cellStyle name="Обычный 12 4 2 5 2" xfId="10983"/>
    <cellStyle name="Обычный 12 4 2 5 2 2" xfId="10984"/>
    <cellStyle name="Обычный 12 4 2 5 3" xfId="10985"/>
    <cellStyle name="Обычный 12 4 2 6" xfId="10986"/>
    <cellStyle name="Обычный 12 4 2 6 2" xfId="10987"/>
    <cellStyle name="Обычный 12 4 2 7" xfId="10988"/>
    <cellStyle name="Обычный 12 4 2 7 2" xfId="10989"/>
    <cellStyle name="Обычный 12 4 2 8" xfId="10990"/>
    <cellStyle name="Обычный 12 4 3" xfId="10991"/>
    <cellStyle name="Обычный 12 4 3 2" xfId="10992"/>
    <cellStyle name="Обычный 12 4 3 2 2" xfId="10993"/>
    <cellStyle name="Обычный 12 4 3 2 2 2" xfId="10994"/>
    <cellStyle name="Обычный 12 4 3 2 3" xfId="10995"/>
    <cellStyle name="Обычный 12 4 3 3" xfId="10996"/>
    <cellStyle name="Обычный 12 4 3 3 2" xfId="10997"/>
    <cellStyle name="Обычный 12 4 3 4" xfId="10998"/>
    <cellStyle name="Обычный 12 4 4" xfId="10999"/>
    <cellStyle name="Обычный 12 4 4 2" xfId="11000"/>
    <cellStyle name="Обычный 12 4 4 2 2" xfId="11001"/>
    <cellStyle name="Обычный 12 4 4 2 2 2" xfId="11002"/>
    <cellStyle name="Обычный 12 4 4 2 3" xfId="11003"/>
    <cellStyle name="Обычный 12 4 4 3" xfId="11004"/>
    <cellStyle name="Обычный 12 4 4 3 2" xfId="11005"/>
    <cellStyle name="Обычный 12 4 4 4" xfId="11006"/>
    <cellStyle name="Обычный 12 4 5" xfId="11007"/>
    <cellStyle name="Обычный 12 4 5 2" xfId="11008"/>
    <cellStyle name="Обычный 12 4 5 2 2" xfId="11009"/>
    <cellStyle name="Обычный 12 4 5 2 2 2" xfId="11010"/>
    <cellStyle name="Обычный 12 4 5 2 3" xfId="11011"/>
    <cellStyle name="Обычный 12 4 5 3" xfId="11012"/>
    <cellStyle name="Обычный 12 4 5 3 2" xfId="11013"/>
    <cellStyle name="Обычный 12 4 5 4" xfId="11014"/>
    <cellStyle name="Обычный 12 4 6" xfId="11015"/>
    <cellStyle name="Обычный 12 4 6 2" xfId="11016"/>
    <cellStyle name="Обычный 12 4 6 2 2" xfId="11017"/>
    <cellStyle name="Обычный 12 4 6 3" xfId="11018"/>
    <cellStyle name="Обычный 12 4 7" xfId="11019"/>
    <cellStyle name="Обычный 12 4 7 2" xfId="11020"/>
    <cellStyle name="Обычный 12 4 8" xfId="11021"/>
    <cellStyle name="Обычный 12 4 8 2" xfId="11022"/>
    <cellStyle name="Обычный 12 4 9" xfId="11023"/>
    <cellStyle name="Обычный 12 4 9 2" xfId="11024"/>
    <cellStyle name="Обычный 12 5" xfId="11025"/>
    <cellStyle name="Обычный 12 6" xfId="46487"/>
    <cellStyle name="Обычный 12 7" xfId="46488"/>
    <cellStyle name="Обычный 12 8" xfId="46489"/>
    <cellStyle name="Обычный 12__Anfisa_Result after MRO_model2012(ord+marg ore+dilution)" xfId="46490"/>
    <cellStyle name="Обычный 120" xfId="50091"/>
    <cellStyle name="Обычный 13" xfId="11026"/>
    <cellStyle name="Обычный 13 2" xfId="11027"/>
    <cellStyle name="Обычный 13 3" xfId="11028"/>
    <cellStyle name="Обычный 13 4" xfId="11029"/>
    <cellStyle name="Обычный 13 5" xfId="11030"/>
    <cellStyle name="Обычный 13 6" xfId="11031"/>
    <cellStyle name="Обычный 13 7" xfId="11032"/>
    <cellStyle name="Обычный 13 8" xfId="11033"/>
    <cellStyle name="Обычный 13__Anfisa_Result after MRO_model2012(ord+marg ore+dilution)" xfId="46491"/>
    <cellStyle name="Обычный 14" xfId="11034"/>
    <cellStyle name="Обычный 14 10" xfId="11035"/>
    <cellStyle name="Обычный 14 10 2" xfId="11036"/>
    <cellStyle name="Обычный 14 10 2 2" xfId="11037"/>
    <cellStyle name="Обычный 14 10 2 2 2" xfId="11038"/>
    <cellStyle name="Обычный 14 10 2 3" xfId="11039"/>
    <cellStyle name="Обычный 14 10 3" xfId="11040"/>
    <cellStyle name="Обычный 14 10 3 2" xfId="11041"/>
    <cellStyle name="Обычный 14 10 4" xfId="11042"/>
    <cellStyle name="Обычный 14 11" xfId="11043"/>
    <cellStyle name="Обычный 14 11 2" xfId="11044"/>
    <cellStyle name="Обычный 14 12" xfId="11045"/>
    <cellStyle name="Обычный 14 12 2" xfId="11046"/>
    <cellStyle name="Обычный 14 12 2 2" xfId="11047"/>
    <cellStyle name="Обычный 14 12 3" xfId="11048"/>
    <cellStyle name="Обычный 14 13" xfId="11049"/>
    <cellStyle name="Обычный 14 13 2" xfId="11050"/>
    <cellStyle name="Обычный 14 14" xfId="11051"/>
    <cellStyle name="Обычный 14 14 2" xfId="11052"/>
    <cellStyle name="Обычный 14 15" xfId="11053"/>
    <cellStyle name="Обычный 14 2" xfId="11054"/>
    <cellStyle name="Обычный 14 2 2" xfId="11055"/>
    <cellStyle name="Обычный 14 2 2 2" xfId="11056"/>
    <cellStyle name="Обычный 14 2 2 3" xfId="11057"/>
    <cellStyle name="Обычный 14 2 2 4" xfId="11058"/>
    <cellStyle name="Обычный 14 2 3" xfId="11059"/>
    <cellStyle name="Обычный 14 2 4" xfId="11060"/>
    <cellStyle name="Обычный 14 2 4 2" xfId="46492"/>
    <cellStyle name="Обычный 14 2 4 3" xfId="46493"/>
    <cellStyle name="Обычный 14 2 4 4" xfId="46494"/>
    <cellStyle name="Обычный 14 2 5" xfId="11061"/>
    <cellStyle name="Обычный 14 2 5 2" xfId="11062"/>
    <cellStyle name="Обычный 14 2 6" xfId="46495"/>
    <cellStyle name="Обычный 14 2 7" xfId="46496"/>
    <cellStyle name="Обычный 14 2 8" xfId="46497"/>
    <cellStyle name="Обычный 14 3" xfId="11063"/>
    <cellStyle name="Обычный 14 3 10" xfId="46498"/>
    <cellStyle name="Обычный 14 3 11" xfId="46499"/>
    <cellStyle name="Обычный 14 3 2" xfId="11064"/>
    <cellStyle name="Обычный 14 3 2 10" xfId="11065"/>
    <cellStyle name="Обычный 14 3 2 10 2" xfId="11066"/>
    <cellStyle name="Обычный 14 3 2 11" xfId="11067"/>
    <cellStyle name="Обычный 14 3 2 11 2" xfId="11068"/>
    <cellStyle name="Обычный 14 3 2 2" xfId="11069"/>
    <cellStyle name="Обычный 14 3 2 2 2" xfId="11070"/>
    <cellStyle name="Обычный 14 3 2 2 2 2" xfId="11071"/>
    <cellStyle name="Обычный 14 3 2 2 2 2 2" xfId="11072"/>
    <cellStyle name="Обычный 14 3 2 2 2 2 2 2" xfId="11073"/>
    <cellStyle name="Обычный 14 3 2 2 2 2 3" xfId="11074"/>
    <cellStyle name="Обычный 14 3 2 2 2 3" xfId="11075"/>
    <cellStyle name="Обычный 14 3 2 2 2 3 2" xfId="11076"/>
    <cellStyle name="Обычный 14 3 2 2 2 4" xfId="11077"/>
    <cellStyle name="Обычный 14 3 2 2 3" xfId="11078"/>
    <cellStyle name="Обычный 14 3 2 2 3 2" xfId="11079"/>
    <cellStyle name="Обычный 14 3 2 2 3 2 2" xfId="11080"/>
    <cellStyle name="Обычный 14 3 2 2 3 2 2 2" xfId="11081"/>
    <cellStyle name="Обычный 14 3 2 2 3 2 3" xfId="11082"/>
    <cellStyle name="Обычный 14 3 2 2 3 3" xfId="11083"/>
    <cellStyle name="Обычный 14 3 2 2 3 3 2" xfId="11084"/>
    <cellStyle name="Обычный 14 3 2 2 3 4" xfId="11085"/>
    <cellStyle name="Обычный 14 3 2 2 4" xfId="11086"/>
    <cellStyle name="Обычный 14 3 2 2 4 2" xfId="11087"/>
    <cellStyle name="Обычный 14 3 2 2 4 2 2" xfId="11088"/>
    <cellStyle name="Обычный 14 3 2 2 4 2 2 2" xfId="11089"/>
    <cellStyle name="Обычный 14 3 2 2 4 2 3" xfId="11090"/>
    <cellStyle name="Обычный 14 3 2 2 4 3" xfId="11091"/>
    <cellStyle name="Обычный 14 3 2 2 4 3 2" xfId="11092"/>
    <cellStyle name="Обычный 14 3 2 2 4 4" xfId="11093"/>
    <cellStyle name="Обычный 14 3 2 2 5" xfId="11094"/>
    <cellStyle name="Обычный 14 3 2 2 5 2" xfId="11095"/>
    <cellStyle name="Обычный 14 3 2 2 5 2 2" xfId="11096"/>
    <cellStyle name="Обычный 14 3 2 2 5 2 2 2" xfId="11097"/>
    <cellStyle name="Обычный 14 3 2 2 5 2 3" xfId="11098"/>
    <cellStyle name="Обычный 14 3 2 2 5 3" xfId="11099"/>
    <cellStyle name="Обычный 14 3 2 2 5 3 2" xfId="11100"/>
    <cellStyle name="Обычный 14 3 2 2 5 4" xfId="11101"/>
    <cellStyle name="Обычный 14 3 2 2 6" xfId="11102"/>
    <cellStyle name="Обычный 14 3 2 2 6 2" xfId="11103"/>
    <cellStyle name="Обычный 14 3 2 2 6 2 2" xfId="11104"/>
    <cellStyle name="Обычный 14 3 2 2 6 3" xfId="11105"/>
    <cellStyle name="Обычный 14 3 2 2 7" xfId="11106"/>
    <cellStyle name="Обычный 14 3 2 2 7 2" xfId="11107"/>
    <cellStyle name="Обычный 14 3 2 2 8" xfId="11108"/>
    <cellStyle name="Обычный 14 3 2 3" xfId="11109"/>
    <cellStyle name="Обычный 14 3 2 3 2" xfId="11110"/>
    <cellStyle name="Обычный 14 3 2 3 2 2" xfId="11111"/>
    <cellStyle name="Обычный 14 3 2 3 2 2 2" xfId="11112"/>
    <cellStyle name="Обычный 14 3 2 3 2 2 2 2" xfId="11113"/>
    <cellStyle name="Обычный 14 3 2 3 2 2 3" xfId="11114"/>
    <cellStyle name="Обычный 14 3 2 3 2 3" xfId="11115"/>
    <cellStyle name="Обычный 14 3 2 3 2 3 2" xfId="11116"/>
    <cellStyle name="Обычный 14 3 2 3 2 4" xfId="11117"/>
    <cellStyle name="Обычный 14 3 2 3 3" xfId="11118"/>
    <cellStyle name="Обычный 14 3 2 3 3 2" xfId="11119"/>
    <cellStyle name="Обычный 14 3 2 3 3 2 2" xfId="11120"/>
    <cellStyle name="Обычный 14 3 2 3 3 2 2 2" xfId="11121"/>
    <cellStyle name="Обычный 14 3 2 3 3 2 3" xfId="11122"/>
    <cellStyle name="Обычный 14 3 2 3 3 3" xfId="11123"/>
    <cellStyle name="Обычный 14 3 2 3 3 3 2" xfId="11124"/>
    <cellStyle name="Обычный 14 3 2 3 3 4" xfId="11125"/>
    <cellStyle name="Обычный 14 3 2 3 4" xfId="11126"/>
    <cellStyle name="Обычный 14 3 2 3 4 2" xfId="11127"/>
    <cellStyle name="Обычный 14 3 2 3 4 2 2" xfId="11128"/>
    <cellStyle name="Обычный 14 3 2 3 4 2 2 2" xfId="11129"/>
    <cellStyle name="Обычный 14 3 2 3 4 2 3" xfId="11130"/>
    <cellStyle name="Обычный 14 3 2 3 4 3" xfId="11131"/>
    <cellStyle name="Обычный 14 3 2 3 4 3 2" xfId="11132"/>
    <cellStyle name="Обычный 14 3 2 3 4 4" xfId="11133"/>
    <cellStyle name="Обычный 14 3 2 3 5" xfId="11134"/>
    <cellStyle name="Обычный 14 3 2 3 5 2" xfId="11135"/>
    <cellStyle name="Обычный 14 3 2 3 5 2 2" xfId="11136"/>
    <cellStyle name="Обычный 14 3 2 3 5 2 2 2" xfId="11137"/>
    <cellStyle name="Обычный 14 3 2 3 5 2 3" xfId="11138"/>
    <cellStyle name="Обычный 14 3 2 3 5 3" xfId="11139"/>
    <cellStyle name="Обычный 14 3 2 3 5 3 2" xfId="11140"/>
    <cellStyle name="Обычный 14 3 2 3 5 4" xfId="11141"/>
    <cellStyle name="Обычный 14 3 2 3 6" xfId="11142"/>
    <cellStyle name="Обычный 14 3 2 3 6 2" xfId="11143"/>
    <cellStyle name="Обычный 14 3 2 3 6 2 2" xfId="11144"/>
    <cellStyle name="Обычный 14 3 2 3 6 3" xfId="11145"/>
    <cellStyle name="Обычный 14 3 2 3 7" xfId="11146"/>
    <cellStyle name="Обычный 14 3 2 3 7 2" xfId="11147"/>
    <cellStyle name="Обычный 14 3 2 3 8" xfId="11148"/>
    <cellStyle name="Обычный 14 3 2 4" xfId="11149"/>
    <cellStyle name="Обычный 14 3 2 4 2" xfId="11150"/>
    <cellStyle name="Обычный 14 3 2 4 2 2" xfId="11151"/>
    <cellStyle name="Обычный 14 3 2 4 2 2 2" xfId="11152"/>
    <cellStyle name="Обычный 14 3 2 4 2 3" xfId="11153"/>
    <cellStyle name="Обычный 14 3 2 4 3" xfId="11154"/>
    <cellStyle name="Обычный 14 3 2 4 3 2" xfId="11155"/>
    <cellStyle name="Обычный 14 3 2 4 4" xfId="11156"/>
    <cellStyle name="Обычный 14 3 2 5" xfId="11157"/>
    <cellStyle name="Обычный 14 3 2 5 2" xfId="11158"/>
    <cellStyle name="Обычный 14 3 2 5 2 2" xfId="11159"/>
    <cellStyle name="Обычный 14 3 2 5 3" xfId="11160"/>
    <cellStyle name="Обычный 14 3 2 5 3 2" xfId="11161"/>
    <cellStyle name="Обычный 14 3 2 5 4" xfId="11162"/>
    <cellStyle name="Обычный 14 3 2 5 4 2" xfId="11163"/>
    <cellStyle name="Обычный 14 3 2 5 5" xfId="11164"/>
    <cellStyle name="Обычный 14 3 2 6" xfId="11165"/>
    <cellStyle name="Обычный 14 3 2 6 2" xfId="11166"/>
    <cellStyle name="Обычный 14 3 2 7" xfId="11167"/>
    <cellStyle name="Обычный 14 3 2 7 2" xfId="11168"/>
    <cellStyle name="Обычный 14 3 2 8" xfId="11169"/>
    <cellStyle name="Обычный 14 3 2 8 2" xfId="11170"/>
    <cellStyle name="Обычный 14 3 2 9" xfId="11171"/>
    <cellStyle name="Обычный 14 3 3" xfId="11172"/>
    <cellStyle name="Обычный 14 3 3 2" xfId="11173"/>
    <cellStyle name="Обычный 14 3 3 2 10" xfId="11174"/>
    <cellStyle name="Обычный 14 3 3 2 2" xfId="11175"/>
    <cellStyle name="Обычный 14 3 3 2 2 2" xfId="11176"/>
    <cellStyle name="Обычный 14 3 3 2 2 2 2" xfId="11177"/>
    <cellStyle name="Обычный 14 3 3 2 2 2 2 2" xfId="11178"/>
    <cellStyle name="Обычный 14 3 3 2 2 2 2 2 2" xfId="11179"/>
    <cellStyle name="Обычный 14 3 3 2 2 2 2 3" xfId="11180"/>
    <cellStyle name="Обычный 14 3 3 2 2 2 3" xfId="11181"/>
    <cellStyle name="Обычный 14 3 3 2 2 2 3 2" xfId="11182"/>
    <cellStyle name="Обычный 14 3 3 2 2 2 4" xfId="11183"/>
    <cellStyle name="Обычный 14 3 3 2 2 3" xfId="11184"/>
    <cellStyle name="Обычный 14 3 3 2 2 3 2" xfId="11185"/>
    <cellStyle name="Обычный 14 3 3 2 2 3 2 2" xfId="11186"/>
    <cellStyle name="Обычный 14 3 3 2 2 3 2 2 2" xfId="11187"/>
    <cellStyle name="Обычный 14 3 3 2 2 3 2 3" xfId="11188"/>
    <cellStyle name="Обычный 14 3 3 2 2 3 3" xfId="11189"/>
    <cellStyle name="Обычный 14 3 3 2 2 3 3 2" xfId="11190"/>
    <cellStyle name="Обычный 14 3 3 2 2 3 4" xfId="11191"/>
    <cellStyle name="Обычный 14 3 3 2 2 4" xfId="11192"/>
    <cellStyle name="Обычный 14 3 3 2 2 4 2" xfId="11193"/>
    <cellStyle name="Обычный 14 3 3 2 2 4 2 2" xfId="11194"/>
    <cellStyle name="Обычный 14 3 3 2 2 4 2 2 2" xfId="11195"/>
    <cellStyle name="Обычный 14 3 3 2 2 4 2 3" xfId="11196"/>
    <cellStyle name="Обычный 14 3 3 2 2 4 3" xfId="11197"/>
    <cellStyle name="Обычный 14 3 3 2 2 4 3 2" xfId="11198"/>
    <cellStyle name="Обычный 14 3 3 2 2 4 4" xfId="11199"/>
    <cellStyle name="Обычный 14 3 3 2 2 5" xfId="11200"/>
    <cellStyle name="Обычный 14 3 3 2 2 5 2" xfId="11201"/>
    <cellStyle name="Обычный 14 3 3 2 2 5 2 2" xfId="11202"/>
    <cellStyle name="Обычный 14 3 3 2 2 5 3" xfId="11203"/>
    <cellStyle name="Обычный 14 3 3 2 2 6" xfId="11204"/>
    <cellStyle name="Обычный 14 3 3 2 2 6 2" xfId="11205"/>
    <cellStyle name="Обычный 14 3 3 2 2 7" xfId="11206"/>
    <cellStyle name="Обычный 14 3 3 2 2 7 2" xfId="11207"/>
    <cellStyle name="Обычный 14 3 3 2 2 8" xfId="11208"/>
    <cellStyle name="Обычный 14 3 3 2 3" xfId="11209"/>
    <cellStyle name="Обычный 14 3 3 2 3 2" xfId="11210"/>
    <cellStyle name="Обычный 14 3 3 2 3 2 2" xfId="11211"/>
    <cellStyle name="Обычный 14 3 3 2 3 2 2 2" xfId="11212"/>
    <cellStyle name="Обычный 14 3 3 2 3 2 2 2 2" xfId="11213"/>
    <cellStyle name="Обычный 14 3 3 2 3 2 2 3" xfId="11214"/>
    <cellStyle name="Обычный 14 3 3 2 3 2 3" xfId="11215"/>
    <cellStyle name="Обычный 14 3 3 2 3 2 3 2" xfId="11216"/>
    <cellStyle name="Обычный 14 3 3 2 3 2 4" xfId="11217"/>
    <cellStyle name="Обычный 14 3 3 2 3 3" xfId="11218"/>
    <cellStyle name="Обычный 14 3 3 2 3 3 2" xfId="11219"/>
    <cellStyle name="Обычный 14 3 3 2 3 3 2 2" xfId="11220"/>
    <cellStyle name="Обычный 14 3 3 2 3 3 2 2 2" xfId="11221"/>
    <cellStyle name="Обычный 14 3 3 2 3 3 2 3" xfId="11222"/>
    <cellStyle name="Обычный 14 3 3 2 3 3 3" xfId="11223"/>
    <cellStyle name="Обычный 14 3 3 2 3 3 3 2" xfId="11224"/>
    <cellStyle name="Обычный 14 3 3 2 3 3 4" xfId="11225"/>
    <cellStyle name="Обычный 14 3 3 2 3 4" xfId="11226"/>
    <cellStyle name="Обычный 14 3 3 2 3 4 2" xfId="11227"/>
    <cellStyle name="Обычный 14 3 3 2 3 4 2 2" xfId="11228"/>
    <cellStyle name="Обычный 14 3 3 2 3 4 2 2 2" xfId="11229"/>
    <cellStyle name="Обычный 14 3 3 2 3 4 2 3" xfId="11230"/>
    <cellStyle name="Обычный 14 3 3 2 3 4 3" xfId="11231"/>
    <cellStyle name="Обычный 14 3 3 2 3 4 3 2" xfId="11232"/>
    <cellStyle name="Обычный 14 3 3 2 3 4 4" xfId="11233"/>
    <cellStyle name="Обычный 14 3 3 2 3 5" xfId="11234"/>
    <cellStyle name="Обычный 14 3 3 2 3 5 2" xfId="11235"/>
    <cellStyle name="Обычный 14 3 3 2 3 5 2 2" xfId="11236"/>
    <cellStyle name="Обычный 14 3 3 2 3 5 3" xfId="11237"/>
    <cellStyle name="Обычный 14 3 3 2 3 6" xfId="11238"/>
    <cellStyle name="Обычный 14 3 3 2 3 6 2" xfId="11239"/>
    <cellStyle name="Обычный 14 3 3 2 3 7" xfId="11240"/>
    <cellStyle name="Обычный 14 3 3 2 4" xfId="11241"/>
    <cellStyle name="Обычный 14 3 3 2 4 2" xfId="11242"/>
    <cellStyle name="Обычный 14 3 3 2 4 2 2" xfId="11243"/>
    <cellStyle name="Обычный 14 3 3 2 4 2 2 2" xfId="11244"/>
    <cellStyle name="Обычный 14 3 3 2 4 2 3" xfId="11245"/>
    <cellStyle name="Обычный 14 3 3 2 4 3" xfId="11246"/>
    <cellStyle name="Обычный 14 3 3 2 4 3 2" xfId="11247"/>
    <cellStyle name="Обычный 14 3 3 2 4 4" xfId="11248"/>
    <cellStyle name="Обычный 14 3 3 2 5" xfId="11249"/>
    <cellStyle name="Обычный 14 3 3 2 5 2" xfId="11250"/>
    <cellStyle name="Обычный 14 3 3 2 5 2 2" xfId="11251"/>
    <cellStyle name="Обычный 14 3 3 2 5 2 2 2" xfId="11252"/>
    <cellStyle name="Обычный 14 3 3 2 5 2 3" xfId="11253"/>
    <cellStyle name="Обычный 14 3 3 2 5 3" xfId="11254"/>
    <cellStyle name="Обычный 14 3 3 2 5 3 2" xfId="11255"/>
    <cellStyle name="Обычный 14 3 3 2 5 4" xfId="11256"/>
    <cellStyle name="Обычный 14 3 3 2 6" xfId="11257"/>
    <cellStyle name="Обычный 14 3 3 2 6 2" xfId="11258"/>
    <cellStyle name="Обычный 14 3 3 2 6 2 2" xfId="11259"/>
    <cellStyle name="Обычный 14 3 3 2 6 2 2 2" xfId="11260"/>
    <cellStyle name="Обычный 14 3 3 2 6 2 3" xfId="11261"/>
    <cellStyle name="Обычный 14 3 3 2 6 3" xfId="11262"/>
    <cellStyle name="Обычный 14 3 3 2 6 3 2" xfId="11263"/>
    <cellStyle name="Обычный 14 3 3 2 6 4" xfId="11264"/>
    <cellStyle name="Обычный 14 3 3 2 7" xfId="11265"/>
    <cellStyle name="Обычный 14 3 3 2 7 2" xfId="11266"/>
    <cellStyle name="Обычный 14 3 3 2 7 2 2" xfId="11267"/>
    <cellStyle name="Обычный 14 3 3 2 7 3" xfId="11268"/>
    <cellStyle name="Обычный 14 3 3 2 8" xfId="11269"/>
    <cellStyle name="Обычный 14 3 3 2 8 2" xfId="11270"/>
    <cellStyle name="Обычный 14 3 3 2 9" xfId="11271"/>
    <cellStyle name="Обычный 14 3 3 2 9 2" xfId="11272"/>
    <cellStyle name="Обычный 14 3 3 3" xfId="11273"/>
    <cellStyle name="Обычный 14 3 3 3 2" xfId="11274"/>
    <cellStyle name="Обычный 14 3 3 3 2 2" xfId="11275"/>
    <cellStyle name="Обычный 14 3 3 3 2 2 2" xfId="11276"/>
    <cellStyle name="Обычный 14 3 3 3 2 3" xfId="11277"/>
    <cellStyle name="Обычный 14 3 3 3 3" xfId="11278"/>
    <cellStyle name="Обычный 14 3 3 3 3 2" xfId="11279"/>
    <cellStyle name="Обычный 14 3 3 3 4" xfId="11280"/>
    <cellStyle name="Обычный 14 3 3 4" xfId="46500"/>
    <cellStyle name="Обычный 14 3 4" xfId="11281"/>
    <cellStyle name="Обычный 14 3 4 10" xfId="11282"/>
    <cellStyle name="Обычный 14 3 4 10 2" xfId="11283"/>
    <cellStyle name="Обычный 14 3 4 11" xfId="11284"/>
    <cellStyle name="Обычный 14 3 4 2" xfId="11285"/>
    <cellStyle name="Обычный 14 3 4 2 2" xfId="11286"/>
    <cellStyle name="Обычный 14 3 4 2 2 2" xfId="11287"/>
    <cellStyle name="Обычный 14 3 4 2 2 2 2" xfId="11288"/>
    <cellStyle name="Обычный 14 3 4 2 2 2 2 2" xfId="11289"/>
    <cellStyle name="Обычный 14 3 4 2 2 2 3" xfId="11290"/>
    <cellStyle name="Обычный 14 3 4 2 2 3" xfId="11291"/>
    <cellStyle name="Обычный 14 3 4 2 2 3 2" xfId="11292"/>
    <cellStyle name="Обычный 14 3 4 2 2 4" xfId="11293"/>
    <cellStyle name="Обычный 14 3 4 2 3" xfId="11294"/>
    <cellStyle name="Обычный 14 3 4 2 3 2" xfId="11295"/>
    <cellStyle name="Обычный 14 3 4 2 3 2 2" xfId="11296"/>
    <cellStyle name="Обычный 14 3 4 2 3 2 2 2" xfId="11297"/>
    <cellStyle name="Обычный 14 3 4 2 3 2 3" xfId="11298"/>
    <cellStyle name="Обычный 14 3 4 2 3 3" xfId="11299"/>
    <cellStyle name="Обычный 14 3 4 2 3 3 2" xfId="11300"/>
    <cellStyle name="Обычный 14 3 4 2 3 4" xfId="11301"/>
    <cellStyle name="Обычный 14 3 4 2 4" xfId="11302"/>
    <cellStyle name="Обычный 14 3 4 2 4 2" xfId="11303"/>
    <cellStyle name="Обычный 14 3 4 2 4 2 2" xfId="11304"/>
    <cellStyle name="Обычный 14 3 4 2 4 2 2 2" xfId="11305"/>
    <cellStyle name="Обычный 14 3 4 2 4 2 3" xfId="11306"/>
    <cellStyle name="Обычный 14 3 4 2 4 3" xfId="11307"/>
    <cellStyle name="Обычный 14 3 4 2 4 3 2" xfId="11308"/>
    <cellStyle name="Обычный 14 3 4 2 4 4" xfId="11309"/>
    <cellStyle name="Обычный 14 3 4 2 5" xfId="11310"/>
    <cellStyle name="Обычный 14 3 4 2 5 2" xfId="11311"/>
    <cellStyle name="Обычный 14 3 4 2 5 2 2" xfId="11312"/>
    <cellStyle name="Обычный 14 3 4 2 5 3" xfId="11313"/>
    <cellStyle name="Обычный 14 3 4 2 6" xfId="11314"/>
    <cellStyle name="Обычный 14 3 4 2 6 2" xfId="11315"/>
    <cellStyle name="Обычный 14 3 4 2 7" xfId="11316"/>
    <cellStyle name="Обычный 14 3 4 2 7 2" xfId="11317"/>
    <cellStyle name="Обычный 14 3 4 2 8" xfId="11318"/>
    <cellStyle name="Обычный 14 3 4 3" xfId="11319"/>
    <cellStyle name="Обычный 14 3 4 3 2" xfId="11320"/>
    <cellStyle name="Обычный 14 3 4 3 2 2" xfId="11321"/>
    <cellStyle name="Обычный 14 3 4 3 2 2 2" xfId="11322"/>
    <cellStyle name="Обычный 14 3 4 3 2 2 2 2" xfId="11323"/>
    <cellStyle name="Обычный 14 3 4 3 2 2 3" xfId="11324"/>
    <cellStyle name="Обычный 14 3 4 3 2 3" xfId="11325"/>
    <cellStyle name="Обычный 14 3 4 3 2 3 2" xfId="11326"/>
    <cellStyle name="Обычный 14 3 4 3 2 4" xfId="11327"/>
    <cellStyle name="Обычный 14 3 4 3 3" xfId="11328"/>
    <cellStyle name="Обычный 14 3 4 3 3 2" xfId="11329"/>
    <cellStyle name="Обычный 14 3 4 3 3 2 2" xfId="11330"/>
    <cellStyle name="Обычный 14 3 4 3 3 2 2 2" xfId="11331"/>
    <cellStyle name="Обычный 14 3 4 3 3 2 3" xfId="11332"/>
    <cellStyle name="Обычный 14 3 4 3 3 3" xfId="11333"/>
    <cellStyle name="Обычный 14 3 4 3 3 3 2" xfId="11334"/>
    <cellStyle name="Обычный 14 3 4 3 3 4" xfId="11335"/>
    <cellStyle name="Обычный 14 3 4 3 4" xfId="11336"/>
    <cellStyle name="Обычный 14 3 4 3 4 2" xfId="11337"/>
    <cellStyle name="Обычный 14 3 4 3 4 2 2" xfId="11338"/>
    <cellStyle name="Обычный 14 3 4 3 4 2 2 2" xfId="11339"/>
    <cellStyle name="Обычный 14 3 4 3 4 2 3" xfId="11340"/>
    <cellStyle name="Обычный 14 3 4 3 4 3" xfId="11341"/>
    <cellStyle name="Обычный 14 3 4 3 4 3 2" xfId="11342"/>
    <cellStyle name="Обычный 14 3 4 3 4 4" xfId="11343"/>
    <cellStyle name="Обычный 14 3 4 3 5" xfId="11344"/>
    <cellStyle name="Обычный 14 3 4 3 5 2" xfId="11345"/>
    <cellStyle name="Обычный 14 3 4 3 5 2 2" xfId="11346"/>
    <cellStyle name="Обычный 14 3 4 3 5 3" xfId="11347"/>
    <cellStyle name="Обычный 14 3 4 3 6" xfId="11348"/>
    <cellStyle name="Обычный 14 3 4 3 6 2" xfId="11349"/>
    <cellStyle name="Обычный 14 3 4 3 7" xfId="11350"/>
    <cellStyle name="Обычный 14 3 4 4" xfId="11351"/>
    <cellStyle name="Обычный 14 3 4 4 2" xfId="11352"/>
    <cellStyle name="Обычный 14 3 4 4 2 2" xfId="11353"/>
    <cellStyle name="Обычный 14 3 4 4 2 2 2" xfId="11354"/>
    <cellStyle name="Обычный 14 3 4 4 2 3" xfId="11355"/>
    <cellStyle name="Обычный 14 3 4 4 3" xfId="11356"/>
    <cellStyle name="Обычный 14 3 4 4 3 2" xfId="11357"/>
    <cellStyle name="Обычный 14 3 4 4 4" xfId="11358"/>
    <cellStyle name="Обычный 14 3 4 5" xfId="11359"/>
    <cellStyle name="Обычный 14 3 4 5 2" xfId="11360"/>
    <cellStyle name="Обычный 14 3 4 5 2 2" xfId="11361"/>
    <cellStyle name="Обычный 14 3 4 5 2 2 2" xfId="11362"/>
    <cellStyle name="Обычный 14 3 4 5 2 3" xfId="11363"/>
    <cellStyle name="Обычный 14 3 4 5 3" xfId="11364"/>
    <cellStyle name="Обычный 14 3 4 5 3 2" xfId="11365"/>
    <cellStyle name="Обычный 14 3 4 5 4" xfId="11366"/>
    <cellStyle name="Обычный 14 3 4 6" xfId="11367"/>
    <cellStyle name="Обычный 14 3 4 6 2" xfId="11368"/>
    <cellStyle name="Обычный 14 3 4 6 2 2" xfId="11369"/>
    <cellStyle name="Обычный 14 3 4 6 2 2 2" xfId="11370"/>
    <cellStyle name="Обычный 14 3 4 6 2 3" xfId="11371"/>
    <cellStyle name="Обычный 14 3 4 6 3" xfId="11372"/>
    <cellStyle name="Обычный 14 3 4 6 3 2" xfId="11373"/>
    <cellStyle name="Обычный 14 3 4 6 4" xfId="11374"/>
    <cellStyle name="Обычный 14 3 4 7" xfId="11375"/>
    <cellStyle name="Обычный 14 3 4 7 2" xfId="11376"/>
    <cellStyle name="Обычный 14 3 4 7 2 2" xfId="11377"/>
    <cellStyle name="Обычный 14 3 4 7 2 2 2" xfId="11378"/>
    <cellStyle name="Обычный 14 3 4 7 2 3" xfId="11379"/>
    <cellStyle name="Обычный 14 3 4 7 3" xfId="11380"/>
    <cellStyle name="Обычный 14 3 4 7 3 2" xfId="11381"/>
    <cellStyle name="Обычный 14 3 4 7 4" xfId="11382"/>
    <cellStyle name="Обычный 14 3 4 8" xfId="11383"/>
    <cellStyle name="Обычный 14 3 4 8 2" xfId="11384"/>
    <cellStyle name="Обычный 14 3 4 8 2 2" xfId="11385"/>
    <cellStyle name="Обычный 14 3 4 8 3" xfId="11386"/>
    <cellStyle name="Обычный 14 3 4 9" xfId="11387"/>
    <cellStyle name="Обычный 14 3 4 9 2" xfId="11388"/>
    <cellStyle name="Обычный 14 3 5" xfId="11389"/>
    <cellStyle name="Обычный 14 3 5 10" xfId="11390"/>
    <cellStyle name="Обычный 14 3 5 2" xfId="11391"/>
    <cellStyle name="Обычный 14 3 5 2 2" xfId="11392"/>
    <cellStyle name="Обычный 14 3 5 2 2 2" xfId="11393"/>
    <cellStyle name="Обычный 14 3 5 2 2 2 2" xfId="11394"/>
    <cellStyle name="Обычный 14 3 5 2 2 2 2 2" xfId="11395"/>
    <cellStyle name="Обычный 14 3 5 2 2 2 3" xfId="11396"/>
    <cellStyle name="Обычный 14 3 5 2 2 3" xfId="11397"/>
    <cellStyle name="Обычный 14 3 5 2 2 3 2" xfId="11398"/>
    <cellStyle name="Обычный 14 3 5 2 2 4" xfId="11399"/>
    <cellStyle name="Обычный 14 3 5 2 3" xfId="11400"/>
    <cellStyle name="Обычный 14 3 5 2 3 2" xfId="11401"/>
    <cellStyle name="Обычный 14 3 5 2 3 2 2" xfId="11402"/>
    <cellStyle name="Обычный 14 3 5 2 3 2 2 2" xfId="11403"/>
    <cellStyle name="Обычный 14 3 5 2 3 2 3" xfId="11404"/>
    <cellStyle name="Обычный 14 3 5 2 3 3" xfId="11405"/>
    <cellStyle name="Обычный 14 3 5 2 3 3 2" xfId="11406"/>
    <cellStyle name="Обычный 14 3 5 2 3 4" xfId="11407"/>
    <cellStyle name="Обычный 14 3 5 2 4" xfId="11408"/>
    <cellStyle name="Обычный 14 3 5 2 4 2" xfId="11409"/>
    <cellStyle name="Обычный 14 3 5 2 4 2 2" xfId="11410"/>
    <cellStyle name="Обычный 14 3 5 2 4 2 2 2" xfId="11411"/>
    <cellStyle name="Обычный 14 3 5 2 4 2 3" xfId="11412"/>
    <cellStyle name="Обычный 14 3 5 2 4 3" xfId="11413"/>
    <cellStyle name="Обычный 14 3 5 2 4 3 2" xfId="11414"/>
    <cellStyle name="Обычный 14 3 5 2 4 4" xfId="11415"/>
    <cellStyle name="Обычный 14 3 5 2 5" xfId="11416"/>
    <cellStyle name="Обычный 14 3 5 2 5 2" xfId="11417"/>
    <cellStyle name="Обычный 14 3 5 2 5 2 2" xfId="11418"/>
    <cellStyle name="Обычный 14 3 5 2 5 3" xfId="11419"/>
    <cellStyle name="Обычный 14 3 5 2 6" xfId="11420"/>
    <cellStyle name="Обычный 14 3 5 2 6 2" xfId="11421"/>
    <cellStyle name="Обычный 14 3 5 2 7" xfId="11422"/>
    <cellStyle name="Обычный 14 3 5 3" xfId="11423"/>
    <cellStyle name="Обычный 14 3 5 3 2" xfId="11424"/>
    <cellStyle name="Обычный 14 3 5 3 2 2" xfId="11425"/>
    <cellStyle name="Обычный 14 3 5 3 2 2 2" xfId="11426"/>
    <cellStyle name="Обычный 14 3 5 3 2 3" xfId="11427"/>
    <cellStyle name="Обычный 14 3 5 3 3" xfId="11428"/>
    <cellStyle name="Обычный 14 3 5 3 3 2" xfId="11429"/>
    <cellStyle name="Обычный 14 3 5 3 4" xfId="11430"/>
    <cellStyle name="Обычный 14 3 5 4" xfId="11431"/>
    <cellStyle name="Обычный 14 3 5 4 2" xfId="11432"/>
    <cellStyle name="Обычный 14 3 5 4 2 2" xfId="11433"/>
    <cellStyle name="Обычный 14 3 5 4 2 2 2" xfId="11434"/>
    <cellStyle name="Обычный 14 3 5 4 2 3" xfId="11435"/>
    <cellStyle name="Обычный 14 3 5 4 3" xfId="11436"/>
    <cellStyle name="Обычный 14 3 5 4 3 2" xfId="11437"/>
    <cellStyle name="Обычный 14 3 5 4 4" xfId="11438"/>
    <cellStyle name="Обычный 14 3 5 5" xfId="11439"/>
    <cellStyle name="Обычный 14 3 5 5 2" xfId="11440"/>
    <cellStyle name="Обычный 14 3 5 5 2 2" xfId="11441"/>
    <cellStyle name="Обычный 14 3 5 5 2 2 2" xfId="11442"/>
    <cellStyle name="Обычный 14 3 5 5 2 3" xfId="11443"/>
    <cellStyle name="Обычный 14 3 5 5 3" xfId="11444"/>
    <cellStyle name="Обычный 14 3 5 5 3 2" xfId="11445"/>
    <cellStyle name="Обычный 14 3 5 5 4" xfId="11446"/>
    <cellStyle name="Обычный 14 3 5 6" xfId="11447"/>
    <cellStyle name="Обычный 14 3 5 6 2" xfId="11448"/>
    <cellStyle name="Обычный 14 3 5 6 2 2" xfId="11449"/>
    <cellStyle name="Обычный 14 3 5 6 2 2 2" xfId="11450"/>
    <cellStyle name="Обычный 14 3 5 6 2 3" xfId="11451"/>
    <cellStyle name="Обычный 14 3 5 6 3" xfId="11452"/>
    <cellStyle name="Обычный 14 3 5 6 3 2" xfId="11453"/>
    <cellStyle name="Обычный 14 3 5 6 4" xfId="11454"/>
    <cellStyle name="Обычный 14 3 5 7" xfId="11455"/>
    <cellStyle name="Обычный 14 3 5 7 2" xfId="11456"/>
    <cellStyle name="Обычный 14 3 5 7 2 2" xfId="11457"/>
    <cellStyle name="Обычный 14 3 5 7 3" xfId="11458"/>
    <cellStyle name="Обычный 14 3 5 8" xfId="11459"/>
    <cellStyle name="Обычный 14 3 5 8 2" xfId="11460"/>
    <cellStyle name="Обычный 14 3 5 9" xfId="11461"/>
    <cellStyle name="Обычный 14 3 5 9 2" xfId="11462"/>
    <cellStyle name="Обычный 14 3 6" xfId="11463"/>
    <cellStyle name="Обычный 14 3 6 2" xfId="11464"/>
    <cellStyle name="Обычный 14 3 6 2 2" xfId="11465"/>
    <cellStyle name="Обычный 14 3 6 2 2 2" xfId="11466"/>
    <cellStyle name="Обычный 14 3 6 2 3" xfId="11467"/>
    <cellStyle name="Обычный 14 3 6 3" xfId="11468"/>
    <cellStyle name="Обычный 14 3 6 3 2" xfId="11469"/>
    <cellStyle name="Обычный 14 3 6 4" xfId="11470"/>
    <cellStyle name="Обычный 14 3 7" xfId="11471"/>
    <cellStyle name="Обычный 14 3 7 2" xfId="11472"/>
    <cellStyle name="Обычный 14 3 7 2 2" xfId="11473"/>
    <cellStyle name="Обычный 14 3 7 2 2 2" xfId="11474"/>
    <cellStyle name="Обычный 14 3 7 2 3" xfId="11475"/>
    <cellStyle name="Обычный 14 3 7 3" xfId="11476"/>
    <cellStyle name="Обычный 14 3 7 3 2" xfId="11477"/>
    <cellStyle name="Обычный 14 3 7 4" xfId="11478"/>
    <cellStyle name="Обычный 14 3 8" xfId="11479"/>
    <cellStyle name="Обычный 14 3 8 2" xfId="46501"/>
    <cellStyle name="Обычный 14 3 8 3" xfId="46502"/>
    <cellStyle name="Обычный 14 3 9" xfId="11480"/>
    <cellStyle name="Обычный 14 3 9 2" xfId="11481"/>
    <cellStyle name="Обычный 14 3 9 2 2" xfId="11482"/>
    <cellStyle name="Обычный 14 3 9 2 2 2" xfId="11483"/>
    <cellStyle name="Обычный 14 3 9 2 3" xfId="11484"/>
    <cellStyle name="Обычный 14 3 9 3" xfId="11485"/>
    <cellStyle name="Обычный 14 3 9 3 2" xfId="11486"/>
    <cellStyle name="Обычный 14 3 9 4" xfId="11487"/>
    <cellStyle name="Обычный 14 3_Прил №6" xfId="11488"/>
    <cellStyle name="Обычный 14 4" xfId="11489"/>
    <cellStyle name="Обычный 14 4 10" xfId="46503"/>
    <cellStyle name="Обычный 14 4 2" xfId="11490"/>
    <cellStyle name="Обычный 14 4 2 10" xfId="11491"/>
    <cellStyle name="Обычный 14 4 2 10 2" xfId="11492"/>
    <cellStyle name="Обычный 14 4 2 11" xfId="11493"/>
    <cellStyle name="Обычный 14 4 2 2" xfId="11494"/>
    <cellStyle name="Обычный 14 4 2 2 2" xfId="11495"/>
    <cellStyle name="Обычный 14 4 2 2 2 2" xfId="11496"/>
    <cellStyle name="Обычный 14 4 2 2 2 2 2" xfId="11497"/>
    <cellStyle name="Обычный 14 4 2 2 2 2 2 2" xfId="11498"/>
    <cellStyle name="Обычный 14 4 2 2 2 2 3" xfId="11499"/>
    <cellStyle name="Обычный 14 4 2 2 2 3" xfId="11500"/>
    <cellStyle name="Обычный 14 4 2 2 2 3 2" xfId="11501"/>
    <cellStyle name="Обычный 14 4 2 2 2 4" xfId="11502"/>
    <cellStyle name="Обычный 14 4 2 2 3" xfId="11503"/>
    <cellStyle name="Обычный 14 4 2 2 3 2" xfId="11504"/>
    <cellStyle name="Обычный 14 4 2 2 3 2 2" xfId="11505"/>
    <cellStyle name="Обычный 14 4 2 2 3 2 2 2" xfId="11506"/>
    <cellStyle name="Обычный 14 4 2 2 3 2 3" xfId="11507"/>
    <cellStyle name="Обычный 14 4 2 2 3 3" xfId="11508"/>
    <cellStyle name="Обычный 14 4 2 2 3 3 2" xfId="11509"/>
    <cellStyle name="Обычный 14 4 2 2 3 4" xfId="11510"/>
    <cellStyle name="Обычный 14 4 2 2 4" xfId="11511"/>
    <cellStyle name="Обычный 14 4 2 2 4 2" xfId="11512"/>
    <cellStyle name="Обычный 14 4 2 2 4 2 2" xfId="11513"/>
    <cellStyle name="Обычный 14 4 2 2 4 2 2 2" xfId="11514"/>
    <cellStyle name="Обычный 14 4 2 2 4 2 3" xfId="11515"/>
    <cellStyle name="Обычный 14 4 2 2 4 3" xfId="11516"/>
    <cellStyle name="Обычный 14 4 2 2 4 3 2" xfId="11517"/>
    <cellStyle name="Обычный 14 4 2 2 4 4" xfId="11518"/>
    <cellStyle name="Обычный 14 4 2 2 5" xfId="11519"/>
    <cellStyle name="Обычный 14 4 2 2 5 2" xfId="11520"/>
    <cellStyle name="Обычный 14 4 2 2 5 2 2" xfId="11521"/>
    <cellStyle name="Обычный 14 4 2 2 5 3" xfId="11522"/>
    <cellStyle name="Обычный 14 4 2 2 6" xfId="11523"/>
    <cellStyle name="Обычный 14 4 2 2 6 2" xfId="11524"/>
    <cellStyle name="Обычный 14 4 2 2 7" xfId="11525"/>
    <cellStyle name="Обычный 14 4 2 2 7 2" xfId="11526"/>
    <cellStyle name="Обычный 14 4 2 2 8" xfId="11527"/>
    <cellStyle name="Обычный 14 4 2 3" xfId="11528"/>
    <cellStyle name="Обычный 14 4 2 3 2" xfId="11529"/>
    <cellStyle name="Обычный 14 4 2 3 2 2" xfId="11530"/>
    <cellStyle name="Обычный 14 4 2 3 2 2 2" xfId="11531"/>
    <cellStyle name="Обычный 14 4 2 3 2 2 2 2" xfId="11532"/>
    <cellStyle name="Обычный 14 4 2 3 2 2 3" xfId="11533"/>
    <cellStyle name="Обычный 14 4 2 3 2 3" xfId="11534"/>
    <cellStyle name="Обычный 14 4 2 3 2 3 2" xfId="11535"/>
    <cellStyle name="Обычный 14 4 2 3 2 4" xfId="11536"/>
    <cellStyle name="Обычный 14 4 2 3 3" xfId="11537"/>
    <cellStyle name="Обычный 14 4 2 3 3 2" xfId="11538"/>
    <cellStyle name="Обычный 14 4 2 3 3 2 2" xfId="11539"/>
    <cellStyle name="Обычный 14 4 2 3 3 2 2 2" xfId="11540"/>
    <cellStyle name="Обычный 14 4 2 3 3 2 3" xfId="11541"/>
    <cellStyle name="Обычный 14 4 2 3 3 3" xfId="11542"/>
    <cellStyle name="Обычный 14 4 2 3 3 3 2" xfId="11543"/>
    <cellStyle name="Обычный 14 4 2 3 3 4" xfId="11544"/>
    <cellStyle name="Обычный 14 4 2 3 4" xfId="11545"/>
    <cellStyle name="Обычный 14 4 2 3 4 2" xfId="11546"/>
    <cellStyle name="Обычный 14 4 2 3 4 2 2" xfId="11547"/>
    <cellStyle name="Обычный 14 4 2 3 4 2 2 2" xfId="11548"/>
    <cellStyle name="Обычный 14 4 2 3 4 2 3" xfId="11549"/>
    <cellStyle name="Обычный 14 4 2 3 4 3" xfId="11550"/>
    <cellStyle name="Обычный 14 4 2 3 4 3 2" xfId="11551"/>
    <cellStyle name="Обычный 14 4 2 3 4 4" xfId="11552"/>
    <cellStyle name="Обычный 14 4 2 3 5" xfId="11553"/>
    <cellStyle name="Обычный 14 4 2 3 5 2" xfId="11554"/>
    <cellStyle name="Обычный 14 4 2 3 5 2 2" xfId="11555"/>
    <cellStyle name="Обычный 14 4 2 3 5 3" xfId="11556"/>
    <cellStyle name="Обычный 14 4 2 3 6" xfId="11557"/>
    <cellStyle name="Обычный 14 4 2 3 6 2" xfId="11558"/>
    <cellStyle name="Обычный 14 4 2 3 7" xfId="11559"/>
    <cellStyle name="Обычный 14 4 2 4" xfId="11560"/>
    <cellStyle name="Обычный 14 4 2 4 2" xfId="11561"/>
    <cellStyle name="Обычный 14 4 2 4 2 2" xfId="11562"/>
    <cellStyle name="Обычный 14 4 2 4 2 2 2" xfId="11563"/>
    <cellStyle name="Обычный 14 4 2 4 2 3" xfId="11564"/>
    <cellStyle name="Обычный 14 4 2 4 3" xfId="11565"/>
    <cellStyle name="Обычный 14 4 2 4 3 2" xfId="11566"/>
    <cellStyle name="Обычный 14 4 2 4 4" xfId="11567"/>
    <cellStyle name="Обычный 14 4 2 5" xfId="11568"/>
    <cellStyle name="Обычный 14 4 2 5 2" xfId="11569"/>
    <cellStyle name="Обычный 14 4 2 5 2 2" xfId="11570"/>
    <cellStyle name="Обычный 14 4 2 5 2 2 2" xfId="11571"/>
    <cellStyle name="Обычный 14 4 2 5 2 3" xfId="11572"/>
    <cellStyle name="Обычный 14 4 2 5 3" xfId="11573"/>
    <cellStyle name="Обычный 14 4 2 5 3 2" xfId="11574"/>
    <cellStyle name="Обычный 14 4 2 5 4" xfId="11575"/>
    <cellStyle name="Обычный 14 4 2 6" xfId="11576"/>
    <cellStyle name="Обычный 14 4 2 6 2" xfId="11577"/>
    <cellStyle name="Обычный 14 4 2 6 2 2" xfId="11578"/>
    <cellStyle name="Обычный 14 4 2 6 2 2 2" xfId="11579"/>
    <cellStyle name="Обычный 14 4 2 6 2 3" xfId="11580"/>
    <cellStyle name="Обычный 14 4 2 6 3" xfId="11581"/>
    <cellStyle name="Обычный 14 4 2 6 3 2" xfId="11582"/>
    <cellStyle name="Обычный 14 4 2 6 4" xfId="11583"/>
    <cellStyle name="Обычный 14 4 2 7" xfId="11584"/>
    <cellStyle name="Обычный 14 4 2 7 2" xfId="11585"/>
    <cellStyle name="Обычный 14 4 2 7 2 2" xfId="11586"/>
    <cellStyle name="Обычный 14 4 2 7 2 2 2" xfId="11587"/>
    <cellStyle name="Обычный 14 4 2 7 2 3" xfId="11588"/>
    <cellStyle name="Обычный 14 4 2 7 3" xfId="11589"/>
    <cellStyle name="Обычный 14 4 2 7 3 2" xfId="11590"/>
    <cellStyle name="Обычный 14 4 2 7 4" xfId="11591"/>
    <cellStyle name="Обычный 14 4 2 8" xfId="11592"/>
    <cellStyle name="Обычный 14 4 2 8 2" xfId="11593"/>
    <cellStyle name="Обычный 14 4 2 8 2 2" xfId="11594"/>
    <cellStyle name="Обычный 14 4 2 8 3" xfId="11595"/>
    <cellStyle name="Обычный 14 4 2 9" xfId="11596"/>
    <cellStyle name="Обычный 14 4 2 9 2" xfId="11597"/>
    <cellStyle name="Обычный 14 4 3" xfId="11598"/>
    <cellStyle name="Обычный 14 4 3 10" xfId="11599"/>
    <cellStyle name="Обычный 14 4 3 10 2" xfId="11600"/>
    <cellStyle name="Обычный 14 4 3 11" xfId="11601"/>
    <cellStyle name="Обычный 14 4 3 2" xfId="11602"/>
    <cellStyle name="Обычный 14 4 3 2 2" xfId="11603"/>
    <cellStyle name="Обычный 14 4 3 2 2 2" xfId="11604"/>
    <cellStyle name="Обычный 14 4 3 2 2 2 2" xfId="11605"/>
    <cellStyle name="Обычный 14 4 3 2 2 2 2 2" xfId="11606"/>
    <cellStyle name="Обычный 14 4 3 2 2 2 3" xfId="11607"/>
    <cellStyle name="Обычный 14 4 3 2 2 3" xfId="11608"/>
    <cellStyle name="Обычный 14 4 3 2 2 3 2" xfId="11609"/>
    <cellStyle name="Обычный 14 4 3 2 2 4" xfId="11610"/>
    <cellStyle name="Обычный 14 4 3 2 3" xfId="11611"/>
    <cellStyle name="Обычный 14 4 3 2 3 2" xfId="11612"/>
    <cellStyle name="Обычный 14 4 3 2 3 2 2" xfId="11613"/>
    <cellStyle name="Обычный 14 4 3 2 3 2 2 2" xfId="11614"/>
    <cellStyle name="Обычный 14 4 3 2 3 2 3" xfId="11615"/>
    <cellStyle name="Обычный 14 4 3 2 3 3" xfId="11616"/>
    <cellStyle name="Обычный 14 4 3 2 3 3 2" xfId="11617"/>
    <cellStyle name="Обычный 14 4 3 2 3 4" xfId="11618"/>
    <cellStyle name="Обычный 14 4 3 2 4" xfId="11619"/>
    <cellStyle name="Обычный 14 4 3 2 4 2" xfId="11620"/>
    <cellStyle name="Обычный 14 4 3 2 4 2 2" xfId="11621"/>
    <cellStyle name="Обычный 14 4 3 2 4 2 2 2" xfId="11622"/>
    <cellStyle name="Обычный 14 4 3 2 4 2 3" xfId="11623"/>
    <cellStyle name="Обычный 14 4 3 2 4 3" xfId="11624"/>
    <cellStyle name="Обычный 14 4 3 2 4 3 2" xfId="11625"/>
    <cellStyle name="Обычный 14 4 3 2 4 4" xfId="11626"/>
    <cellStyle name="Обычный 14 4 3 2 5" xfId="11627"/>
    <cellStyle name="Обычный 14 4 3 2 5 2" xfId="11628"/>
    <cellStyle name="Обычный 14 4 3 2 5 2 2" xfId="11629"/>
    <cellStyle name="Обычный 14 4 3 2 5 3" xfId="11630"/>
    <cellStyle name="Обычный 14 4 3 2 6" xfId="11631"/>
    <cellStyle name="Обычный 14 4 3 2 6 2" xfId="11632"/>
    <cellStyle name="Обычный 14 4 3 2 7" xfId="11633"/>
    <cellStyle name="Обычный 14 4 3 2 7 2" xfId="11634"/>
    <cellStyle name="Обычный 14 4 3 2 8" xfId="11635"/>
    <cellStyle name="Обычный 14 4 3 3" xfId="11636"/>
    <cellStyle name="Обычный 14 4 3 3 2" xfId="11637"/>
    <cellStyle name="Обычный 14 4 3 3 2 2" xfId="11638"/>
    <cellStyle name="Обычный 14 4 3 3 2 2 2" xfId="11639"/>
    <cellStyle name="Обычный 14 4 3 3 2 2 2 2" xfId="11640"/>
    <cellStyle name="Обычный 14 4 3 3 2 2 3" xfId="11641"/>
    <cellStyle name="Обычный 14 4 3 3 2 3" xfId="11642"/>
    <cellStyle name="Обычный 14 4 3 3 2 3 2" xfId="11643"/>
    <cellStyle name="Обычный 14 4 3 3 2 4" xfId="11644"/>
    <cellStyle name="Обычный 14 4 3 3 3" xfId="11645"/>
    <cellStyle name="Обычный 14 4 3 3 3 2" xfId="11646"/>
    <cellStyle name="Обычный 14 4 3 3 3 2 2" xfId="11647"/>
    <cellStyle name="Обычный 14 4 3 3 3 2 2 2" xfId="11648"/>
    <cellStyle name="Обычный 14 4 3 3 3 2 3" xfId="11649"/>
    <cellStyle name="Обычный 14 4 3 3 3 3" xfId="11650"/>
    <cellStyle name="Обычный 14 4 3 3 3 3 2" xfId="11651"/>
    <cellStyle name="Обычный 14 4 3 3 3 4" xfId="11652"/>
    <cellStyle name="Обычный 14 4 3 3 4" xfId="11653"/>
    <cellStyle name="Обычный 14 4 3 3 4 2" xfId="11654"/>
    <cellStyle name="Обычный 14 4 3 3 4 2 2" xfId="11655"/>
    <cellStyle name="Обычный 14 4 3 3 4 2 2 2" xfId="11656"/>
    <cellStyle name="Обычный 14 4 3 3 4 2 3" xfId="11657"/>
    <cellStyle name="Обычный 14 4 3 3 4 3" xfId="11658"/>
    <cellStyle name="Обычный 14 4 3 3 4 3 2" xfId="11659"/>
    <cellStyle name="Обычный 14 4 3 3 4 4" xfId="11660"/>
    <cellStyle name="Обычный 14 4 3 3 5" xfId="11661"/>
    <cellStyle name="Обычный 14 4 3 3 5 2" xfId="11662"/>
    <cellStyle name="Обычный 14 4 3 3 5 2 2" xfId="11663"/>
    <cellStyle name="Обычный 14 4 3 3 5 3" xfId="11664"/>
    <cellStyle name="Обычный 14 4 3 3 6" xfId="11665"/>
    <cellStyle name="Обычный 14 4 3 3 6 2" xfId="11666"/>
    <cellStyle name="Обычный 14 4 3 3 7" xfId="11667"/>
    <cellStyle name="Обычный 14 4 3 4" xfId="11668"/>
    <cellStyle name="Обычный 14 4 3 4 2" xfId="11669"/>
    <cellStyle name="Обычный 14 4 3 4 2 2" xfId="11670"/>
    <cellStyle name="Обычный 14 4 3 4 2 2 2" xfId="11671"/>
    <cellStyle name="Обычный 14 4 3 4 2 3" xfId="11672"/>
    <cellStyle name="Обычный 14 4 3 4 3" xfId="11673"/>
    <cellStyle name="Обычный 14 4 3 4 3 2" xfId="11674"/>
    <cellStyle name="Обычный 14 4 3 4 4" xfId="11675"/>
    <cellStyle name="Обычный 14 4 3 5" xfId="11676"/>
    <cellStyle name="Обычный 14 4 3 5 2" xfId="11677"/>
    <cellStyle name="Обычный 14 4 3 5 2 2" xfId="11678"/>
    <cellStyle name="Обычный 14 4 3 5 2 2 2" xfId="11679"/>
    <cellStyle name="Обычный 14 4 3 5 2 3" xfId="11680"/>
    <cellStyle name="Обычный 14 4 3 5 3" xfId="11681"/>
    <cellStyle name="Обычный 14 4 3 5 3 2" xfId="11682"/>
    <cellStyle name="Обычный 14 4 3 5 4" xfId="11683"/>
    <cellStyle name="Обычный 14 4 3 6" xfId="11684"/>
    <cellStyle name="Обычный 14 4 3 6 2" xfId="11685"/>
    <cellStyle name="Обычный 14 4 3 6 2 2" xfId="11686"/>
    <cellStyle name="Обычный 14 4 3 6 2 2 2" xfId="11687"/>
    <cellStyle name="Обычный 14 4 3 6 2 3" xfId="11688"/>
    <cellStyle name="Обычный 14 4 3 6 3" xfId="11689"/>
    <cellStyle name="Обычный 14 4 3 6 3 2" xfId="11690"/>
    <cellStyle name="Обычный 14 4 3 6 4" xfId="11691"/>
    <cellStyle name="Обычный 14 4 3 7" xfId="11692"/>
    <cellStyle name="Обычный 14 4 3 7 2" xfId="11693"/>
    <cellStyle name="Обычный 14 4 3 7 2 2" xfId="11694"/>
    <cellStyle name="Обычный 14 4 3 7 2 2 2" xfId="11695"/>
    <cellStyle name="Обычный 14 4 3 7 2 3" xfId="11696"/>
    <cellStyle name="Обычный 14 4 3 7 3" xfId="11697"/>
    <cellStyle name="Обычный 14 4 3 7 3 2" xfId="11698"/>
    <cellStyle name="Обычный 14 4 3 7 4" xfId="11699"/>
    <cellStyle name="Обычный 14 4 3 8" xfId="11700"/>
    <cellStyle name="Обычный 14 4 3 8 2" xfId="11701"/>
    <cellStyle name="Обычный 14 4 3 8 2 2" xfId="11702"/>
    <cellStyle name="Обычный 14 4 3 8 3" xfId="11703"/>
    <cellStyle name="Обычный 14 4 3 9" xfId="11704"/>
    <cellStyle name="Обычный 14 4 3 9 2" xfId="11705"/>
    <cellStyle name="Обычный 14 4 4" xfId="11706"/>
    <cellStyle name="Обычный 14 4 4 2" xfId="46504"/>
    <cellStyle name="Обычный 14 4 4 3" xfId="46505"/>
    <cellStyle name="Обычный 14 4 4 4" xfId="46506"/>
    <cellStyle name="Обычный 14 4 5" xfId="11707"/>
    <cellStyle name="Обычный 14 4 5 2" xfId="11708"/>
    <cellStyle name="Обычный 14 4 5 2 2" xfId="11709"/>
    <cellStyle name="Обычный 14 4 5 2 2 2" xfId="11710"/>
    <cellStyle name="Обычный 14 4 5 2 2 2 2" xfId="11711"/>
    <cellStyle name="Обычный 14 4 5 2 2 3" xfId="11712"/>
    <cellStyle name="Обычный 14 4 5 2 3" xfId="11713"/>
    <cellStyle name="Обычный 14 4 5 2 3 2" xfId="11714"/>
    <cellStyle name="Обычный 14 4 5 2 4" xfId="11715"/>
    <cellStyle name="Обычный 14 4 5 3" xfId="11716"/>
    <cellStyle name="Обычный 14 4 5 3 2" xfId="11717"/>
    <cellStyle name="Обычный 14 4 5 3 2 2" xfId="11718"/>
    <cellStyle name="Обычный 14 4 5 3 2 2 2" xfId="11719"/>
    <cellStyle name="Обычный 14 4 5 3 2 3" xfId="11720"/>
    <cellStyle name="Обычный 14 4 5 3 3" xfId="11721"/>
    <cellStyle name="Обычный 14 4 5 3 3 2" xfId="11722"/>
    <cellStyle name="Обычный 14 4 5 3 4" xfId="11723"/>
    <cellStyle name="Обычный 14 4 5 4" xfId="11724"/>
    <cellStyle name="Обычный 14 4 5 4 2" xfId="11725"/>
    <cellStyle name="Обычный 14 4 5 4 2 2" xfId="11726"/>
    <cellStyle name="Обычный 14 4 5 4 2 2 2" xfId="11727"/>
    <cellStyle name="Обычный 14 4 5 4 2 3" xfId="11728"/>
    <cellStyle name="Обычный 14 4 5 4 3" xfId="11729"/>
    <cellStyle name="Обычный 14 4 5 4 3 2" xfId="11730"/>
    <cellStyle name="Обычный 14 4 5 4 4" xfId="11731"/>
    <cellStyle name="Обычный 14 4 5 5" xfId="11732"/>
    <cellStyle name="Обычный 14 4 5 5 2" xfId="11733"/>
    <cellStyle name="Обычный 14 4 5 5 2 2" xfId="11734"/>
    <cellStyle name="Обычный 14 4 5 5 3" xfId="11735"/>
    <cellStyle name="Обычный 14 4 5 6" xfId="11736"/>
    <cellStyle name="Обычный 14 4 5 6 2" xfId="11737"/>
    <cellStyle name="Обычный 14 4 5 7" xfId="11738"/>
    <cellStyle name="Обычный 14 4 5 7 2" xfId="11739"/>
    <cellStyle name="Обычный 14 4 5 8" xfId="11740"/>
    <cellStyle name="Обычный 14 4 6" xfId="11741"/>
    <cellStyle name="Обычный 14 4 7" xfId="11742"/>
    <cellStyle name="Обычный 14 4 7 2" xfId="11743"/>
    <cellStyle name="Обычный 14 4 7 2 2" xfId="11744"/>
    <cellStyle name="Обычный 14 4 7 2 2 2" xfId="11745"/>
    <cellStyle name="Обычный 14 4 7 2 3" xfId="11746"/>
    <cellStyle name="Обычный 14 4 7 3" xfId="11747"/>
    <cellStyle name="Обычный 14 4 7 3 2" xfId="11748"/>
    <cellStyle name="Обычный 14 4 7 4" xfId="11749"/>
    <cellStyle name="Обычный 14 4 8" xfId="11750"/>
    <cellStyle name="Обычный 14 4 9" xfId="46507"/>
    <cellStyle name="Обычный 14 5" xfId="11751"/>
    <cellStyle name="Обычный 14 5 2" xfId="11752"/>
    <cellStyle name="Обычный 14 5 2 2" xfId="11753"/>
    <cellStyle name="Обычный 14 5 2 2 2" xfId="11754"/>
    <cellStyle name="Обычный 14 5 2 2 2 2" xfId="11755"/>
    <cellStyle name="Обычный 14 5 2 2 2 2 2" xfId="11756"/>
    <cellStyle name="Обычный 14 5 2 2 2 3" xfId="11757"/>
    <cellStyle name="Обычный 14 5 2 2 3" xfId="11758"/>
    <cellStyle name="Обычный 14 5 2 2 3 2" xfId="11759"/>
    <cellStyle name="Обычный 14 5 2 2 4" xfId="11760"/>
    <cellStyle name="Обычный 14 5 2 3" xfId="11761"/>
    <cellStyle name="Обычный 14 5 2 3 2" xfId="11762"/>
    <cellStyle name="Обычный 14 5 2 3 2 2" xfId="11763"/>
    <cellStyle name="Обычный 14 5 2 3 2 2 2" xfId="11764"/>
    <cellStyle name="Обычный 14 5 2 3 2 3" xfId="11765"/>
    <cellStyle name="Обычный 14 5 2 3 3" xfId="11766"/>
    <cellStyle name="Обычный 14 5 2 3 3 2" xfId="11767"/>
    <cellStyle name="Обычный 14 5 2 3 4" xfId="11768"/>
    <cellStyle name="Обычный 14 5 2 4" xfId="11769"/>
    <cellStyle name="Обычный 14 5 2 4 2" xfId="11770"/>
    <cellStyle name="Обычный 14 5 2 4 2 2" xfId="11771"/>
    <cellStyle name="Обычный 14 5 2 4 2 2 2" xfId="11772"/>
    <cellStyle name="Обычный 14 5 2 4 2 3" xfId="11773"/>
    <cellStyle name="Обычный 14 5 2 4 3" xfId="11774"/>
    <cellStyle name="Обычный 14 5 2 4 3 2" xfId="11775"/>
    <cellStyle name="Обычный 14 5 2 4 4" xfId="11776"/>
    <cellStyle name="Обычный 14 5 2 5" xfId="11777"/>
    <cellStyle name="Обычный 14 5 2 5 2" xfId="11778"/>
    <cellStyle name="Обычный 14 5 2 5 2 2" xfId="11779"/>
    <cellStyle name="Обычный 14 5 2 5 2 2 2" xfId="11780"/>
    <cellStyle name="Обычный 14 5 2 5 2 3" xfId="11781"/>
    <cellStyle name="Обычный 14 5 2 5 3" xfId="11782"/>
    <cellStyle name="Обычный 14 5 2 5 3 2" xfId="11783"/>
    <cellStyle name="Обычный 14 5 2 5 4" xfId="11784"/>
    <cellStyle name="Обычный 14 5 2 6" xfId="11785"/>
    <cellStyle name="Обычный 14 5 2 6 2" xfId="11786"/>
    <cellStyle name="Обычный 14 5 2 6 2 2" xfId="11787"/>
    <cellStyle name="Обычный 14 5 2 6 3" xfId="11788"/>
    <cellStyle name="Обычный 14 5 2 7" xfId="11789"/>
    <cellStyle name="Обычный 14 5 2 7 2" xfId="11790"/>
    <cellStyle name="Обычный 14 5 2 8" xfId="11791"/>
    <cellStyle name="Обычный 14 5 3" xfId="11792"/>
    <cellStyle name="Обычный 14 5 3 2" xfId="11793"/>
    <cellStyle name="Обычный 14 5 3 2 2" xfId="11794"/>
    <cellStyle name="Обычный 14 5 3 2 2 2" xfId="11795"/>
    <cellStyle name="Обычный 14 5 3 2 2 2 2" xfId="11796"/>
    <cellStyle name="Обычный 14 5 3 2 2 3" xfId="11797"/>
    <cellStyle name="Обычный 14 5 3 2 3" xfId="11798"/>
    <cellStyle name="Обычный 14 5 3 2 3 2" xfId="11799"/>
    <cellStyle name="Обычный 14 5 3 2 4" xfId="11800"/>
    <cellStyle name="Обычный 14 5 3 3" xfId="11801"/>
    <cellStyle name="Обычный 14 5 3 3 2" xfId="11802"/>
    <cellStyle name="Обычный 14 5 3 3 2 2" xfId="11803"/>
    <cellStyle name="Обычный 14 5 3 3 2 2 2" xfId="11804"/>
    <cellStyle name="Обычный 14 5 3 3 2 3" xfId="11805"/>
    <cellStyle name="Обычный 14 5 3 3 3" xfId="11806"/>
    <cellStyle name="Обычный 14 5 3 3 3 2" xfId="11807"/>
    <cellStyle name="Обычный 14 5 3 3 4" xfId="11808"/>
    <cellStyle name="Обычный 14 5 3 4" xfId="11809"/>
    <cellStyle name="Обычный 14 5 3 4 2" xfId="11810"/>
    <cellStyle name="Обычный 14 5 3 4 2 2" xfId="11811"/>
    <cellStyle name="Обычный 14 5 3 4 2 2 2" xfId="11812"/>
    <cellStyle name="Обычный 14 5 3 4 2 3" xfId="11813"/>
    <cellStyle name="Обычный 14 5 3 4 3" xfId="11814"/>
    <cellStyle name="Обычный 14 5 3 4 3 2" xfId="11815"/>
    <cellStyle name="Обычный 14 5 3 4 4" xfId="11816"/>
    <cellStyle name="Обычный 14 5 3 5" xfId="11817"/>
    <cellStyle name="Обычный 14 5 3 5 2" xfId="11818"/>
    <cellStyle name="Обычный 14 5 3 5 2 2" xfId="11819"/>
    <cellStyle name="Обычный 14 5 3 5 2 2 2" xfId="11820"/>
    <cellStyle name="Обычный 14 5 3 5 2 3" xfId="11821"/>
    <cellStyle name="Обычный 14 5 3 5 3" xfId="11822"/>
    <cellStyle name="Обычный 14 5 3 5 3 2" xfId="11823"/>
    <cellStyle name="Обычный 14 5 3 5 4" xfId="11824"/>
    <cellStyle name="Обычный 14 5 3 6" xfId="11825"/>
    <cellStyle name="Обычный 14 5 3 6 2" xfId="11826"/>
    <cellStyle name="Обычный 14 5 3 6 2 2" xfId="11827"/>
    <cellStyle name="Обычный 14 5 3 6 3" xfId="11828"/>
    <cellStyle name="Обычный 14 5 3 7" xfId="11829"/>
    <cellStyle name="Обычный 14 5 3 7 2" xfId="11830"/>
    <cellStyle name="Обычный 14 5 3 8" xfId="11831"/>
    <cellStyle name="Обычный 14 5 4" xfId="11832"/>
    <cellStyle name="Обычный 14 5 4 2" xfId="11833"/>
    <cellStyle name="Обычный 14 5 4 2 2" xfId="11834"/>
    <cellStyle name="Обычный 14 5 4 2 2 2" xfId="11835"/>
    <cellStyle name="Обычный 14 5 4 2 3" xfId="11836"/>
    <cellStyle name="Обычный 14 5 4 3" xfId="11837"/>
    <cellStyle name="Обычный 14 5 4 3 2" xfId="11838"/>
    <cellStyle name="Обычный 14 5 4 4" xfId="11839"/>
    <cellStyle name="Обычный 14 5 5" xfId="11840"/>
    <cellStyle name="Обычный 14 5 5 2" xfId="11841"/>
    <cellStyle name="Обычный 14 5 5 2 2" xfId="11842"/>
    <cellStyle name="Обычный 14 5 5 2 2 2" xfId="11843"/>
    <cellStyle name="Обычный 14 5 5 2 3" xfId="11844"/>
    <cellStyle name="Обычный 14 5 5 3" xfId="11845"/>
    <cellStyle name="Обычный 14 5 5 3 2" xfId="11846"/>
    <cellStyle name="Обычный 14 5 5 4" xfId="11847"/>
    <cellStyle name="Обычный 14 5 6" xfId="11848"/>
    <cellStyle name="Обычный 14 5 7" xfId="46508"/>
    <cellStyle name="Обычный 14 6" xfId="11849"/>
    <cellStyle name="Обычный 14 6 10" xfId="11850"/>
    <cellStyle name="Обычный 14 6 10 2" xfId="11851"/>
    <cellStyle name="Обычный 14 6 11" xfId="11852"/>
    <cellStyle name="Обычный 14 6 2" xfId="11853"/>
    <cellStyle name="Обычный 14 6 2 2" xfId="11854"/>
    <cellStyle name="Обычный 14 6 2 2 2" xfId="11855"/>
    <cellStyle name="Обычный 14 6 2 2 2 2" xfId="11856"/>
    <cellStyle name="Обычный 14 6 2 2 2 2 2" xfId="11857"/>
    <cellStyle name="Обычный 14 6 2 2 2 3" xfId="11858"/>
    <cellStyle name="Обычный 14 6 2 2 3" xfId="11859"/>
    <cellStyle name="Обычный 14 6 2 2 3 2" xfId="11860"/>
    <cellStyle name="Обычный 14 6 2 2 4" xfId="11861"/>
    <cellStyle name="Обычный 14 6 2 3" xfId="11862"/>
    <cellStyle name="Обычный 14 6 2 3 2" xfId="11863"/>
    <cellStyle name="Обычный 14 6 2 3 2 2" xfId="11864"/>
    <cellStyle name="Обычный 14 6 2 3 2 2 2" xfId="11865"/>
    <cellStyle name="Обычный 14 6 2 3 2 3" xfId="11866"/>
    <cellStyle name="Обычный 14 6 2 3 3" xfId="11867"/>
    <cellStyle name="Обычный 14 6 2 3 3 2" xfId="11868"/>
    <cellStyle name="Обычный 14 6 2 3 4" xfId="11869"/>
    <cellStyle name="Обычный 14 6 2 4" xfId="11870"/>
    <cellStyle name="Обычный 14 6 2 4 2" xfId="11871"/>
    <cellStyle name="Обычный 14 6 2 4 2 2" xfId="11872"/>
    <cellStyle name="Обычный 14 6 2 4 2 2 2" xfId="11873"/>
    <cellStyle name="Обычный 14 6 2 4 2 3" xfId="11874"/>
    <cellStyle name="Обычный 14 6 2 4 3" xfId="11875"/>
    <cellStyle name="Обычный 14 6 2 4 3 2" xfId="11876"/>
    <cellStyle name="Обычный 14 6 2 4 4" xfId="11877"/>
    <cellStyle name="Обычный 14 6 2 5" xfId="11878"/>
    <cellStyle name="Обычный 14 6 2 5 2" xfId="11879"/>
    <cellStyle name="Обычный 14 6 2 5 2 2" xfId="11880"/>
    <cellStyle name="Обычный 14 6 2 5 3" xfId="11881"/>
    <cellStyle name="Обычный 14 6 2 6" xfId="11882"/>
    <cellStyle name="Обычный 14 6 2 6 2" xfId="11883"/>
    <cellStyle name="Обычный 14 6 2 7" xfId="11884"/>
    <cellStyle name="Обычный 14 6 2 7 2" xfId="11885"/>
    <cellStyle name="Обычный 14 6 2 8" xfId="11886"/>
    <cellStyle name="Обычный 14 6 3" xfId="11887"/>
    <cellStyle name="Обычный 14 6 3 2" xfId="11888"/>
    <cellStyle name="Обычный 14 6 3 2 2" xfId="11889"/>
    <cellStyle name="Обычный 14 6 3 2 2 2" xfId="11890"/>
    <cellStyle name="Обычный 14 6 3 2 2 2 2" xfId="11891"/>
    <cellStyle name="Обычный 14 6 3 2 2 3" xfId="11892"/>
    <cellStyle name="Обычный 14 6 3 2 3" xfId="11893"/>
    <cellStyle name="Обычный 14 6 3 2 3 2" xfId="11894"/>
    <cellStyle name="Обычный 14 6 3 2 4" xfId="11895"/>
    <cellStyle name="Обычный 14 6 3 3" xfId="11896"/>
    <cellStyle name="Обычный 14 6 3 3 2" xfId="11897"/>
    <cellStyle name="Обычный 14 6 3 3 2 2" xfId="11898"/>
    <cellStyle name="Обычный 14 6 3 3 2 2 2" xfId="11899"/>
    <cellStyle name="Обычный 14 6 3 3 2 3" xfId="11900"/>
    <cellStyle name="Обычный 14 6 3 3 3" xfId="11901"/>
    <cellStyle name="Обычный 14 6 3 3 3 2" xfId="11902"/>
    <cellStyle name="Обычный 14 6 3 3 4" xfId="11903"/>
    <cellStyle name="Обычный 14 6 3 4" xfId="11904"/>
    <cellStyle name="Обычный 14 6 3 4 2" xfId="11905"/>
    <cellStyle name="Обычный 14 6 3 4 2 2" xfId="11906"/>
    <cellStyle name="Обычный 14 6 3 4 2 2 2" xfId="11907"/>
    <cellStyle name="Обычный 14 6 3 4 2 3" xfId="11908"/>
    <cellStyle name="Обычный 14 6 3 4 3" xfId="11909"/>
    <cellStyle name="Обычный 14 6 3 4 3 2" xfId="11910"/>
    <cellStyle name="Обычный 14 6 3 4 4" xfId="11911"/>
    <cellStyle name="Обычный 14 6 3 5" xfId="11912"/>
    <cellStyle name="Обычный 14 6 3 5 2" xfId="11913"/>
    <cellStyle name="Обычный 14 6 3 5 2 2" xfId="11914"/>
    <cellStyle name="Обычный 14 6 3 5 3" xfId="11915"/>
    <cellStyle name="Обычный 14 6 3 6" xfId="11916"/>
    <cellStyle name="Обычный 14 6 3 6 2" xfId="11917"/>
    <cellStyle name="Обычный 14 6 3 7" xfId="11918"/>
    <cellStyle name="Обычный 14 6 4" xfId="11919"/>
    <cellStyle name="Обычный 14 6 4 2" xfId="11920"/>
    <cellStyle name="Обычный 14 6 4 2 2" xfId="11921"/>
    <cellStyle name="Обычный 14 6 4 2 2 2" xfId="11922"/>
    <cellStyle name="Обычный 14 6 4 2 3" xfId="11923"/>
    <cellStyle name="Обычный 14 6 4 3" xfId="11924"/>
    <cellStyle name="Обычный 14 6 4 3 2" xfId="11925"/>
    <cellStyle name="Обычный 14 6 4 4" xfId="11926"/>
    <cellStyle name="Обычный 14 6 5" xfId="11927"/>
    <cellStyle name="Обычный 14 6 5 2" xfId="11928"/>
    <cellStyle name="Обычный 14 6 5 2 2" xfId="11929"/>
    <cellStyle name="Обычный 14 6 5 2 2 2" xfId="11930"/>
    <cellStyle name="Обычный 14 6 5 2 3" xfId="11931"/>
    <cellStyle name="Обычный 14 6 5 3" xfId="11932"/>
    <cellStyle name="Обычный 14 6 5 3 2" xfId="11933"/>
    <cellStyle name="Обычный 14 6 5 4" xfId="11934"/>
    <cellStyle name="Обычный 14 6 6" xfId="11935"/>
    <cellStyle name="Обычный 14 6 6 2" xfId="11936"/>
    <cellStyle name="Обычный 14 6 6 2 2" xfId="11937"/>
    <cellStyle name="Обычный 14 6 6 2 2 2" xfId="11938"/>
    <cellStyle name="Обычный 14 6 6 2 3" xfId="11939"/>
    <cellStyle name="Обычный 14 6 6 3" xfId="11940"/>
    <cellStyle name="Обычный 14 6 6 3 2" xfId="11941"/>
    <cellStyle name="Обычный 14 6 6 4" xfId="11942"/>
    <cellStyle name="Обычный 14 6 7" xfId="11943"/>
    <cellStyle name="Обычный 14 6 7 2" xfId="11944"/>
    <cellStyle name="Обычный 14 6 7 2 2" xfId="11945"/>
    <cellStyle name="Обычный 14 6 7 2 2 2" xfId="11946"/>
    <cellStyle name="Обычный 14 6 7 2 3" xfId="11947"/>
    <cellStyle name="Обычный 14 6 7 3" xfId="11948"/>
    <cellStyle name="Обычный 14 6 7 3 2" xfId="11949"/>
    <cellStyle name="Обычный 14 6 7 4" xfId="11950"/>
    <cellStyle name="Обычный 14 6 8" xfId="11951"/>
    <cellStyle name="Обычный 14 6 8 2" xfId="11952"/>
    <cellStyle name="Обычный 14 6 8 2 2" xfId="11953"/>
    <cellStyle name="Обычный 14 6 8 3" xfId="11954"/>
    <cellStyle name="Обычный 14 6 9" xfId="11955"/>
    <cellStyle name="Обычный 14 6 9 2" xfId="11956"/>
    <cellStyle name="Обычный 14 7" xfId="11957"/>
    <cellStyle name="Обычный 14 7 10" xfId="11958"/>
    <cellStyle name="Обычный 14 7 10 2" xfId="11959"/>
    <cellStyle name="Обычный 14 7 11" xfId="11960"/>
    <cellStyle name="Обычный 14 7 2" xfId="11961"/>
    <cellStyle name="Обычный 14 7 2 2" xfId="11962"/>
    <cellStyle name="Обычный 14 7 2 2 2" xfId="11963"/>
    <cellStyle name="Обычный 14 7 2 2 2 2" xfId="11964"/>
    <cellStyle name="Обычный 14 7 2 2 2 2 2" xfId="11965"/>
    <cellStyle name="Обычный 14 7 2 2 2 3" xfId="11966"/>
    <cellStyle name="Обычный 14 7 2 2 3" xfId="11967"/>
    <cellStyle name="Обычный 14 7 2 2 3 2" xfId="11968"/>
    <cellStyle name="Обычный 14 7 2 2 4" xfId="11969"/>
    <cellStyle name="Обычный 14 7 2 3" xfId="11970"/>
    <cellStyle name="Обычный 14 7 2 3 2" xfId="11971"/>
    <cellStyle name="Обычный 14 7 2 3 2 2" xfId="11972"/>
    <cellStyle name="Обычный 14 7 2 3 2 2 2" xfId="11973"/>
    <cellStyle name="Обычный 14 7 2 3 2 3" xfId="11974"/>
    <cellStyle name="Обычный 14 7 2 3 3" xfId="11975"/>
    <cellStyle name="Обычный 14 7 2 3 3 2" xfId="11976"/>
    <cellStyle name="Обычный 14 7 2 3 4" xfId="11977"/>
    <cellStyle name="Обычный 14 7 2 4" xfId="11978"/>
    <cellStyle name="Обычный 14 7 2 4 2" xfId="11979"/>
    <cellStyle name="Обычный 14 7 2 4 2 2" xfId="11980"/>
    <cellStyle name="Обычный 14 7 2 4 2 2 2" xfId="11981"/>
    <cellStyle name="Обычный 14 7 2 4 2 3" xfId="11982"/>
    <cellStyle name="Обычный 14 7 2 4 3" xfId="11983"/>
    <cellStyle name="Обычный 14 7 2 4 3 2" xfId="11984"/>
    <cellStyle name="Обычный 14 7 2 4 4" xfId="11985"/>
    <cellStyle name="Обычный 14 7 2 5" xfId="11986"/>
    <cellStyle name="Обычный 14 7 2 5 2" xfId="11987"/>
    <cellStyle name="Обычный 14 7 2 5 2 2" xfId="11988"/>
    <cellStyle name="Обычный 14 7 2 5 3" xfId="11989"/>
    <cellStyle name="Обычный 14 7 2 6" xfId="11990"/>
    <cellStyle name="Обычный 14 7 2 6 2" xfId="11991"/>
    <cellStyle name="Обычный 14 7 2 7" xfId="11992"/>
    <cellStyle name="Обычный 14 7 2 7 2" xfId="11993"/>
    <cellStyle name="Обычный 14 7 2 8" xfId="11994"/>
    <cellStyle name="Обычный 14 7 3" xfId="11995"/>
    <cellStyle name="Обычный 14 7 3 2" xfId="11996"/>
    <cellStyle name="Обычный 14 7 3 2 2" xfId="11997"/>
    <cellStyle name="Обычный 14 7 3 2 2 2" xfId="11998"/>
    <cellStyle name="Обычный 14 7 3 2 2 2 2" xfId="11999"/>
    <cellStyle name="Обычный 14 7 3 2 2 3" xfId="12000"/>
    <cellStyle name="Обычный 14 7 3 2 3" xfId="12001"/>
    <cellStyle name="Обычный 14 7 3 2 3 2" xfId="12002"/>
    <cellStyle name="Обычный 14 7 3 2 4" xfId="12003"/>
    <cellStyle name="Обычный 14 7 3 3" xfId="12004"/>
    <cellStyle name="Обычный 14 7 3 3 2" xfId="12005"/>
    <cellStyle name="Обычный 14 7 3 3 2 2" xfId="12006"/>
    <cellStyle name="Обычный 14 7 3 3 2 2 2" xfId="12007"/>
    <cellStyle name="Обычный 14 7 3 3 2 3" xfId="12008"/>
    <cellStyle name="Обычный 14 7 3 3 3" xfId="12009"/>
    <cellStyle name="Обычный 14 7 3 3 3 2" xfId="12010"/>
    <cellStyle name="Обычный 14 7 3 3 4" xfId="12011"/>
    <cellStyle name="Обычный 14 7 3 4" xfId="12012"/>
    <cellStyle name="Обычный 14 7 3 4 2" xfId="12013"/>
    <cellStyle name="Обычный 14 7 3 4 2 2" xfId="12014"/>
    <cellStyle name="Обычный 14 7 3 4 2 2 2" xfId="12015"/>
    <cellStyle name="Обычный 14 7 3 4 2 3" xfId="12016"/>
    <cellStyle name="Обычный 14 7 3 4 3" xfId="12017"/>
    <cellStyle name="Обычный 14 7 3 4 3 2" xfId="12018"/>
    <cellStyle name="Обычный 14 7 3 4 4" xfId="12019"/>
    <cellStyle name="Обычный 14 7 3 5" xfId="12020"/>
    <cellStyle name="Обычный 14 7 3 5 2" xfId="12021"/>
    <cellStyle name="Обычный 14 7 3 5 2 2" xfId="12022"/>
    <cellStyle name="Обычный 14 7 3 5 3" xfId="12023"/>
    <cellStyle name="Обычный 14 7 3 6" xfId="12024"/>
    <cellStyle name="Обычный 14 7 3 6 2" xfId="12025"/>
    <cellStyle name="Обычный 14 7 3 7" xfId="12026"/>
    <cellStyle name="Обычный 14 7 4" xfId="12027"/>
    <cellStyle name="Обычный 14 7 4 2" xfId="12028"/>
    <cellStyle name="Обычный 14 7 4 2 2" xfId="12029"/>
    <cellStyle name="Обычный 14 7 4 2 2 2" xfId="12030"/>
    <cellStyle name="Обычный 14 7 4 2 3" xfId="12031"/>
    <cellStyle name="Обычный 14 7 4 3" xfId="12032"/>
    <cellStyle name="Обычный 14 7 4 3 2" xfId="12033"/>
    <cellStyle name="Обычный 14 7 4 4" xfId="12034"/>
    <cellStyle name="Обычный 14 7 5" xfId="12035"/>
    <cellStyle name="Обычный 14 7 5 2" xfId="12036"/>
    <cellStyle name="Обычный 14 7 5 2 2" xfId="12037"/>
    <cellStyle name="Обычный 14 7 5 2 2 2" xfId="12038"/>
    <cellStyle name="Обычный 14 7 5 2 3" xfId="12039"/>
    <cellStyle name="Обычный 14 7 5 3" xfId="12040"/>
    <cellStyle name="Обычный 14 7 5 3 2" xfId="12041"/>
    <cellStyle name="Обычный 14 7 5 4" xfId="12042"/>
    <cellStyle name="Обычный 14 7 6" xfId="12043"/>
    <cellStyle name="Обычный 14 7 6 2" xfId="12044"/>
    <cellStyle name="Обычный 14 7 6 2 2" xfId="12045"/>
    <cellStyle name="Обычный 14 7 6 2 2 2" xfId="12046"/>
    <cellStyle name="Обычный 14 7 6 2 3" xfId="12047"/>
    <cellStyle name="Обычный 14 7 6 3" xfId="12048"/>
    <cellStyle name="Обычный 14 7 6 3 2" xfId="12049"/>
    <cellStyle name="Обычный 14 7 6 4" xfId="12050"/>
    <cellStyle name="Обычный 14 7 7" xfId="12051"/>
    <cellStyle name="Обычный 14 7 7 2" xfId="12052"/>
    <cellStyle name="Обычный 14 7 7 2 2" xfId="12053"/>
    <cellStyle name="Обычный 14 7 7 2 2 2" xfId="12054"/>
    <cellStyle name="Обычный 14 7 7 2 3" xfId="12055"/>
    <cellStyle name="Обычный 14 7 7 3" xfId="12056"/>
    <cellStyle name="Обычный 14 7 7 3 2" xfId="12057"/>
    <cellStyle name="Обычный 14 7 7 4" xfId="12058"/>
    <cellStyle name="Обычный 14 7 8" xfId="12059"/>
    <cellStyle name="Обычный 14 7 8 2" xfId="12060"/>
    <cellStyle name="Обычный 14 7 8 2 2" xfId="12061"/>
    <cellStyle name="Обычный 14 7 8 3" xfId="12062"/>
    <cellStyle name="Обычный 14 7 9" xfId="12063"/>
    <cellStyle name="Обычный 14 7 9 2" xfId="12064"/>
    <cellStyle name="Обычный 14 8" xfId="12065"/>
    <cellStyle name="Обычный 14 8 2" xfId="12066"/>
    <cellStyle name="Обычный 14 8 2 2" xfId="12067"/>
    <cellStyle name="Обычный 14 8 2 2 2" xfId="12068"/>
    <cellStyle name="Обычный 14 8 2 2 2 2" xfId="12069"/>
    <cellStyle name="Обычный 14 8 2 2 3" xfId="12070"/>
    <cellStyle name="Обычный 14 8 2 3" xfId="12071"/>
    <cellStyle name="Обычный 14 8 2 3 2" xfId="12072"/>
    <cellStyle name="Обычный 14 8 2 4" xfId="12073"/>
    <cellStyle name="Обычный 14 8 3" xfId="12074"/>
    <cellStyle name="Обычный 14 8 3 2" xfId="12075"/>
    <cellStyle name="Обычный 14 8 3 2 2" xfId="12076"/>
    <cellStyle name="Обычный 14 8 3 2 2 2" xfId="12077"/>
    <cellStyle name="Обычный 14 8 3 2 3" xfId="12078"/>
    <cellStyle name="Обычный 14 8 3 3" xfId="12079"/>
    <cellStyle name="Обычный 14 8 3 3 2" xfId="12080"/>
    <cellStyle name="Обычный 14 8 3 4" xfId="12081"/>
    <cellStyle name="Обычный 14 8 4" xfId="12082"/>
    <cellStyle name="Обычный 14 8 4 2" xfId="12083"/>
    <cellStyle name="Обычный 14 8 4 2 2" xfId="12084"/>
    <cellStyle name="Обычный 14 8 4 2 2 2" xfId="12085"/>
    <cellStyle name="Обычный 14 8 4 2 3" xfId="12086"/>
    <cellStyle name="Обычный 14 8 4 3" xfId="12087"/>
    <cellStyle name="Обычный 14 8 4 3 2" xfId="12088"/>
    <cellStyle name="Обычный 14 8 4 4" xfId="12089"/>
    <cellStyle name="Обычный 14 8 5" xfId="12090"/>
    <cellStyle name="Обычный 14 8 5 2" xfId="12091"/>
    <cellStyle name="Обычный 14 8 5 2 2" xfId="12092"/>
    <cellStyle name="Обычный 14 8 5 3" xfId="12093"/>
    <cellStyle name="Обычный 14 8 6" xfId="12094"/>
    <cellStyle name="Обычный 14 8 6 2" xfId="12095"/>
    <cellStyle name="Обычный 14 8 7" xfId="12096"/>
    <cellStyle name="Обычный 14 9" xfId="12097"/>
    <cellStyle name="Обычный 14 9 2" xfId="12098"/>
    <cellStyle name="Обычный 14 9 2 2" xfId="12099"/>
    <cellStyle name="Обычный 14 9 2 2 2" xfId="12100"/>
    <cellStyle name="Обычный 14 9 2 3" xfId="12101"/>
    <cellStyle name="Обычный 14 9 3" xfId="12102"/>
    <cellStyle name="Обычный 14 9 3 2" xfId="12103"/>
    <cellStyle name="Обычный 14 9 4" xfId="12104"/>
    <cellStyle name="Обычный 14_(DELOITTE) январь 2011" xfId="12105"/>
    <cellStyle name="Обычный 15" xfId="12106"/>
    <cellStyle name="Обычный 15 10" xfId="12107"/>
    <cellStyle name="Обычный 15 10 10" xfId="12108"/>
    <cellStyle name="Обычный 15 10 10 2" xfId="12109"/>
    <cellStyle name="Обычный 15 10 11" xfId="12110"/>
    <cellStyle name="Обычный 15 10 11 2" xfId="12111"/>
    <cellStyle name="Обычный 15 10 12" xfId="12112"/>
    <cellStyle name="Обычный 15 10 2" xfId="12113"/>
    <cellStyle name="Обычный 15 10 2 10" xfId="12114"/>
    <cellStyle name="Обычный 15 10 2 2" xfId="12115"/>
    <cellStyle name="Обычный 15 10 2 2 2" xfId="12116"/>
    <cellStyle name="Обычный 15 10 2 2 2 2" xfId="12117"/>
    <cellStyle name="Обычный 15 10 2 2 2 2 2" xfId="12118"/>
    <cellStyle name="Обычный 15 10 2 2 2 2 2 2" xfId="12119"/>
    <cellStyle name="Обычный 15 10 2 2 2 2 3" xfId="12120"/>
    <cellStyle name="Обычный 15 10 2 2 2 3" xfId="12121"/>
    <cellStyle name="Обычный 15 10 2 2 2 3 2" xfId="12122"/>
    <cellStyle name="Обычный 15 10 2 2 2 4" xfId="12123"/>
    <cellStyle name="Обычный 15 10 2 2 3" xfId="12124"/>
    <cellStyle name="Обычный 15 10 2 2 3 2" xfId="12125"/>
    <cellStyle name="Обычный 15 10 2 2 3 2 2" xfId="12126"/>
    <cellStyle name="Обычный 15 10 2 2 3 2 2 2" xfId="12127"/>
    <cellStyle name="Обычный 15 10 2 2 3 2 3" xfId="12128"/>
    <cellStyle name="Обычный 15 10 2 2 3 3" xfId="12129"/>
    <cellStyle name="Обычный 15 10 2 2 3 3 2" xfId="12130"/>
    <cellStyle name="Обычный 15 10 2 2 3 4" xfId="12131"/>
    <cellStyle name="Обычный 15 10 2 2 4" xfId="12132"/>
    <cellStyle name="Обычный 15 10 2 2 4 2" xfId="12133"/>
    <cellStyle name="Обычный 15 10 2 2 4 2 2" xfId="12134"/>
    <cellStyle name="Обычный 15 10 2 2 4 2 2 2" xfId="12135"/>
    <cellStyle name="Обычный 15 10 2 2 4 2 3" xfId="12136"/>
    <cellStyle name="Обычный 15 10 2 2 4 3" xfId="12137"/>
    <cellStyle name="Обычный 15 10 2 2 4 3 2" xfId="12138"/>
    <cellStyle name="Обычный 15 10 2 2 4 4" xfId="12139"/>
    <cellStyle name="Обычный 15 10 2 2 5" xfId="12140"/>
    <cellStyle name="Обычный 15 10 2 2 5 2" xfId="12141"/>
    <cellStyle name="Обычный 15 10 2 2 5 2 2" xfId="12142"/>
    <cellStyle name="Обычный 15 10 2 2 5 3" xfId="12143"/>
    <cellStyle name="Обычный 15 10 2 2 6" xfId="12144"/>
    <cellStyle name="Обычный 15 10 2 2 6 2" xfId="12145"/>
    <cellStyle name="Обычный 15 10 2 2 7" xfId="12146"/>
    <cellStyle name="Обычный 15 10 2 2 7 2" xfId="12147"/>
    <cellStyle name="Обычный 15 10 2 2 8" xfId="12148"/>
    <cellStyle name="Обычный 15 10 2 3" xfId="12149"/>
    <cellStyle name="Обычный 15 10 2 3 2" xfId="12150"/>
    <cellStyle name="Обычный 15 10 2 3 2 2" xfId="12151"/>
    <cellStyle name="Обычный 15 10 2 3 2 2 2" xfId="12152"/>
    <cellStyle name="Обычный 15 10 2 3 2 2 2 2" xfId="12153"/>
    <cellStyle name="Обычный 15 10 2 3 2 2 3" xfId="12154"/>
    <cellStyle name="Обычный 15 10 2 3 2 3" xfId="12155"/>
    <cellStyle name="Обычный 15 10 2 3 2 3 2" xfId="12156"/>
    <cellStyle name="Обычный 15 10 2 3 2 4" xfId="12157"/>
    <cellStyle name="Обычный 15 10 2 3 3" xfId="12158"/>
    <cellStyle name="Обычный 15 10 2 3 3 2" xfId="12159"/>
    <cellStyle name="Обычный 15 10 2 3 3 2 2" xfId="12160"/>
    <cellStyle name="Обычный 15 10 2 3 3 2 2 2" xfId="12161"/>
    <cellStyle name="Обычный 15 10 2 3 3 2 3" xfId="12162"/>
    <cellStyle name="Обычный 15 10 2 3 3 3" xfId="12163"/>
    <cellStyle name="Обычный 15 10 2 3 3 3 2" xfId="12164"/>
    <cellStyle name="Обычный 15 10 2 3 3 4" xfId="12165"/>
    <cellStyle name="Обычный 15 10 2 3 4" xfId="12166"/>
    <cellStyle name="Обычный 15 10 2 3 4 2" xfId="12167"/>
    <cellStyle name="Обычный 15 10 2 3 4 2 2" xfId="12168"/>
    <cellStyle name="Обычный 15 10 2 3 4 2 2 2" xfId="12169"/>
    <cellStyle name="Обычный 15 10 2 3 4 2 3" xfId="12170"/>
    <cellStyle name="Обычный 15 10 2 3 4 3" xfId="12171"/>
    <cellStyle name="Обычный 15 10 2 3 4 3 2" xfId="12172"/>
    <cellStyle name="Обычный 15 10 2 3 4 4" xfId="12173"/>
    <cellStyle name="Обычный 15 10 2 3 5" xfId="12174"/>
    <cellStyle name="Обычный 15 10 2 3 5 2" xfId="12175"/>
    <cellStyle name="Обычный 15 10 2 3 5 2 2" xfId="12176"/>
    <cellStyle name="Обычный 15 10 2 3 5 3" xfId="12177"/>
    <cellStyle name="Обычный 15 10 2 3 6" xfId="12178"/>
    <cellStyle name="Обычный 15 10 2 3 6 2" xfId="12179"/>
    <cellStyle name="Обычный 15 10 2 3 7" xfId="12180"/>
    <cellStyle name="Обычный 15 10 2 4" xfId="12181"/>
    <cellStyle name="Обычный 15 10 2 4 2" xfId="12182"/>
    <cellStyle name="Обычный 15 10 2 4 2 2" xfId="12183"/>
    <cellStyle name="Обычный 15 10 2 4 2 2 2" xfId="12184"/>
    <cellStyle name="Обычный 15 10 2 4 2 3" xfId="12185"/>
    <cellStyle name="Обычный 15 10 2 4 3" xfId="12186"/>
    <cellStyle name="Обычный 15 10 2 4 3 2" xfId="12187"/>
    <cellStyle name="Обычный 15 10 2 4 4" xfId="12188"/>
    <cellStyle name="Обычный 15 10 2 5" xfId="12189"/>
    <cellStyle name="Обычный 15 10 2 5 2" xfId="12190"/>
    <cellStyle name="Обычный 15 10 2 5 2 2" xfId="12191"/>
    <cellStyle name="Обычный 15 10 2 5 2 2 2" xfId="12192"/>
    <cellStyle name="Обычный 15 10 2 5 2 3" xfId="12193"/>
    <cellStyle name="Обычный 15 10 2 5 3" xfId="12194"/>
    <cellStyle name="Обычный 15 10 2 5 3 2" xfId="12195"/>
    <cellStyle name="Обычный 15 10 2 5 4" xfId="12196"/>
    <cellStyle name="Обычный 15 10 2 6" xfId="12197"/>
    <cellStyle name="Обычный 15 10 2 6 2" xfId="12198"/>
    <cellStyle name="Обычный 15 10 2 6 2 2" xfId="12199"/>
    <cellStyle name="Обычный 15 10 2 6 2 2 2" xfId="12200"/>
    <cellStyle name="Обычный 15 10 2 6 2 3" xfId="12201"/>
    <cellStyle name="Обычный 15 10 2 6 3" xfId="12202"/>
    <cellStyle name="Обычный 15 10 2 6 3 2" xfId="12203"/>
    <cellStyle name="Обычный 15 10 2 6 4" xfId="12204"/>
    <cellStyle name="Обычный 15 10 2 7" xfId="12205"/>
    <cellStyle name="Обычный 15 10 2 7 2" xfId="12206"/>
    <cellStyle name="Обычный 15 10 2 7 2 2" xfId="12207"/>
    <cellStyle name="Обычный 15 10 2 7 3" xfId="12208"/>
    <cellStyle name="Обычный 15 10 2 8" xfId="12209"/>
    <cellStyle name="Обычный 15 10 2 8 2" xfId="12210"/>
    <cellStyle name="Обычный 15 10 2 9" xfId="12211"/>
    <cellStyle name="Обычный 15 10 2 9 2" xfId="12212"/>
    <cellStyle name="Обычный 15 10 3" xfId="12213"/>
    <cellStyle name="Обычный 15 10 3 10" xfId="12214"/>
    <cellStyle name="Обычный 15 10 3 2" xfId="12215"/>
    <cellStyle name="Обычный 15 10 3 2 2" xfId="12216"/>
    <cellStyle name="Обычный 15 10 3 2 2 2" xfId="12217"/>
    <cellStyle name="Обычный 15 10 3 2 2 2 2" xfId="12218"/>
    <cellStyle name="Обычный 15 10 3 2 2 2 2 2" xfId="12219"/>
    <cellStyle name="Обычный 15 10 3 2 2 2 3" xfId="12220"/>
    <cellStyle name="Обычный 15 10 3 2 2 3" xfId="12221"/>
    <cellStyle name="Обычный 15 10 3 2 2 3 2" xfId="12222"/>
    <cellStyle name="Обычный 15 10 3 2 2 4" xfId="12223"/>
    <cellStyle name="Обычный 15 10 3 2 3" xfId="12224"/>
    <cellStyle name="Обычный 15 10 3 2 3 2" xfId="12225"/>
    <cellStyle name="Обычный 15 10 3 2 3 2 2" xfId="12226"/>
    <cellStyle name="Обычный 15 10 3 2 3 2 2 2" xfId="12227"/>
    <cellStyle name="Обычный 15 10 3 2 3 2 3" xfId="12228"/>
    <cellStyle name="Обычный 15 10 3 2 3 3" xfId="12229"/>
    <cellStyle name="Обычный 15 10 3 2 3 3 2" xfId="12230"/>
    <cellStyle name="Обычный 15 10 3 2 3 4" xfId="12231"/>
    <cellStyle name="Обычный 15 10 3 2 4" xfId="12232"/>
    <cellStyle name="Обычный 15 10 3 2 4 2" xfId="12233"/>
    <cellStyle name="Обычный 15 10 3 2 4 2 2" xfId="12234"/>
    <cellStyle name="Обычный 15 10 3 2 4 2 2 2" xfId="12235"/>
    <cellStyle name="Обычный 15 10 3 2 4 2 3" xfId="12236"/>
    <cellStyle name="Обычный 15 10 3 2 4 3" xfId="12237"/>
    <cellStyle name="Обычный 15 10 3 2 4 3 2" xfId="12238"/>
    <cellStyle name="Обычный 15 10 3 2 4 4" xfId="12239"/>
    <cellStyle name="Обычный 15 10 3 2 5" xfId="12240"/>
    <cellStyle name="Обычный 15 10 3 2 5 2" xfId="12241"/>
    <cellStyle name="Обычный 15 10 3 2 5 2 2" xfId="12242"/>
    <cellStyle name="Обычный 15 10 3 2 5 3" xfId="12243"/>
    <cellStyle name="Обычный 15 10 3 2 6" xfId="12244"/>
    <cellStyle name="Обычный 15 10 3 2 6 2" xfId="12245"/>
    <cellStyle name="Обычный 15 10 3 2 7" xfId="12246"/>
    <cellStyle name="Обычный 15 10 3 2 7 2" xfId="12247"/>
    <cellStyle name="Обычный 15 10 3 2 8" xfId="12248"/>
    <cellStyle name="Обычный 15 10 3 3" xfId="12249"/>
    <cellStyle name="Обычный 15 10 3 3 2" xfId="12250"/>
    <cellStyle name="Обычный 15 10 3 3 2 2" xfId="12251"/>
    <cellStyle name="Обычный 15 10 3 3 2 2 2" xfId="12252"/>
    <cellStyle name="Обычный 15 10 3 3 2 2 2 2" xfId="12253"/>
    <cellStyle name="Обычный 15 10 3 3 2 2 3" xfId="12254"/>
    <cellStyle name="Обычный 15 10 3 3 2 3" xfId="12255"/>
    <cellStyle name="Обычный 15 10 3 3 2 3 2" xfId="12256"/>
    <cellStyle name="Обычный 15 10 3 3 2 4" xfId="12257"/>
    <cellStyle name="Обычный 15 10 3 3 3" xfId="12258"/>
    <cellStyle name="Обычный 15 10 3 3 3 2" xfId="12259"/>
    <cellStyle name="Обычный 15 10 3 3 3 2 2" xfId="12260"/>
    <cellStyle name="Обычный 15 10 3 3 3 2 2 2" xfId="12261"/>
    <cellStyle name="Обычный 15 10 3 3 3 2 3" xfId="12262"/>
    <cellStyle name="Обычный 15 10 3 3 3 3" xfId="12263"/>
    <cellStyle name="Обычный 15 10 3 3 3 3 2" xfId="12264"/>
    <cellStyle name="Обычный 15 10 3 3 3 4" xfId="12265"/>
    <cellStyle name="Обычный 15 10 3 3 4" xfId="12266"/>
    <cellStyle name="Обычный 15 10 3 3 4 2" xfId="12267"/>
    <cellStyle name="Обычный 15 10 3 3 4 2 2" xfId="12268"/>
    <cellStyle name="Обычный 15 10 3 3 4 2 2 2" xfId="12269"/>
    <cellStyle name="Обычный 15 10 3 3 4 2 3" xfId="12270"/>
    <cellStyle name="Обычный 15 10 3 3 4 3" xfId="12271"/>
    <cellStyle name="Обычный 15 10 3 3 4 3 2" xfId="12272"/>
    <cellStyle name="Обычный 15 10 3 3 4 4" xfId="12273"/>
    <cellStyle name="Обычный 15 10 3 3 5" xfId="12274"/>
    <cellStyle name="Обычный 15 10 3 3 5 2" xfId="12275"/>
    <cellStyle name="Обычный 15 10 3 3 5 2 2" xfId="12276"/>
    <cellStyle name="Обычный 15 10 3 3 5 3" xfId="12277"/>
    <cellStyle name="Обычный 15 10 3 3 6" xfId="12278"/>
    <cellStyle name="Обычный 15 10 3 3 6 2" xfId="12279"/>
    <cellStyle name="Обычный 15 10 3 3 7" xfId="12280"/>
    <cellStyle name="Обычный 15 10 3 4" xfId="12281"/>
    <cellStyle name="Обычный 15 10 3 4 2" xfId="12282"/>
    <cellStyle name="Обычный 15 10 3 4 2 2" xfId="12283"/>
    <cellStyle name="Обычный 15 10 3 4 2 2 2" xfId="12284"/>
    <cellStyle name="Обычный 15 10 3 4 2 3" xfId="12285"/>
    <cellStyle name="Обычный 15 10 3 4 3" xfId="12286"/>
    <cellStyle name="Обычный 15 10 3 4 3 2" xfId="12287"/>
    <cellStyle name="Обычный 15 10 3 4 4" xfId="12288"/>
    <cellStyle name="Обычный 15 10 3 5" xfId="12289"/>
    <cellStyle name="Обычный 15 10 3 5 2" xfId="12290"/>
    <cellStyle name="Обычный 15 10 3 5 2 2" xfId="12291"/>
    <cellStyle name="Обычный 15 10 3 5 2 2 2" xfId="12292"/>
    <cellStyle name="Обычный 15 10 3 5 2 3" xfId="12293"/>
    <cellStyle name="Обычный 15 10 3 5 3" xfId="12294"/>
    <cellStyle name="Обычный 15 10 3 5 3 2" xfId="12295"/>
    <cellStyle name="Обычный 15 10 3 5 4" xfId="12296"/>
    <cellStyle name="Обычный 15 10 3 6" xfId="12297"/>
    <cellStyle name="Обычный 15 10 3 6 2" xfId="12298"/>
    <cellStyle name="Обычный 15 10 3 6 2 2" xfId="12299"/>
    <cellStyle name="Обычный 15 10 3 6 2 2 2" xfId="12300"/>
    <cellStyle name="Обычный 15 10 3 6 2 3" xfId="12301"/>
    <cellStyle name="Обычный 15 10 3 6 3" xfId="12302"/>
    <cellStyle name="Обычный 15 10 3 6 3 2" xfId="12303"/>
    <cellStyle name="Обычный 15 10 3 6 4" xfId="12304"/>
    <cellStyle name="Обычный 15 10 3 7" xfId="12305"/>
    <cellStyle name="Обычный 15 10 3 7 2" xfId="12306"/>
    <cellStyle name="Обычный 15 10 3 7 2 2" xfId="12307"/>
    <cellStyle name="Обычный 15 10 3 7 3" xfId="12308"/>
    <cellStyle name="Обычный 15 10 3 8" xfId="12309"/>
    <cellStyle name="Обычный 15 10 3 8 2" xfId="12310"/>
    <cellStyle name="Обычный 15 10 3 9" xfId="12311"/>
    <cellStyle name="Обычный 15 10 3 9 2" xfId="12312"/>
    <cellStyle name="Обычный 15 10 4" xfId="12313"/>
    <cellStyle name="Обычный 15 10 4 2" xfId="12314"/>
    <cellStyle name="Обычный 15 10 4 2 2" xfId="12315"/>
    <cellStyle name="Обычный 15 10 4 2 2 2" xfId="12316"/>
    <cellStyle name="Обычный 15 10 4 2 2 2 2" xfId="12317"/>
    <cellStyle name="Обычный 15 10 4 2 2 3" xfId="12318"/>
    <cellStyle name="Обычный 15 10 4 2 3" xfId="12319"/>
    <cellStyle name="Обычный 15 10 4 2 3 2" xfId="12320"/>
    <cellStyle name="Обычный 15 10 4 2 4" xfId="12321"/>
    <cellStyle name="Обычный 15 10 4 3" xfId="12322"/>
    <cellStyle name="Обычный 15 10 4 3 2" xfId="12323"/>
    <cellStyle name="Обычный 15 10 4 3 2 2" xfId="12324"/>
    <cellStyle name="Обычный 15 10 4 3 2 2 2" xfId="12325"/>
    <cellStyle name="Обычный 15 10 4 3 2 3" xfId="12326"/>
    <cellStyle name="Обычный 15 10 4 3 3" xfId="12327"/>
    <cellStyle name="Обычный 15 10 4 3 3 2" xfId="12328"/>
    <cellStyle name="Обычный 15 10 4 3 4" xfId="12329"/>
    <cellStyle name="Обычный 15 10 4 4" xfId="12330"/>
    <cellStyle name="Обычный 15 10 4 4 2" xfId="12331"/>
    <cellStyle name="Обычный 15 10 4 4 2 2" xfId="12332"/>
    <cellStyle name="Обычный 15 10 4 4 2 2 2" xfId="12333"/>
    <cellStyle name="Обычный 15 10 4 4 2 3" xfId="12334"/>
    <cellStyle name="Обычный 15 10 4 4 3" xfId="12335"/>
    <cellStyle name="Обычный 15 10 4 4 3 2" xfId="12336"/>
    <cellStyle name="Обычный 15 10 4 4 4" xfId="12337"/>
    <cellStyle name="Обычный 15 10 4 5" xfId="12338"/>
    <cellStyle name="Обычный 15 10 4 5 2" xfId="12339"/>
    <cellStyle name="Обычный 15 10 4 5 2 2" xfId="12340"/>
    <cellStyle name="Обычный 15 10 4 5 3" xfId="12341"/>
    <cellStyle name="Обычный 15 10 4 6" xfId="12342"/>
    <cellStyle name="Обычный 15 10 4 6 2" xfId="12343"/>
    <cellStyle name="Обычный 15 10 4 7" xfId="12344"/>
    <cellStyle name="Обычный 15 10 4 7 2" xfId="12345"/>
    <cellStyle name="Обычный 15 10 4 8" xfId="12346"/>
    <cellStyle name="Обычный 15 10 5" xfId="12347"/>
    <cellStyle name="Обычный 15 10 5 2" xfId="12348"/>
    <cellStyle name="Обычный 15 10 5 2 2" xfId="12349"/>
    <cellStyle name="Обычный 15 10 5 2 2 2" xfId="12350"/>
    <cellStyle name="Обычный 15 10 5 2 2 2 2" xfId="12351"/>
    <cellStyle name="Обычный 15 10 5 2 2 3" xfId="12352"/>
    <cellStyle name="Обычный 15 10 5 2 3" xfId="12353"/>
    <cellStyle name="Обычный 15 10 5 2 3 2" xfId="12354"/>
    <cellStyle name="Обычный 15 10 5 2 4" xfId="12355"/>
    <cellStyle name="Обычный 15 10 5 3" xfId="12356"/>
    <cellStyle name="Обычный 15 10 5 3 2" xfId="12357"/>
    <cellStyle name="Обычный 15 10 5 3 2 2" xfId="12358"/>
    <cellStyle name="Обычный 15 10 5 3 2 2 2" xfId="12359"/>
    <cellStyle name="Обычный 15 10 5 3 2 3" xfId="12360"/>
    <cellStyle name="Обычный 15 10 5 3 3" xfId="12361"/>
    <cellStyle name="Обычный 15 10 5 3 3 2" xfId="12362"/>
    <cellStyle name="Обычный 15 10 5 3 4" xfId="12363"/>
    <cellStyle name="Обычный 15 10 5 4" xfId="12364"/>
    <cellStyle name="Обычный 15 10 5 4 2" xfId="12365"/>
    <cellStyle name="Обычный 15 10 5 4 2 2" xfId="12366"/>
    <cellStyle name="Обычный 15 10 5 4 2 2 2" xfId="12367"/>
    <cellStyle name="Обычный 15 10 5 4 2 3" xfId="12368"/>
    <cellStyle name="Обычный 15 10 5 4 3" xfId="12369"/>
    <cellStyle name="Обычный 15 10 5 4 3 2" xfId="12370"/>
    <cellStyle name="Обычный 15 10 5 4 4" xfId="12371"/>
    <cellStyle name="Обычный 15 10 5 5" xfId="12372"/>
    <cellStyle name="Обычный 15 10 5 5 2" xfId="12373"/>
    <cellStyle name="Обычный 15 10 5 5 2 2" xfId="12374"/>
    <cellStyle name="Обычный 15 10 5 5 3" xfId="12375"/>
    <cellStyle name="Обычный 15 10 5 6" xfId="12376"/>
    <cellStyle name="Обычный 15 10 5 6 2" xfId="12377"/>
    <cellStyle name="Обычный 15 10 5 7" xfId="12378"/>
    <cellStyle name="Обычный 15 10 6" xfId="12379"/>
    <cellStyle name="Обычный 15 10 6 2" xfId="12380"/>
    <cellStyle name="Обычный 15 10 6 2 2" xfId="12381"/>
    <cellStyle name="Обычный 15 10 6 2 2 2" xfId="12382"/>
    <cellStyle name="Обычный 15 10 6 2 3" xfId="12383"/>
    <cellStyle name="Обычный 15 10 6 3" xfId="12384"/>
    <cellStyle name="Обычный 15 10 6 3 2" xfId="12385"/>
    <cellStyle name="Обычный 15 10 6 4" xfId="12386"/>
    <cellStyle name="Обычный 15 10 7" xfId="12387"/>
    <cellStyle name="Обычный 15 10 7 2" xfId="12388"/>
    <cellStyle name="Обычный 15 10 7 2 2" xfId="12389"/>
    <cellStyle name="Обычный 15 10 7 2 2 2" xfId="12390"/>
    <cellStyle name="Обычный 15 10 7 2 3" xfId="12391"/>
    <cellStyle name="Обычный 15 10 7 3" xfId="12392"/>
    <cellStyle name="Обычный 15 10 7 3 2" xfId="12393"/>
    <cellStyle name="Обычный 15 10 7 4" xfId="12394"/>
    <cellStyle name="Обычный 15 10 8" xfId="12395"/>
    <cellStyle name="Обычный 15 10 8 2" xfId="12396"/>
    <cellStyle name="Обычный 15 10 8 2 2" xfId="12397"/>
    <cellStyle name="Обычный 15 10 8 2 2 2" xfId="12398"/>
    <cellStyle name="Обычный 15 10 8 2 3" xfId="12399"/>
    <cellStyle name="Обычный 15 10 8 3" xfId="12400"/>
    <cellStyle name="Обычный 15 10 8 3 2" xfId="12401"/>
    <cellStyle name="Обычный 15 10 8 4" xfId="12402"/>
    <cellStyle name="Обычный 15 10 9" xfId="12403"/>
    <cellStyle name="Обычный 15 10 9 2" xfId="12404"/>
    <cellStyle name="Обычный 15 10 9 2 2" xfId="12405"/>
    <cellStyle name="Обычный 15 10 9 3" xfId="12406"/>
    <cellStyle name="Обычный 15 11" xfId="12407"/>
    <cellStyle name="Обычный 15 11 10" xfId="12408"/>
    <cellStyle name="Обычный 15 11 10 2" xfId="12409"/>
    <cellStyle name="Обычный 15 11 11" xfId="12410"/>
    <cellStyle name="Обычный 15 11 11 2" xfId="12411"/>
    <cellStyle name="Обычный 15 11 12" xfId="12412"/>
    <cellStyle name="Обычный 15 11 2" xfId="12413"/>
    <cellStyle name="Обычный 15 11 2 10" xfId="12414"/>
    <cellStyle name="Обычный 15 11 2 2" xfId="12415"/>
    <cellStyle name="Обычный 15 11 2 2 2" xfId="12416"/>
    <cellStyle name="Обычный 15 11 2 2 2 2" xfId="12417"/>
    <cellStyle name="Обычный 15 11 2 2 2 2 2" xfId="12418"/>
    <cellStyle name="Обычный 15 11 2 2 2 2 2 2" xfId="12419"/>
    <cellStyle name="Обычный 15 11 2 2 2 2 3" xfId="12420"/>
    <cellStyle name="Обычный 15 11 2 2 2 3" xfId="12421"/>
    <cellStyle name="Обычный 15 11 2 2 2 3 2" xfId="12422"/>
    <cellStyle name="Обычный 15 11 2 2 2 4" xfId="12423"/>
    <cellStyle name="Обычный 15 11 2 2 3" xfId="12424"/>
    <cellStyle name="Обычный 15 11 2 2 3 2" xfId="12425"/>
    <cellStyle name="Обычный 15 11 2 2 3 2 2" xfId="12426"/>
    <cellStyle name="Обычный 15 11 2 2 3 2 2 2" xfId="12427"/>
    <cellStyle name="Обычный 15 11 2 2 3 2 3" xfId="12428"/>
    <cellStyle name="Обычный 15 11 2 2 3 3" xfId="12429"/>
    <cellStyle name="Обычный 15 11 2 2 3 3 2" xfId="12430"/>
    <cellStyle name="Обычный 15 11 2 2 3 4" xfId="12431"/>
    <cellStyle name="Обычный 15 11 2 2 4" xfId="12432"/>
    <cellStyle name="Обычный 15 11 2 2 4 2" xfId="12433"/>
    <cellStyle name="Обычный 15 11 2 2 4 2 2" xfId="12434"/>
    <cellStyle name="Обычный 15 11 2 2 4 2 2 2" xfId="12435"/>
    <cellStyle name="Обычный 15 11 2 2 4 2 3" xfId="12436"/>
    <cellStyle name="Обычный 15 11 2 2 4 3" xfId="12437"/>
    <cellStyle name="Обычный 15 11 2 2 4 3 2" xfId="12438"/>
    <cellStyle name="Обычный 15 11 2 2 4 4" xfId="12439"/>
    <cellStyle name="Обычный 15 11 2 2 5" xfId="12440"/>
    <cellStyle name="Обычный 15 11 2 2 5 2" xfId="12441"/>
    <cellStyle name="Обычный 15 11 2 2 5 2 2" xfId="12442"/>
    <cellStyle name="Обычный 15 11 2 2 5 3" xfId="12443"/>
    <cellStyle name="Обычный 15 11 2 2 6" xfId="12444"/>
    <cellStyle name="Обычный 15 11 2 2 6 2" xfId="12445"/>
    <cellStyle name="Обычный 15 11 2 2 7" xfId="12446"/>
    <cellStyle name="Обычный 15 11 2 2 7 2" xfId="12447"/>
    <cellStyle name="Обычный 15 11 2 2 8" xfId="12448"/>
    <cellStyle name="Обычный 15 11 2 3" xfId="12449"/>
    <cellStyle name="Обычный 15 11 2 3 2" xfId="12450"/>
    <cellStyle name="Обычный 15 11 2 3 2 2" xfId="12451"/>
    <cellStyle name="Обычный 15 11 2 3 2 2 2" xfId="12452"/>
    <cellStyle name="Обычный 15 11 2 3 2 2 2 2" xfId="12453"/>
    <cellStyle name="Обычный 15 11 2 3 2 2 3" xfId="12454"/>
    <cellStyle name="Обычный 15 11 2 3 2 3" xfId="12455"/>
    <cellStyle name="Обычный 15 11 2 3 2 3 2" xfId="12456"/>
    <cellStyle name="Обычный 15 11 2 3 2 4" xfId="12457"/>
    <cellStyle name="Обычный 15 11 2 3 3" xfId="12458"/>
    <cellStyle name="Обычный 15 11 2 3 3 2" xfId="12459"/>
    <cellStyle name="Обычный 15 11 2 3 3 2 2" xfId="12460"/>
    <cellStyle name="Обычный 15 11 2 3 3 2 2 2" xfId="12461"/>
    <cellStyle name="Обычный 15 11 2 3 3 2 3" xfId="12462"/>
    <cellStyle name="Обычный 15 11 2 3 3 3" xfId="12463"/>
    <cellStyle name="Обычный 15 11 2 3 3 3 2" xfId="12464"/>
    <cellStyle name="Обычный 15 11 2 3 3 4" xfId="12465"/>
    <cellStyle name="Обычный 15 11 2 3 4" xfId="12466"/>
    <cellStyle name="Обычный 15 11 2 3 4 2" xfId="12467"/>
    <cellStyle name="Обычный 15 11 2 3 4 2 2" xfId="12468"/>
    <cellStyle name="Обычный 15 11 2 3 4 2 2 2" xfId="12469"/>
    <cellStyle name="Обычный 15 11 2 3 4 2 3" xfId="12470"/>
    <cellStyle name="Обычный 15 11 2 3 4 3" xfId="12471"/>
    <cellStyle name="Обычный 15 11 2 3 4 3 2" xfId="12472"/>
    <cellStyle name="Обычный 15 11 2 3 4 4" xfId="12473"/>
    <cellStyle name="Обычный 15 11 2 3 5" xfId="12474"/>
    <cellStyle name="Обычный 15 11 2 3 5 2" xfId="12475"/>
    <cellStyle name="Обычный 15 11 2 3 5 2 2" xfId="12476"/>
    <cellStyle name="Обычный 15 11 2 3 5 3" xfId="12477"/>
    <cellStyle name="Обычный 15 11 2 3 6" xfId="12478"/>
    <cellStyle name="Обычный 15 11 2 3 6 2" xfId="12479"/>
    <cellStyle name="Обычный 15 11 2 3 7" xfId="12480"/>
    <cellStyle name="Обычный 15 11 2 4" xfId="12481"/>
    <cellStyle name="Обычный 15 11 2 4 2" xfId="12482"/>
    <cellStyle name="Обычный 15 11 2 4 2 2" xfId="12483"/>
    <cellStyle name="Обычный 15 11 2 4 2 2 2" xfId="12484"/>
    <cellStyle name="Обычный 15 11 2 4 2 3" xfId="12485"/>
    <cellStyle name="Обычный 15 11 2 4 3" xfId="12486"/>
    <cellStyle name="Обычный 15 11 2 4 3 2" xfId="12487"/>
    <cellStyle name="Обычный 15 11 2 4 4" xfId="12488"/>
    <cellStyle name="Обычный 15 11 2 5" xfId="12489"/>
    <cellStyle name="Обычный 15 11 2 5 2" xfId="12490"/>
    <cellStyle name="Обычный 15 11 2 5 2 2" xfId="12491"/>
    <cellStyle name="Обычный 15 11 2 5 2 2 2" xfId="12492"/>
    <cellStyle name="Обычный 15 11 2 5 2 3" xfId="12493"/>
    <cellStyle name="Обычный 15 11 2 5 3" xfId="12494"/>
    <cellStyle name="Обычный 15 11 2 5 3 2" xfId="12495"/>
    <cellStyle name="Обычный 15 11 2 5 4" xfId="12496"/>
    <cellStyle name="Обычный 15 11 2 6" xfId="12497"/>
    <cellStyle name="Обычный 15 11 2 6 2" xfId="12498"/>
    <cellStyle name="Обычный 15 11 2 6 2 2" xfId="12499"/>
    <cellStyle name="Обычный 15 11 2 6 2 2 2" xfId="12500"/>
    <cellStyle name="Обычный 15 11 2 6 2 3" xfId="12501"/>
    <cellStyle name="Обычный 15 11 2 6 3" xfId="12502"/>
    <cellStyle name="Обычный 15 11 2 6 3 2" xfId="12503"/>
    <cellStyle name="Обычный 15 11 2 6 4" xfId="12504"/>
    <cellStyle name="Обычный 15 11 2 7" xfId="12505"/>
    <cellStyle name="Обычный 15 11 2 7 2" xfId="12506"/>
    <cellStyle name="Обычный 15 11 2 7 2 2" xfId="12507"/>
    <cellStyle name="Обычный 15 11 2 7 3" xfId="12508"/>
    <cellStyle name="Обычный 15 11 2 8" xfId="12509"/>
    <cellStyle name="Обычный 15 11 2 8 2" xfId="12510"/>
    <cellStyle name="Обычный 15 11 2 9" xfId="12511"/>
    <cellStyle name="Обычный 15 11 2 9 2" xfId="12512"/>
    <cellStyle name="Обычный 15 11 3" xfId="12513"/>
    <cellStyle name="Обычный 15 11 3 10" xfId="12514"/>
    <cellStyle name="Обычный 15 11 3 2" xfId="12515"/>
    <cellStyle name="Обычный 15 11 3 2 2" xfId="12516"/>
    <cellStyle name="Обычный 15 11 3 2 2 2" xfId="12517"/>
    <cellStyle name="Обычный 15 11 3 2 2 2 2" xfId="12518"/>
    <cellStyle name="Обычный 15 11 3 2 2 2 2 2" xfId="12519"/>
    <cellStyle name="Обычный 15 11 3 2 2 2 3" xfId="12520"/>
    <cellStyle name="Обычный 15 11 3 2 2 3" xfId="12521"/>
    <cellStyle name="Обычный 15 11 3 2 2 3 2" xfId="12522"/>
    <cellStyle name="Обычный 15 11 3 2 2 4" xfId="12523"/>
    <cellStyle name="Обычный 15 11 3 2 3" xfId="12524"/>
    <cellStyle name="Обычный 15 11 3 2 3 2" xfId="12525"/>
    <cellStyle name="Обычный 15 11 3 2 3 2 2" xfId="12526"/>
    <cellStyle name="Обычный 15 11 3 2 3 2 2 2" xfId="12527"/>
    <cellStyle name="Обычный 15 11 3 2 3 2 3" xfId="12528"/>
    <cellStyle name="Обычный 15 11 3 2 3 3" xfId="12529"/>
    <cellStyle name="Обычный 15 11 3 2 3 3 2" xfId="12530"/>
    <cellStyle name="Обычный 15 11 3 2 3 4" xfId="12531"/>
    <cellStyle name="Обычный 15 11 3 2 4" xfId="12532"/>
    <cellStyle name="Обычный 15 11 3 2 4 2" xfId="12533"/>
    <cellStyle name="Обычный 15 11 3 2 4 2 2" xfId="12534"/>
    <cellStyle name="Обычный 15 11 3 2 4 2 2 2" xfId="12535"/>
    <cellStyle name="Обычный 15 11 3 2 4 2 3" xfId="12536"/>
    <cellStyle name="Обычный 15 11 3 2 4 3" xfId="12537"/>
    <cellStyle name="Обычный 15 11 3 2 4 3 2" xfId="12538"/>
    <cellStyle name="Обычный 15 11 3 2 4 4" xfId="12539"/>
    <cellStyle name="Обычный 15 11 3 2 5" xfId="12540"/>
    <cellStyle name="Обычный 15 11 3 2 5 2" xfId="12541"/>
    <cellStyle name="Обычный 15 11 3 2 5 2 2" xfId="12542"/>
    <cellStyle name="Обычный 15 11 3 2 5 3" xfId="12543"/>
    <cellStyle name="Обычный 15 11 3 2 6" xfId="12544"/>
    <cellStyle name="Обычный 15 11 3 2 6 2" xfId="12545"/>
    <cellStyle name="Обычный 15 11 3 2 7" xfId="12546"/>
    <cellStyle name="Обычный 15 11 3 2 7 2" xfId="12547"/>
    <cellStyle name="Обычный 15 11 3 2 8" xfId="12548"/>
    <cellStyle name="Обычный 15 11 3 3" xfId="12549"/>
    <cellStyle name="Обычный 15 11 3 3 2" xfId="12550"/>
    <cellStyle name="Обычный 15 11 3 3 2 2" xfId="12551"/>
    <cellStyle name="Обычный 15 11 3 3 2 2 2" xfId="12552"/>
    <cellStyle name="Обычный 15 11 3 3 2 2 2 2" xfId="12553"/>
    <cellStyle name="Обычный 15 11 3 3 2 2 3" xfId="12554"/>
    <cellStyle name="Обычный 15 11 3 3 2 3" xfId="12555"/>
    <cellStyle name="Обычный 15 11 3 3 2 3 2" xfId="12556"/>
    <cellStyle name="Обычный 15 11 3 3 2 4" xfId="12557"/>
    <cellStyle name="Обычный 15 11 3 3 3" xfId="12558"/>
    <cellStyle name="Обычный 15 11 3 3 3 2" xfId="12559"/>
    <cellStyle name="Обычный 15 11 3 3 3 2 2" xfId="12560"/>
    <cellStyle name="Обычный 15 11 3 3 3 2 2 2" xfId="12561"/>
    <cellStyle name="Обычный 15 11 3 3 3 2 3" xfId="12562"/>
    <cellStyle name="Обычный 15 11 3 3 3 3" xfId="12563"/>
    <cellStyle name="Обычный 15 11 3 3 3 3 2" xfId="12564"/>
    <cellStyle name="Обычный 15 11 3 3 3 4" xfId="12565"/>
    <cellStyle name="Обычный 15 11 3 3 4" xfId="12566"/>
    <cellStyle name="Обычный 15 11 3 3 4 2" xfId="12567"/>
    <cellStyle name="Обычный 15 11 3 3 4 2 2" xfId="12568"/>
    <cellStyle name="Обычный 15 11 3 3 4 2 2 2" xfId="12569"/>
    <cellStyle name="Обычный 15 11 3 3 4 2 3" xfId="12570"/>
    <cellStyle name="Обычный 15 11 3 3 4 3" xfId="12571"/>
    <cellStyle name="Обычный 15 11 3 3 4 3 2" xfId="12572"/>
    <cellStyle name="Обычный 15 11 3 3 4 4" xfId="12573"/>
    <cellStyle name="Обычный 15 11 3 3 5" xfId="12574"/>
    <cellStyle name="Обычный 15 11 3 3 5 2" xfId="12575"/>
    <cellStyle name="Обычный 15 11 3 3 5 2 2" xfId="12576"/>
    <cellStyle name="Обычный 15 11 3 3 5 3" xfId="12577"/>
    <cellStyle name="Обычный 15 11 3 3 6" xfId="12578"/>
    <cellStyle name="Обычный 15 11 3 3 6 2" xfId="12579"/>
    <cellStyle name="Обычный 15 11 3 3 7" xfId="12580"/>
    <cellStyle name="Обычный 15 11 3 4" xfId="12581"/>
    <cellStyle name="Обычный 15 11 3 4 2" xfId="12582"/>
    <cellStyle name="Обычный 15 11 3 4 2 2" xfId="12583"/>
    <cellStyle name="Обычный 15 11 3 4 2 2 2" xfId="12584"/>
    <cellStyle name="Обычный 15 11 3 4 2 3" xfId="12585"/>
    <cellStyle name="Обычный 15 11 3 4 3" xfId="12586"/>
    <cellStyle name="Обычный 15 11 3 4 3 2" xfId="12587"/>
    <cellStyle name="Обычный 15 11 3 4 4" xfId="12588"/>
    <cellStyle name="Обычный 15 11 3 5" xfId="12589"/>
    <cellStyle name="Обычный 15 11 3 5 2" xfId="12590"/>
    <cellStyle name="Обычный 15 11 3 5 2 2" xfId="12591"/>
    <cellStyle name="Обычный 15 11 3 5 2 2 2" xfId="12592"/>
    <cellStyle name="Обычный 15 11 3 5 2 3" xfId="12593"/>
    <cellStyle name="Обычный 15 11 3 5 3" xfId="12594"/>
    <cellStyle name="Обычный 15 11 3 5 3 2" xfId="12595"/>
    <cellStyle name="Обычный 15 11 3 5 4" xfId="12596"/>
    <cellStyle name="Обычный 15 11 3 6" xfId="12597"/>
    <cellStyle name="Обычный 15 11 3 6 2" xfId="12598"/>
    <cellStyle name="Обычный 15 11 3 6 2 2" xfId="12599"/>
    <cellStyle name="Обычный 15 11 3 6 2 2 2" xfId="12600"/>
    <cellStyle name="Обычный 15 11 3 6 2 3" xfId="12601"/>
    <cellStyle name="Обычный 15 11 3 6 3" xfId="12602"/>
    <cellStyle name="Обычный 15 11 3 6 3 2" xfId="12603"/>
    <cellStyle name="Обычный 15 11 3 6 4" xfId="12604"/>
    <cellStyle name="Обычный 15 11 3 7" xfId="12605"/>
    <cellStyle name="Обычный 15 11 3 7 2" xfId="12606"/>
    <cellStyle name="Обычный 15 11 3 7 2 2" xfId="12607"/>
    <cellStyle name="Обычный 15 11 3 7 3" xfId="12608"/>
    <cellStyle name="Обычный 15 11 3 8" xfId="12609"/>
    <cellStyle name="Обычный 15 11 3 8 2" xfId="12610"/>
    <cellStyle name="Обычный 15 11 3 9" xfId="12611"/>
    <cellStyle name="Обычный 15 11 3 9 2" xfId="12612"/>
    <cellStyle name="Обычный 15 11 4" xfId="12613"/>
    <cellStyle name="Обычный 15 11 4 2" xfId="12614"/>
    <cellStyle name="Обычный 15 11 4 2 2" xfId="12615"/>
    <cellStyle name="Обычный 15 11 4 2 2 2" xfId="12616"/>
    <cellStyle name="Обычный 15 11 4 2 2 2 2" xfId="12617"/>
    <cellStyle name="Обычный 15 11 4 2 2 3" xfId="12618"/>
    <cellStyle name="Обычный 15 11 4 2 3" xfId="12619"/>
    <cellStyle name="Обычный 15 11 4 2 3 2" xfId="12620"/>
    <cellStyle name="Обычный 15 11 4 2 4" xfId="12621"/>
    <cellStyle name="Обычный 15 11 4 3" xfId="12622"/>
    <cellStyle name="Обычный 15 11 4 3 2" xfId="12623"/>
    <cellStyle name="Обычный 15 11 4 3 2 2" xfId="12624"/>
    <cellStyle name="Обычный 15 11 4 3 2 2 2" xfId="12625"/>
    <cellStyle name="Обычный 15 11 4 3 2 3" xfId="12626"/>
    <cellStyle name="Обычный 15 11 4 3 3" xfId="12627"/>
    <cellStyle name="Обычный 15 11 4 3 3 2" xfId="12628"/>
    <cellStyle name="Обычный 15 11 4 3 4" xfId="12629"/>
    <cellStyle name="Обычный 15 11 4 4" xfId="12630"/>
    <cellStyle name="Обычный 15 11 4 4 2" xfId="12631"/>
    <cellStyle name="Обычный 15 11 4 4 2 2" xfId="12632"/>
    <cellStyle name="Обычный 15 11 4 4 2 2 2" xfId="12633"/>
    <cellStyle name="Обычный 15 11 4 4 2 3" xfId="12634"/>
    <cellStyle name="Обычный 15 11 4 4 3" xfId="12635"/>
    <cellStyle name="Обычный 15 11 4 4 3 2" xfId="12636"/>
    <cellStyle name="Обычный 15 11 4 4 4" xfId="12637"/>
    <cellStyle name="Обычный 15 11 4 5" xfId="12638"/>
    <cellStyle name="Обычный 15 11 4 5 2" xfId="12639"/>
    <cellStyle name="Обычный 15 11 4 5 2 2" xfId="12640"/>
    <cellStyle name="Обычный 15 11 4 5 3" xfId="12641"/>
    <cellStyle name="Обычный 15 11 4 6" xfId="12642"/>
    <cellStyle name="Обычный 15 11 4 6 2" xfId="12643"/>
    <cellStyle name="Обычный 15 11 4 7" xfId="12644"/>
    <cellStyle name="Обычный 15 11 4 7 2" xfId="12645"/>
    <cellStyle name="Обычный 15 11 4 8" xfId="12646"/>
    <cellStyle name="Обычный 15 11 5" xfId="12647"/>
    <cellStyle name="Обычный 15 11 5 2" xfId="12648"/>
    <cellStyle name="Обычный 15 11 5 2 2" xfId="12649"/>
    <cellStyle name="Обычный 15 11 5 2 2 2" xfId="12650"/>
    <cellStyle name="Обычный 15 11 5 2 2 2 2" xfId="12651"/>
    <cellStyle name="Обычный 15 11 5 2 2 3" xfId="12652"/>
    <cellStyle name="Обычный 15 11 5 2 3" xfId="12653"/>
    <cellStyle name="Обычный 15 11 5 2 3 2" xfId="12654"/>
    <cellStyle name="Обычный 15 11 5 2 4" xfId="12655"/>
    <cellStyle name="Обычный 15 11 5 3" xfId="12656"/>
    <cellStyle name="Обычный 15 11 5 3 2" xfId="12657"/>
    <cellStyle name="Обычный 15 11 5 3 2 2" xfId="12658"/>
    <cellStyle name="Обычный 15 11 5 3 2 2 2" xfId="12659"/>
    <cellStyle name="Обычный 15 11 5 3 2 3" xfId="12660"/>
    <cellStyle name="Обычный 15 11 5 3 3" xfId="12661"/>
    <cellStyle name="Обычный 15 11 5 3 3 2" xfId="12662"/>
    <cellStyle name="Обычный 15 11 5 3 4" xfId="12663"/>
    <cellStyle name="Обычный 15 11 5 4" xfId="12664"/>
    <cellStyle name="Обычный 15 11 5 4 2" xfId="12665"/>
    <cellStyle name="Обычный 15 11 5 4 2 2" xfId="12666"/>
    <cellStyle name="Обычный 15 11 5 4 2 2 2" xfId="12667"/>
    <cellStyle name="Обычный 15 11 5 4 2 3" xfId="12668"/>
    <cellStyle name="Обычный 15 11 5 4 3" xfId="12669"/>
    <cellStyle name="Обычный 15 11 5 4 3 2" xfId="12670"/>
    <cellStyle name="Обычный 15 11 5 4 4" xfId="12671"/>
    <cellStyle name="Обычный 15 11 5 5" xfId="12672"/>
    <cellStyle name="Обычный 15 11 5 5 2" xfId="12673"/>
    <cellStyle name="Обычный 15 11 5 5 2 2" xfId="12674"/>
    <cellStyle name="Обычный 15 11 5 5 3" xfId="12675"/>
    <cellStyle name="Обычный 15 11 5 6" xfId="12676"/>
    <cellStyle name="Обычный 15 11 5 6 2" xfId="12677"/>
    <cellStyle name="Обычный 15 11 5 7" xfId="12678"/>
    <cellStyle name="Обычный 15 11 6" xfId="12679"/>
    <cellStyle name="Обычный 15 11 6 2" xfId="12680"/>
    <cellStyle name="Обычный 15 11 6 2 2" xfId="12681"/>
    <cellStyle name="Обычный 15 11 6 2 2 2" xfId="12682"/>
    <cellStyle name="Обычный 15 11 6 2 3" xfId="12683"/>
    <cellStyle name="Обычный 15 11 6 3" xfId="12684"/>
    <cellStyle name="Обычный 15 11 6 3 2" xfId="12685"/>
    <cellStyle name="Обычный 15 11 6 4" xfId="12686"/>
    <cellStyle name="Обычный 15 11 7" xfId="12687"/>
    <cellStyle name="Обычный 15 11 7 2" xfId="12688"/>
    <cellStyle name="Обычный 15 11 7 2 2" xfId="12689"/>
    <cellStyle name="Обычный 15 11 7 2 2 2" xfId="12690"/>
    <cellStyle name="Обычный 15 11 7 2 3" xfId="12691"/>
    <cellStyle name="Обычный 15 11 7 3" xfId="12692"/>
    <cellStyle name="Обычный 15 11 7 3 2" xfId="12693"/>
    <cellStyle name="Обычный 15 11 7 4" xfId="12694"/>
    <cellStyle name="Обычный 15 11 8" xfId="12695"/>
    <cellStyle name="Обычный 15 11 8 2" xfId="12696"/>
    <cellStyle name="Обычный 15 11 8 2 2" xfId="12697"/>
    <cellStyle name="Обычный 15 11 8 2 2 2" xfId="12698"/>
    <cellStyle name="Обычный 15 11 8 2 3" xfId="12699"/>
    <cellStyle name="Обычный 15 11 8 3" xfId="12700"/>
    <cellStyle name="Обычный 15 11 8 3 2" xfId="12701"/>
    <cellStyle name="Обычный 15 11 8 4" xfId="12702"/>
    <cellStyle name="Обычный 15 11 9" xfId="12703"/>
    <cellStyle name="Обычный 15 11 9 2" xfId="12704"/>
    <cellStyle name="Обычный 15 11 9 2 2" xfId="12705"/>
    <cellStyle name="Обычный 15 11 9 3" xfId="12706"/>
    <cellStyle name="Обычный 15 12" xfId="12707"/>
    <cellStyle name="Обычный 15 12 10" xfId="12708"/>
    <cellStyle name="Обычный 15 12 10 2" xfId="12709"/>
    <cellStyle name="Обычный 15 12 11" xfId="12710"/>
    <cellStyle name="Обычный 15 12 11 2" xfId="12711"/>
    <cellStyle name="Обычный 15 12 12" xfId="12712"/>
    <cellStyle name="Обычный 15 12 2" xfId="12713"/>
    <cellStyle name="Обычный 15 12 2 10" xfId="12714"/>
    <cellStyle name="Обычный 15 12 2 2" xfId="12715"/>
    <cellStyle name="Обычный 15 12 2 2 2" xfId="12716"/>
    <cellStyle name="Обычный 15 12 2 2 2 2" xfId="12717"/>
    <cellStyle name="Обычный 15 12 2 2 2 2 2" xfId="12718"/>
    <cellStyle name="Обычный 15 12 2 2 2 2 2 2" xfId="12719"/>
    <cellStyle name="Обычный 15 12 2 2 2 2 3" xfId="12720"/>
    <cellStyle name="Обычный 15 12 2 2 2 3" xfId="12721"/>
    <cellStyle name="Обычный 15 12 2 2 2 3 2" xfId="12722"/>
    <cellStyle name="Обычный 15 12 2 2 2 4" xfId="12723"/>
    <cellStyle name="Обычный 15 12 2 2 3" xfId="12724"/>
    <cellStyle name="Обычный 15 12 2 2 3 2" xfId="12725"/>
    <cellStyle name="Обычный 15 12 2 2 3 2 2" xfId="12726"/>
    <cellStyle name="Обычный 15 12 2 2 3 2 2 2" xfId="12727"/>
    <cellStyle name="Обычный 15 12 2 2 3 2 3" xfId="12728"/>
    <cellStyle name="Обычный 15 12 2 2 3 3" xfId="12729"/>
    <cellStyle name="Обычный 15 12 2 2 3 3 2" xfId="12730"/>
    <cellStyle name="Обычный 15 12 2 2 3 4" xfId="12731"/>
    <cellStyle name="Обычный 15 12 2 2 4" xfId="12732"/>
    <cellStyle name="Обычный 15 12 2 2 4 2" xfId="12733"/>
    <cellStyle name="Обычный 15 12 2 2 4 2 2" xfId="12734"/>
    <cellStyle name="Обычный 15 12 2 2 4 2 2 2" xfId="12735"/>
    <cellStyle name="Обычный 15 12 2 2 4 2 3" xfId="12736"/>
    <cellStyle name="Обычный 15 12 2 2 4 3" xfId="12737"/>
    <cellStyle name="Обычный 15 12 2 2 4 3 2" xfId="12738"/>
    <cellStyle name="Обычный 15 12 2 2 4 4" xfId="12739"/>
    <cellStyle name="Обычный 15 12 2 2 5" xfId="12740"/>
    <cellStyle name="Обычный 15 12 2 2 5 2" xfId="12741"/>
    <cellStyle name="Обычный 15 12 2 2 5 2 2" xfId="12742"/>
    <cellStyle name="Обычный 15 12 2 2 5 3" xfId="12743"/>
    <cellStyle name="Обычный 15 12 2 2 6" xfId="12744"/>
    <cellStyle name="Обычный 15 12 2 2 6 2" xfId="12745"/>
    <cellStyle name="Обычный 15 12 2 2 7" xfId="12746"/>
    <cellStyle name="Обычный 15 12 2 2 7 2" xfId="12747"/>
    <cellStyle name="Обычный 15 12 2 2 8" xfId="12748"/>
    <cellStyle name="Обычный 15 12 2 3" xfId="12749"/>
    <cellStyle name="Обычный 15 12 2 3 2" xfId="12750"/>
    <cellStyle name="Обычный 15 12 2 3 2 2" xfId="12751"/>
    <cellStyle name="Обычный 15 12 2 3 2 2 2" xfId="12752"/>
    <cellStyle name="Обычный 15 12 2 3 2 2 2 2" xfId="12753"/>
    <cellStyle name="Обычный 15 12 2 3 2 2 3" xfId="12754"/>
    <cellStyle name="Обычный 15 12 2 3 2 3" xfId="12755"/>
    <cellStyle name="Обычный 15 12 2 3 2 3 2" xfId="12756"/>
    <cellStyle name="Обычный 15 12 2 3 2 4" xfId="12757"/>
    <cellStyle name="Обычный 15 12 2 3 3" xfId="12758"/>
    <cellStyle name="Обычный 15 12 2 3 3 2" xfId="12759"/>
    <cellStyle name="Обычный 15 12 2 3 3 2 2" xfId="12760"/>
    <cellStyle name="Обычный 15 12 2 3 3 2 2 2" xfId="12761"/>
    <cellStyle name="Обычный 15 12 2 3 3 2 3" xfId="12762"/>
    <cellStyle name="Обычный 15 12 2 3 3 3" xfId="12763"/>
    <cellStyle name="Обычный 15 12 2 3 3 3 2" xfId="12764"/>
    <cellStyle name="Обычный 15 12 2 3 3 4" xfId="12765"/>
    <cellStyle name="Обычный 15 12 2 3 4" xfId="12766"/>
    <cellStyle name="Обычный 15 12 2 3 4 2" xfId="12767"/>
    <cellStyle name="Обычный 15 12 2 3 4 2 2" xfId="12768"/>
    <cellStyle name="Обычный 15 12 2 3 4 2 2 2" xfId="12769"/>
    <cellStyle name="Обычный 15 12 2 3 4 2 3" xfId="12770"/>
    <cellStyle name="Обычный 15 12 2 3 4 3" xfId="12771"/>
    <cellStyle name="Обычный 15 12 2 3 4 3 2" xfId="12772"/>
    <cellStyle name="Обычный 15 12 2 3 4 4" xfId="12773"/>
    <cellStyle name="Обычный 15 12 2 3 5" xfId="12774"/>
    <cellStyle name="Обычный 15 12 2 3 5 2" xfId="12775"/>
    <cellStyle name="Обычный 15 12 2 3 5 2 2" xfId="12776"/>
    <cellStyle name="Обычный 15 12 2 3 5 3" xfId="12777"/>
    <cellStyle name="Обычный 15 12 2 3 6" xfId="12778"/>
    <cellStyle name="Обычный 15 12 2 3 6 2" xfId="12779"/>
    <cellStyle name="Обычный 15 12 2 3 7" xfId="12780"/>
    <cellStyle name="Обычный 15 12 2 4" xfId="12781"/>
    <cellStyle name="Обычный 15 12 2 4 2" xfId="12782"/>
    <cellStyle name="Обычный 15 12 2 4 2 2" xfId="12783"/>
    <cellStyle name="Обычный 15 12 2 4 2 2 2" xfId="12784"/>
    <cellStyle name="Обычный 15 12 2 4 2 3" xfId="12785"/>
    <cellStyle name="Обычный 15 12 2 4 3" xfId="12786"/>
    <cellStyle name="Обычный 15 12 2 4 3 2" xfId="12787"/>
    <cellStyle name="Обычный 15 12 2 4 4" xfId="12788"/>
    <cellStyle name="Обычный 15 12 2 5" xfId="12789"/>
    <cellStyle name="Обычный 15 12 2 5 2" xfId="12790"/>
    <cellStyle name="Обычный 15 12 2 5 2 2" xfId="12791"/>
    <cellStyle name="Обычный 15 12 2 5 2 2 2" xfId="12792"/>
    <cellStyle name="Обычный 15 12 2 5 2 3" xfId="12793"/>
    <cellStyle name="Обычный 15 12 2 5 3" xfId="12794"/>
    <cellStyle name="Обычный 15 12 2 5 3 2" xfId="12795"/>
    <cellStyle name="Обычный 15 12 2 5 4" xfId="12796"/>
    <cellStyle name="Обычный 15 12 2 6" xfId="12797"/>
    <cellStyle name="Обычный 15 12 2 6 2" xfId="12798"/>
    <cellStyle name="Обычный 15 12 2 6 2 2" xfId="12799"/>
    <cellStyle name="Обычный 15 12 2 6 2 2 2" xfId="12800"/>
    <cellStyle name="Обычный 15 12 2 6 2 3" xfId="12801"/>
    <cellStyle name="Обычный 15 12 2 6 3" xfId="12802"/>
    <cellStyle name="Обычный 15 12 2 6 3 2" xfId="12803"/>
    <cellStyle name="Обычный 15 12 2 6 4" xfId="12804"/>
    <cellStyle name="Обычный 15 12 2 7" xfId="12805"/>
    <cellStyle name="Обычный 15 12 2 7 2" xfId="12806"/>
    <cellStyle name="Обычный 15 12 2 7 2 2" xfId="12807"/>
    <cellStyle name="Обычный 15 12 2 7 3" xfId="12808"/>
    <cellStyle name="Обычный 15 12 2 8" xfId="12809"/>
    <cellStyle name="Обычный 15 12 2 8 2" xfId="12810"/>
    <cellStyle name="Обычный 15 12 2 9" xfId="12811"/>
    <cellStyle name="Обычный 15 12 2 9 2" xfId="12812"/>
    <cellStyle name="Обычный 15 12 3" xfId="12813"/>
    <cellStyle name="Обычный 15 12 3 10" xfId="12814"/>
    <cellStyle name="Обычный 15 12 3 2" xfId="12815"/>
    <cellStyle name="Обычный 15 12 3 2 2" xfId="12816"/>
    <cellStyle name="Обычный 15 12 3 2 2 2" xfId="12817"/>
    <cellStyle name="Обычный 15 12 3 2 2 2 2" xfId="12818"/>
    <cellStyle name="Обычный 15 12 3 2 2 2 2 2" xfId="12819"/>
    <cellStyle name="Обычный 15 12 3 2 2 2 3" xfId="12820"/>
    <cellStyle name="Обычный 15 12 3 2 2 3" xfId="12821"/>
    <cellStyle name="Обычный 15 12 3 2 2 3 2" xfId="12822"/>
    <cellStyle name="Обычный 15 12 3 2 2 4" xfId="12823"/>
    <cellStyle name="Обычный 15 12 3 2 3" xfId="12824"/>
    <cellStyle name="Обычный 15 12 3 2 3 2" xfId="12825"/>
    <cellStyle name="Обычный 15 12 3 2 3 2 2" xfId="12826"/>
    <cellStyle name="Обычный 15 12 3 2 3 2 2 2" xfId="12827"/>
    <cellStyle name="Обычный 15 12 3 2 3 2 3" xfId="12828"/>
    <cellStyle name="Обычный 15 12 3 2 3 3" xfId="12829"/>
    <cellStyle name="Обычный 15 12 3 2 3 3 2" xfId="12830"/>
    <cellStyle name="Обычный 15 12 3 2 3 4" xfId="12831"/>
    <cellStyle name="Обычный 15 12 3 2 4" xfId="12832"/>
    <cellStyle name="Обычный 15 12 3 2 4 2" xfId="12833"/>
    <cellStyle name="Обычный 15 12 3 2 4 2 2" xfId="12834"/>
    <cellStyle name="Обычный 15 12 3 2 4 2 2 2" xfId="12835"/>
    <cellStyle name="Обычный 15 12 3 2 4 2 3" xfId="12836"/>
    <cellStyle name="Обычный 15 12 3 2 4 3" xfId="12837"/>
    <cellStyle name="Обычный 15 12 3 2 4 3 2" xfId="12838"/>
    <cellStyle name="Обычный 15 12 3 2 4 4" xfId="12839"/>
    <cellStyle name="Обычный 15 12 3 2 5" xfId="12840"/>
    <cellStyle name="Обычный 15 12 3 2 5 2" xfId="12841"/>
    <cellStyle name="Обычный 15 12 3 2 5 2 2" xfId="12842"/>
    <cellStyle name="Обычный 15 12 3 2 5 3" xfId="12843"/>
    <cellStyle name="Обычный 15 12 3 2 6" xfId="12844"/>
    <cellStyle name="Обычный 15 12 3 2 6 2" xfId="12845"/>
    <cellStyle name="Обычный 15 12 3 2 7" xfId="12846"/>
    <cellStyle name="Обычный 15 12 3 2 7 2" xfId="12847"/>
    <cellStyle name="Обычный 15 12 3 2 8" xfId="12848"/>
    <cellStyle name="Обычный 15 12 3 3" xfId="12849"/>
    <cellStyle name="Обычный 15 12 3 3 2" xfId="12850"/>
    <cellStyle name="Обычный 15 12 3 3 2 2" xfId="12851"/>
    <cellStyle name="Обычный 15 12 3 3 2 2 2" xfId="12852"/>
    <cellStyle name="Обычный 15 12 3 3 2 2 2 2" xfId="12853"/>
    <cellStyle name="Обычный 15 12 3 3 2 2 3" xfId="12854"/>
    <cellStyle name="Обычный 15 12 3 3 2 3" xfId="12855"/>
    <cellStyle name="Обычный 15 12 3 3 2 3 2" xfId="12856"/>
    <cellStyle name="Обычный 15 12 3 3 2 4" xfId="12857"/>
    <cellStyle name="Обычный 15 12 3 3 3" xfId="12858"/>
    <cellStyle name="Обычный 15 12 3 3 3 2" xfId="12859"/>
    <cellStyle name="Обычный 15 12 3 3 3 2 2" xfId="12860"/>
    <cellStyle name="Обычный 15 12 3 3 3 2 2 2" xfId="12861"/>
    <cellStyle name="Обычный 15 12 3 3 3 2 3" xfId="12862"/>
    <cellStyle name="Обычный 15 12 3 3 3 3" xfId="12863"/>
    <cellStyle name="Обычный 15 12 3 3 3 3 2" xfId="12864"/>
    <cellStyle name="Обычный 15 12 3 3 3 4" xfId="12865"/>
    <cellStyle name="Обычный 15 12 3 3 4" xfId="12866"/>
    <cellStyle name="Обычный 15 12 3 3 4 2" xfId="12867"/>
    <cellStyle name="Обычный 15 12 3 3 4 2 2" xfId="12868"/>
    <cellStyle name="Обычный 15 12 3 3 4 2 2 2" xfId="12869"/>
    <cellStyle name="Обычный 15 12 3 3 4 2 3" xfId="12870"/>
    <cellStyle name="Обычный 15 12 3 3 4 3" xfId="12871"/>
    <cellStyle name="Обычный 15 12 3 3 4 3 2" xfId="12872"/>
    <cellStyle name="Обычный 15 12 3 3 4 4" xfId="12873"/>
    <cellStyle name="Обычный 15 12 3 3 5" xfId="12874"/>
    <cellStyle name="Обычный 15 12 3 3 5 2" xfId="12875"/>
    <cellStyle name="Обычный 15 12 3 3 5 2 2" xfId="12876"/>
    <cellStyle name="Обычный 15 12 3 3 5 3" xfId="12877"/>
    <cellStyle name="Обычный 15 12 3 3 6" xfId="12878"/>
    <cellStyle name="Обычный 15 12 3 3 6 2" xfId="12879"/>
    <cellStyle name="Обычный 15 12 3 3 7" xfId="12880"/>
    <cellStyle name="Обычный 15 12 3 4" xfId="12881"/>
    <cellStyle name="Обычный 15 12 3 4 2" xfId="12882"/>
    <cellStyle name="Обычный 15 12 3 4 2 2" xfId="12883"/>
    <cellStyle name="Обычный 15 12 3 4 2 2 2" xfId="12884"/>
    <cellStyle name="Обычный 15 12 3 4 2 3" xfId="12885"/>
    <cellStyle name="Обычный 15 12 3 4 3" xfId="12886"/>
    <cellStyle name="Обычный 15 12 3 4 3 2" xfId="12887"/>
    <cellStyle name="Обычный 15 12 3 4 4" xfId="12888"/>
    <cellStyle name="Обычный 15 12 3 5" xfId="12889"/>
    <cellStyle name="Обычный 15 12 3 5 2" xfId="12890"/>
    <cellStyle name="Обычный 15 12 3 5 2 2" xfId="12891"/>
    <cellStyle name="Обычный 15 12 3 5 2 2 2" xfId="12892"/>
    <cellStyle name="Обычный 15 12 3 5 2 3" xfId="12893"/>
    <cellStyle name="Обычный 15 12 3 5 3" xfId="12894"/>
    <cellStyle name="Обычный 15 12 3 5 3 2" xfId="12895"/>
    <cellStyle name="Обычный 15 12 3 5 4" xfId="12896"/>
    <cellStyle name="Обычный 15 12 3 6" xfId="12897"/>
    <cellStyle name="Обычный 15 12 3 6 2" xfId="12898"/>
    <cellStyle name="Обычный 15 12 3 6 2 2" xfId="12899"/>
    <cellStyle name="Обычный 15 12 3 6 2 2 2" xfId="12900"/>
    <cellStyle name="Обычный 15 12 3 6 2 3" xfId="12901"/>
    <cellStyle name="Обычный 15 12 3 6 3" xfId="12902"/>
    <cellStyle name="Обычный 15 12 3 6 3 2" xfId="12903"/>
    <cellStyle name="Обычный 15 12 3 6 4" xfId="12904"/>
    <cellStyle name="Обычный 15 12 3 7" xfId="12905"/>
    <cellStyle name="Обычный 15 12 3 7 2" xfId="12906"/>
    <cellStyle name="Обычный 15 12 3 7 2 2" xfId="12907"/>
    <cellStyle name="Обычный 15 12 3 7 3" xfId="12908"/>
    <cellStyle name="Обычный 15 12 3 8" xfId="12909"/>
    <cellStyle name="Обычный 15 12 3 8 2" xfId="12910"/>
    <cellStyle name="Обычный 15 12 3 9" xfId="12911"/>
    <cellStyle name="Обычный 15 12 3 9 2" xfId="12912"/>
    <cellStyle name="Обычный 15 12 4" xfId="12913"/>
    <cellStyle name="Обычный 15 12 4 2" xfId="12914"/>
    <cellStyle name="Обычный 15 12 4 2 2" xfId="12915"/>
    <cellStyle name="Обычный 15 12 4 2 2 2" xfId="12916"/>
    <cellStyle name="Обычный 15 12 4 2 2 2 2" xfId="12917"/>
    <cellStyle name="Обычный 15 12 4 2 2 3" xfId="12918"/>
    <cellStyle name="Обычный 15 12 4 2 3" xfId="12919"/>
    <cellStyle name="Обычный 15 12 4 2 3 2" xfId="12920"/>
    <cellStyle name="Обычный 15 12 4 2 4" xfId="12921"/>
    <cellStyle name="Обычный 15 12 4 3" xfId="12922"/>
    <cellStyle name="Обычный 15 12 4 3 2" xfId="12923"/>
    <cellStyle name="Обычный 15 12 4 3 2 2" xfId="12924"/>
    <cellStyle name="Обычный 15 12 4 3 2 2 2" xfId="12925"/>
    <cellStyle name="Обычный 15 12 4 3 2 3" xfId="12926"/>
    <cellStyle name="Обычный 15 12 4 3 3" xfId="12927"/>
    <cellStyle name="Обычный 15 12 4 3 3 2" xfId="12928"/>
    <cellStyle name="Обычный 15 12 4 3 4" xfId="12929"/>
    <cellStyle name="Обычный 15 12 4 4" xfId="12930"/>
    <cellStyle name="Обычный 15 12 4 4 2" xfId="12931"/>
    <cellStyle name="Обычный 15 12 4 4 2 2" xfId="12932"/>
    <cellStyle name="Обычный 15 12 4 4 2 2 2" xfId="12933"/>
    <cellStyle name="Обычный 15 12 4 4 2 3" xfId="12934"/>
    <cellStyle name="Обычный 15 12 4 4 3" xfId="12935"/>
    <cellStyle name="Обычный 15 12 4 4 3 2" xfId="12936"/>
    <cellStyle name="Обычный 15 12 4 4 4" xfId="12937"/>
    <cellStyle name="Обычный 15 12 4 5" xfId="12938"/>
    <cellStyle name="Обычный 15 12 4 5 2" xfId="12939"/>
    <cellStyle name="Обычный 15 12 4 5 2 2" xfId="12940"/>
    <cellStyle name="Обычный 15 12 4 5 3" xfId="12941"/>
    <cellStyle name="Обычный 15 12 4 6" xfId="12942"/>
    <cellStyle name="Обычный 15 12 4 6 2" xfId="12943"/>
    <cellStyle name="Обычный 15 12 4 7" xfId="12944"/>
    <cellStyle name="Обычный 15 12 4 7 2" xfId="12945"/>
    <cellStyle name="Обычный 15 12 4 8" xfId="12946"/>
    <cellStyle name="Обычный 15 12 5" xfId="12947"/>
    <cellStyle name="Обычный 15 12 5 2" xfId="12948"/>
    <cellStyle name="Обычный 15 12 5 2 2" xfId="12949"/>
    <cellStyle name="Обычный 15 12 5 2 2 2" xfId="12950"/>
    <cellStyle name="Обычный 15 12 5 2 2 2 2" xfId="12951"/>
    <cellStyle name="Обычный 15 12 5 2 2 3" xfId="12952"/>
    <cellStyle name="Обычный 15 12 5 2 3" xfId="12953"/>
    <cellStyle name="Обычный 15 12 5 2 3 2" xfId="12954"/>
    <cellStyle name="Обычный 15 12 5 2 4" xfId="12955"/>
    <cellStyle name="Обычный 15 12 5 3" xfId="12956"/>
    <cellStyle name="Обычный 15 12 5 3 2" xfId="12957"/>
    <cellStyle name="Обычный 15 12 5 3 2 2" xfId="12958"/>
    <cellStyle name="Обычный 15 12 5 3 2 2 2" xfId="12959"/>
    <cellStyle name="Обычный 15 12 5 3 2 3" xfId="12960"/>
    <cellStyle name="Обычный 15 12 5 3 3" xfId="12961"/>
    <cellStyle name="Обычный 15 12 5 3 3 2" xfId="12962"/>
    <cellStyle name="Обычный 15 12 5 3 4" xfId="12963"/>
    <cellStyle name="Обычный 15 12 5 4" xfId="12964"/>
    <cellStyle name="Обычный 15 12 5 4 2" xfId="12965"/>
    <cellStyle name="Обычный 15 12 5 4 2 2" xfId="12966"/>
    <cellStyle name="Обычный 15 12 5 4 2 2 2" xfId="12967"/>
    <cellStyle name="Обычный 15 12 5 4 2 3" xfId="12968"/>
    <cellStyle name="Обычный 15 12 5 4 3" xfId="12969"/>
    <cellStyle name="Обычный 15 12 5 4 3 2" xfId="12970"/>
    <cellStyle name="Обычный 15 12 5 4 4" xfId="12971"/>
    <cellStyle name="Обычный 15 12 5 5" xfId="12972"/>
    <cellStyle name="Обычный 15 12 5 5 2" xfId="12973"/>
    <cellStyle name="Обычный 15 12 5 5 2 2" xfId="12974"/>
    <cellStyle name="Обычный 15 12 5 5 3" xfId="12975"/>
    <cellStyle name="Обычный 15 12 5 6" xfId="12976"/>
    <cellStyle name="Обычный 15 12 5 6 2" xfId="12977"/>
    <cellStyle name="Обычный 15 12 5 7" xfId="12978"/>
    <cellStyle name="Обычный 15 12 6" xfId="12979"/>
    <cellStyle name="Обычный 15 12 6 2" xfId="12980"/>
    <cellStyle name="Обычный 15 12 6 2 2" xfId="12981"/>
    <cellStyle name="Обычный 15 12 6 2 2 2" xfId="12982"/>
    <cellStyle name="Обычный 15 12 6 2 3" xfId="12983"/>
    <cellStyle name="Обычный 15 12 6 3" xfId="12984"/>
    <cellStyle name="Обычный 15 12 6 3 2" xfId="12985"/>
    <cellStyle name="Обычный 15 12 6 4" xfId="12986"/>
    <cellStyle name="Обычный 15 12 7" xfId="12987"/>
    <cellStyle name="Обычный 15 12 7 2" xfId="12988"/>
    <cellStyle name="Обычный 15 12 7 2 2" xfId="12989"/>
    <cellStyle name="Обычный 15 12 7 2 2 2" xfId="12990"/>
    <cellStyle name="Обычный 15 12 7 2 3" xfId="12991"/>
    <cellStyle name="Обычный 15 12 7 3" xfId="12992"/>
    <cellStyle name="Обычный 15 12 7 3 2" xfId="12993"/>
    <cellStyle name="Обычный 15 12 7 4" xfId="12994"/>
    <cellStyle name="Обычный 15 12 8" xfId="12995"/>
    <cellStyle name="Обычный 15 12 8 2" xfId="12996"/>
    <cellStyle name="Обычный 15 12 8 2 2" xfId="12997"/>
    <cellStyle name="Обычный 15 12 8 2 2 2" xfId="12998"/>
    <cellStyle name="Обычный 15 12 8 2 3" xfId="12999"/>
    <cellStyle name="Обычный 15 12 8 3" xfId="13000"/>
    <cellStyle name="Обычный 15 12 8 3 2" xfId="13001"/>
    <cellStyle name="Обычный 15 12 8 4" xfId="13002"/>
    <cellStyle name="Обычный 15 12 9" xfId="13003"/>
    <cellStyle name="Обычный 15 12 9 2" xfId="13004"/>
    <cellStyle name="Обычный 15 12 9 2 2" xfId="13005"/>
    <cellStyle name="Обычный 15 12 9 3" xfId="13006"/>
    <cellStyle name="Обычный 15 13" xfId="13007"/>
    <cellStyle name="Обычный 15 13 10" xfId="13008"/>
    <cellStyle name="Обычный 15 13 10 2" xfId="13009"/>
    <cellStyle name="Обычный 15 13 11" xfId="13010"/>
    <cellStyle name="Обычный 15 13 11 2" xfId="13011"/>
    <cellStyle name="Обычный 15 13 12" xfId="13012"/>
    <cellStyle name="Обычный 15 13 2" xfId="13013"/>
    <cellStyle name="Обычный 15 13 2 10" xfId="13014"/>
    <cellStyle name="Обычный 15 13 2 2" xfId="13015"/>
    <cellStyle name="Обычный 15 13 2 2 2" xfId="13016"/>
    <cellStyle name="Обычный 15 13 2 2 2 2" xfId="13017"/>
    <cellStyle name="Обычный 15 13 2 2 2 2 2" xfId="13018"/>
    <cellStyle name="Обычный 15 13 2 2 2 2 2 2" xfId="13019"/>
    <cellStyle name="Обычный 15 13 2 2 2 2 3" xfId="13020"/>
    <cellStyle name="Обычный 15 13 2 2 2 3" xfId="13021"/>
    <cellStyle name="Обычный 15 13 2 2 2 3 2" xfId="13022"/>
    <cellStyle name="Обычный 15 13 2 2 2 4" xfId="13023"/>
    <cellStyle name="Обычный 15 13 2 2 3" xfId="13024"/>
    <cellStyle name="Обычный 15 13 2 2 3 2" xfId="13025"/>
    <cellStyle name="Обычный 15 13 2 2 3 2 2" xfId="13026"/>
    <cellStyle name="Обычный 15 13 2 2 3 2 2 2" xfId="13027"/>
    <cellStyle name="Обычный 15 13 2 2 3 2 3" xfId="13028"/>
    <cellStyle name="Обычный 15 13 2 2 3 3" xfId="13029"/>
    <cellStyle name="Обычный 15 13 2 2 3 3 2" xfId="13030"/>
    <cellStyle name="Обычный 15 13 2 2 3 4" xfId="13031"/>
    <cellStyle name="Обычный 15 13 2 2 4" xfId="13032"/>
    <cellStyle name="Обычный 15 13 2 2 4 2" xfId="13033"/>
    <cellStyle name="Обычный 15 13 2 2 4 2 2" xfId="13034"/>
    <cellStyle name="Обычный 15 13 2 2 4 2 2 2" xfId="13035"/>
    <cellStyle name="Обычный 15 13 2 2 4 2 3" xfId="13036"/>
    <cellStyle name="Обычный 15 13 2 2 4 3" xfId="13037"/>
    <cellStyle name="Обычный 15 13 2 2 4 3 2" xfId="13038"/>
    <cellStyle name="Обычный 15 13 2 2 4 4" xfId="13039"/>
    <cellStyle name="Обычный 15 13 2 2 5" xfId="13040"/>
    <cellStyle name="Обычный 15 13 2 2 5 2" xfId="13041"/>
    <cellStyle name="Обычный 15 13 2 2 5 2 2" xfId="13042"/>
    <cellStyle name="Обычный 15 13 2 2 5 3" xfId="13043"/>
    <cellStyle name="Обычный 15 13 2 2 6" xfId="13044"/>
    <cellStyle name="Обычный 15 13 2 2 6 2" xfId="13045"/>
    <cellStyle name="Обычный 15 13 2 2 7" xfId="13046"/>
    <cellStyle name="Обычный 15 13 2 2 7 2" xfId="13047"/>
    <cellStyle name="Обычный 15 13 2 2 8" xfId="13048"/>
    <cellStyle name="Обычный 15 13 2 3" xfId="13049"/>
    <cellStyle name="Обычный 15 13 2 3 2" xfId="13050"/>
    <cellStyle name="Обычный 15 13 2 3 2 2" xfId="13051"/>
    <cellStyle name="Обычный 15 13 2 3 2 2 2" xfId="13052"/>
    <cellStyle name="Обычный 15 13 2 3 2 2 2 2" xfId="13053"/>
    <cellStyle name="Обычный 15 13 2 3 2 2 3" xfId="13054"/>
    <cellStyle name="Обычный 15 13 2 3 2 3" xfId="13055"/>
    <cellStyle name="Обычный 15 13 2 3 2 3 2" xfId="13056"/>
    <cellStyle name="Обычный 15 13 2 3 2 4" xfId="13057"/>
    <cellStyle name="Обычный 15 13 2 3 3" xfId="13058"/>
    <cellStyle name="Обычный 15 13 2 3 3 2" xfId="13059"/>
    <cellStyle name="Обычный 15 13 2 3 3 2 2" xfId="13060"/>
    <cellStyle name="Обычный 15 13 2 3 3 2 2 2" xfId="13061"/>
    <cellStyle name="Обычный 15 13 2 3 3 2 3" xfId="13062"/>
    <cellStyle name="Обычный 15 13 2 3 3 3" xfId="13063"/>
    <cellStyle name="Обычный 15 13 2 3 3 3 2" xfId="13064"/>
    <cellStyle name="Обычный 15 13 2 3 3 4" xfId="13065"/>
    <cellStyle name="Обычный 15 13 2 3 4" xfId="13066"/>
    <cellStyle name="Обычный 15 13 2 3 4 2" xfId="13067"/>
    <cellStyle name="Обычный 15 13 2 3 4 2 2" xfId="13068"/>
    <cellStyle name="Обычный 15 13 2 3 4 2 2 2" xfId="13069"/>
    <cellStyle name="Обычный 15 13 2 3 4 2 3" xfId="13070"/>
    <cellStyle name="Обычный 15 13 2 3 4 3" xfId="13071"/>
    <cellStyle name="Обычный 15 13 2 3 4 3 2" xfId="13072"/>
    <cellStyle name="Обычный 15 13 2 3 4 4" xfId="13073"/>
    <cellStyle name="Обычный 15 13 2 3 5" xfId="13074"/>
    <cellStyle name="Обычный 15 13 2 3 5 2" xfId="13075"/>
    <cellStyle name="Обычный 15 13 2 3 5 2 2" xfId="13076"/>
    <cellStyle name="Обычный 15 13 2 3 5 3" xfId="13077"/>
    <cellStyle name="Обычный 15 13 2 3 6" xfId="13078"/>
    <cellStyle name="Обычный 15 13 2 3 6 2" xfId="13079"/>
    <cellStyle name="Обычный 15 13 2 3 7" xfId="13080"/>
    <cellStyle name="Обычный 15 13 2 4" xfId="13081"/>
    <cellStyle name="Обычный 15 13 2 4 2" xfId="13082"/>
    <cellStyle name="Обычный 15 13 2 4 2 2" xfId="13083"/>
    <cellStyle name="Обычный 15 13 2 4 2 2 2" xfId="13084"/>
    <cellStyle name="Обычный 15 13 2 4 2 3" xfId="13085"/>
    <cellStyle name="Обычный 15 13 2 4 3" xfId="13086"/>
    <cellStyle name="Обычный 15 13 2 4 3 2" xfId="13087"/>
    <cellStyle name="Обычный 15 13 2 4 4" xfId="13088"/>
    <cellStyle name="Обычный 15 13 2 5" xfId="13089"/>
    <cellStyle name="Обычный 15 13 2 5 2" xfId="13090"/>
    <cellStyle name="Обычный 15 13 2 5 2 2" xfId="13091"/>
    <cellStyle name="Обычный 15 13 2 5 2 2 2" xfId="13092"/>
    <cellStyle name="Обычный 15 13 2 5 2 3" xfId="13093"/>
    <cellStyle name="Обычный 15 13 2 5 3" xfId="13094"/>
    <cellStyle name="Обычный 15 13 2 5 3 2" xfId="13095"/>
    <cellStyle name="Обычный 15 13 2 5 4" xfId="13096"/>
    <cellStyle name="Обычный 15 13 2 6" xfId="13097"/>
    <cellStyle name="Обычный 15 13 2 6 2" xfId="13098"/>
    <cellStyle name="Обычный 15 13 2 6 2 2" xfId="13099"/>
    <cellStyle name="Обычный 15 13 2 6 2 2 2" xfId="13100"/>
    <cellStyle name="Обычный 15 13 2 6 2 3" xfId="13101"/>
    <cellStyle name="Обычный 15 13 2 6 3" xfId="13102"/>
    <cellStyle name="Обычный 15 13 2 6 3 2" xfId="13103"/>
    <cellStyle name="Обычный 15 13 2 6 4" xfId="13104"/>
    <cellStyle name="Обычный 15 13 2 7" xfId="13105"/>
    <cellStyle name="Обычный 15 13 2 7 2" xfId="13106"/>
    <cellStyle name="Обычный 15 13 2 7 2 2" xfId="13107"/>
    <cellStyle name="Обычный 15 13 2 7 3" xfId="13108"/>
    <cellStyle name="Обычный 15 13 2 8" xfId="13109"/>
    <cellStyle name="Обычный 15 13 2 8 2" xfId="13110"/>
    <cellStyle name="Обычный 15 13 2 9" xfId="13111"/>
    <cellStyle name="Обычный 15 13 2 9 2" xfId="13112"/>
    <cellStyle name="Обычный 15 13 3" xfId="13113"/>
    <cellStyle name="Обычный 15 13 3 10" xfId="13114"/>
    <cellStyle name="Обычный 15 13 3 2" xfId="13115"/>
    <cellStyle name="Обычный 15 13 3 2 2" xfId="13116"/>
    <cellStyle name="Обычный 15 13 3 2 2 2" xfId="13117"/>
    <cellStyle name="Обычный 15 13 3 2 2 2 2" xfId="13118"/>
    <cellStyle name="Обычный 15 13 3 2 2 2 2 2" xfId="13119"/>
    <cellStyle name="Обычный 15 13 3 2 2 2 3" xfId="13120"/>
    <cellStyle name="Обычный 15 13 3 2 2 3" xfId="13121"/>
    <cellStyle name="Обычный 15 13 3 2 2 3 2" xfId="13122"/>
    <cellStyle name="Обычный 15 13 3 2 2 4" xfId="13123"/>
    <cellStyle name="Обычный 15 13 3 2 3" xfId="13124"/>
    <cellStyle name="Обычный 15 13 3 2 3 2" xfId="13125"/>
    <cellStyle name="Обычный 15 13 3 2 3 2 2" xfId="13126"/>
    <cellStyle name="Обычный 15 13 3 2 3 2 2 2" xfId="13127"/>
    <cellStyle name="Обычный 15 13 3 2 3 2 3" xfId="13128"/>
    <cellStyle name="Обычный 15 13 3 2 3 3" xfId="13129"/>
    <cellStyle name="Обычный 15 13 3 2 3 3 2" xfId="13130"/>
    <cellStyle name="Обычный 15 13 3 2 3 4" xfId="13131"/>
    <cellStyle name="Обычный 15 13 3 2 4" xfId="13132"/>
    <cellStyle name="Обычный 15 13 3 2 4 2" xfId="13133"/>
    <cellStyle name="Обычный 15 13 3 2 4 2 2" xfId="13134"/>
    <cellStyle name="Обычный 15 13 3 2 4 2 2 2" xfId="13135"/>
    <cellStyle name="Обычный 15 13 3 2 4 2 3" xfId="13136"/>
    <cellStyle name="Обычный 15 13 3 2 4 3" xfId="13137"/>
    <cellStyle name="Обычный 15 13 3 2 4 3 2" xfId="13138"/>
    <cellStyle name="Обычный 15 13 3 2 4 4" xfId="13139"/>
    <cellStyle name="Обычный 15 13 3 2 5" xfId="13140"/>
    <cellStyle name="Обычный 15 13 3 2 5 2" xfId="13141"/>
    <cellStyle name="Обычный 15 13 3 2 5 2 2" xfId="13142"/>
    <cellStyle name="Обычный 15 13 3 2 5 3" xfId="13143"/>
    <cellStyle name="Обычный 15 13 3 2 6" xfId="13144"/>
    <cellStyle name="Обычный 15 13 3 2 6 2" xfId="13145"/>
    <cellStyle name="Обычный 15 13 3 2 7" xfId="13146"/>
    <cellStyle name="Обычный 15 13 3 2 7 2" xfId="13147"/>
    <cellStyle name="Обычный 15 13 3 2 8" xfId="13148"/>
    <cellStyle name="Обычный 15 13 3 3" xfId="13149"/>
    <cellStyle name="Обычный 15 13 3 3 2" xfId="13150"/>
    <cellStyle name="Обычный 15 13 3 3 2 2" xfId="13151"/>
    <cellStyle name="Обычный 15 13 3 3 2 2 2" xfId="13152"/>
    <cellStyle name="Обычный 15 13 3 3 2 2 2 2" xfId="13153"/>
    <cellStyle name="Обычный 15 13 3 3 2 2 3" xfId="13154"/>
    <cellStyle name="Обычный 15 13 3 3 2 3" xfId="13155"/>
    <cellStyle name="Обычный 15 13 3 3 2 3 2" xfId="13156"/>
    <cellStyle name="Обычный 15 13 3 3 2 4" xfId="13157"/>
    <cellStyle name="Обычный 15 13 3 3 3" xfId="13158"/>
    <cellStyle name="Обычный 15 13 3 3 3 2" xfId="13159"/>
    <cellStyle name="Обычный 15 13 3 3 3 2 2" xfId="13160"/>
    <cellStyle name="Обычный 15 13 3 3 3 2 2 2" xfId="13161"/>
    <cellStyle name="Обычный 15 13 3 3 3 2 3" xfId="13162"/>
    <cellStyle name="Обычный 15 13 3 3 3 3" xfId="13163"/>
    <cellStyle name="Обычный 15 13 3 3 3 3 2" xfId="13164"/>
    <cellStyle name="Обычный 15 13 3 3 3 4" xfId="13165"/>
    <cellStyle name="Обычный 15 13 3 3 4" xfId="13166"/>
    <cellStyle name="Обычный 15 13 3 3 4 2" xfId="13167"/>
    <cellStyle name="Обычный 15 13 3 3 4 2 2" xfId="13168"/>
    <cellStyle name="Обычный 15 13 3 3 4 2 2 2" xfId="13169"/>
    <cellStyle name="Обычный 15 13 3 3 4 2 3" xfId="13170"/>
    <cellStyle name="Обычный 15 13 3 3 4 3" xfId="13171"/>
    <cellStyle name="Обычный 15 13 3 3 4 3 2" xfId="13172"/>
    <cellStyle name="Обычный 15 13 3 3 4 4" xfId="13173"/>
    <cellStyle name="Обычный 15 13 3 3 5" xfId="13174"/>
    <cellStyle name="Обычный 15 13 3 3 5 2" xfId="13175"/>
    <cellStyle name="Обычный 15 13 3 3 5 2 2" xfId="13176"/>
    <cellStyle name="Обычный 15 13 3 3 5 3" xfId="13177"/>
    <cellStyle name="Обычный 15 13 3 3 6" xfId="13178"/>
    <cellStyle name="Обычный 15 13 3 3 6 2" xfId="13179"/>
    <cellStyle name="Обычный 15 13 3 3 7" xfId="13180"/>
    <cellStyle name="Обычный 15 13 3 4" xfId="13181"/>
    <cellStyle name="Обычный 15 13 3 4 2" xfId="13182"/>
    <cellStyle name="Обычный 15 13 3 4 2 2" xfId="13183"/>
    <cellStyle name="Обычный 15 13 3 4 2 2 2" xfId="13184"/>
    <cellStyle name="Обычный 15 13 3 4 2 3" xfId="13185"/>
    <cellStyle name="Обычный 15 13 3 4 3" xfId="13186"/>
    <cellStyle name="Обычный 15 13 3 4 3 2" xfId="13187"/>
    <cellStyle name="Обычный 15 13 3 4 4" xfId="13188"/>
    <cellStyle name="Обычный 15 13 3 5" xfId="13189"/>
    <cellStyle name="Обычный 15 13 3 5 2" xfId="13190"/>
    <cellStyle name="Обычный 15 13 3 5 2 2" xfId="13191"/>
    <cellStyle name="Обычный 15 13 3 5 2 2 2" xfId="13192"/>
    <cellStyle name="Обычный 15 13 3 5 2 3" xfId="13193"/>
    <cellStyle name="Обычный 15 13 3 5 3" xfId="13194"/>
    <cellStyle name="Обычный 15 13 3 5 3 2" xfId="13195"/>
    <cellStyle name="Обычный 15 13 3 5 4" xfId="13196"/>
    <cellStyle name="Обычный 15 13 3 6" xfId="13197"/>
    <cellStyle name="Обычный 15 13 3 6 2" xfId="13198"/>
    <cellStyle name="Обычный 15 13 3 6 2 2" xfId="13199"/>
    <cellStyle name="Обычный 15 13 3 6 2 2 2" xfId="13200"/>
    <cellStyle name="Обычный 15 13 3 6 2 3" xfId="13201"/>
    <cellStyle name="Обычный 15 13 3 6 3" xfId="13202"/>
    <cellStyle name="Обычный 15 13 3 6 3 2" xfId="13203"/>
    <cellStyle name="Обычный 15 13 3 6 4" xfId="13204"/>
    <cellStyle name="Обычный 15 13 3 7" xfId="13205"/>
    <cellStyle name="Обычный 15 13 3 7 2" xfId="13206"/>
    <cellStyle name="Обычный 15 13 3 7 2 2" xfId="13207"/>
    <cellStyle name="Обычный 15 13 3 7 3" xfId="13208"/>
    <cellStyle name="Обычный 15 13 3 8" xfId="13209"/>
    <cellStyle name="Обычный 15 13 3 8 2" xfId="13210"/>
    <cellStyle name="Обычный 15 13 3 9" xfId="13211"/>
    <cellStyle name="Обычный 15 13 3 9 2" xfId="13212"/>
    <cellStyle name="Обычный 15 13 4" xfId="13213"/>
    <cellStyle name="Обычный 15 13 4 2" xfId="13214"/>
    <cellStyle name="Обычный 15 13 4 2 2" xfId="13215"/>
    <cellStyle name="Обычный 15 13 4 2 2 2" xfId="13216"/>
    <cellStyle name="Обычный 15 13 4 2 2 2 2" xfId="13217"/>
    <cellStyle name="Обычный 15 13 4 2 2 3" xfId="13218"/>
    <cellStyle name="Обычный 15 13 4 2 3" xfId="13219"/>
    <cellStyle name="Обычный 15 13 4 2 3 2" xfId="13220"/>
    <cellStyle name="Обычный 15 13 4 2 4" xfId="13221"/>
    <cellStyle name="Обычный 15 13 4 3" xfId="13222"/>
    <cellStyle name="Обычный 15 13 4 3 2" xfId="13223"/>
    <cellStyle name="Обычный 15 13 4 3 2 2" xfId="13224"/>
    <cellStyle name="Обычный 15 13 4 3 2 2 2" xfId="13225"/>
    <cellStyle name="Обычный 15 13 4 3 2 3" xfId="13226"/>
    <cellStyle name="Обычный 15 13 4 3 3" xfId="13227"/>
    <cellStyle name="Обычный 15 13 4 3 3 2" xfId="13228"/>
    <cellStyle name="Обычный 15 13 4 3 4" xfId="13229"/>
    <cellStyle name="Обычный 15 13 4 4" xfId="13230"/>
    <cellStyle name="Обычный 15 13 4 4 2" xfId="13231"/>
    <cellStyle name="Обычный 15 13 4 4 2 2" xfId="13232"/>
    <cellStyle name="Обычный 15 13 4 4 2 2 2" xfId="13233"/>
    <cellStyle name="Обычный 15 13 4 4 2 3" xfId="13234"/>
    <cellStyle name="Обычный 15 13 4 4 3" xfId="13235"/>
    <cellStyle name="Обычный 15 13 4 4 3 2" xfId="13236"/>
    <cellStyle name="Обычный 15 13 4 4 4" xfId="13237"/>
    <cellStyle name="Обычный 15 13 4 5" xfId="13238"/>
    <cellStyle name="Обычный 15 13 4 5 2" xfId="13239"/>
    <cellStyle name="Обычный 15 13 4 5 2 2" xfId="13240"/>
    <cellStyle name="Обычный 15 13 4 5 3" xfId="13241"/>
    <cellStyle name="Обычный 15 13 4 6" xfId="13242"/>
    <cellStyle name="Обычный 15 13 4 6 2" xfId="13243"/>
    <cellStyle name="Обычный 15 13 4 7" xfId="13244"/>
    <cellStyle name="Обычный 15 13 4 7 2" xfId="13245"/>
    <cellStyle name="Обычный 15 13 4 8" xfId="13246"/>
    <cellStyle name="Обычный 15 13 5" xfId="13247"/>
    <cellStyle name="Обычный 15 13 5 2" xfId="13248"/>
    <cellStyle name="Обычный 15 13 5 2 2" xfId="13249"/>
    <cellStyle name="Обычный 15 13 5 2 2 2" xfId="13250"/>
    <cellStyle name="Обычный 15 13 5 2 2 2 2" xfId="13251"/>
    <cellStyle name="Обычный 15 13 5 2 2 3" xfId="13252"/>
    <cellStyle name="Обычный 15 13 5 2 3" xfId="13253"/>
    <cellStyle name="Обычный 15 13 5 2 3 2" xfId="13254"/>
    <cellStyle name="Обычный 15 13 5 2 4" xfId="13255"/>
    <cellStyle name="Обычный 15 13 5 3" xfId="13256"/>
    <cellStyle name="Обычный 15 13 5 3 2" xfId="13257"/>
    <cellStyle name="Обычный 15 13 5 3 2 2" xfId="13258"/>
    <cellStyle name="Обычный 15 13 5 3 2 2 2" xfId="13259"/>
    <cellStyle name="Обычный 15 13 5 3 2 3" xfId="13260"/>
    <cellStyle name="Обычный 15 13 5 3 3" xfId="13261"/>
    <cellStyle name="Обычный 15 13 5 3 3 2" xfId="13262"/>
    <cellStyle name="Обычный 15 13 5 3 4" xfId="13263"/>
    <cellStyle name="Обычный 15 13 5 4" xfId="13264"/>
    <cellStyle name="Обычный 15 13 5 4 2" xfId="13265"/>
    <cellStyle name="Обычный 15 13 5 4 2 2" xfId="13266"/>
    <cellStyle name="Обычный 15 13 5 4 2 2 2" xfId="13267"/>
    <cellStyle name="Обычный 15 13 5 4 2 3" xfId="13268"/>
    <cellStyle name="Обычный 15 13 5 4 3" xfId="13269"/>
    <cellStyle name="Обычный 15 13 5 4 3 2" xfId="13270"/>
    <cellStyle name="Обычный 15 13 5 4 4" xfId="13271"/>
    <cellStyle name="Обычный 15 13 5 5" xfId="13272"/>
    <cellStyle name="Обычный 15 13 5 5 2" xfId="13273"/>
    <cellStyle name="Обычный 15 13 5 5 2 2" xfId="13274"/>
    <cellStyle name="Обычный 15 13 5 5 3" xfId="13275"/>
    <cellStyle name="Обычный 15 13 5 6" xfId="13276"/>
    <cellStyle name="Обычный 15 13 5 6 2" xfId="13277"/>
    <cellStyle name="Обычный 15 13 5 7" xfId="13278"/>
    <cellStyle name="Обычный 15 13 6" xfId="13279"/>
    <cellStyle name="Обычный 15 13 6 2" xfId="13280"/>
    <cellStyle name="Обычный 15 13 6 2 2" xfId="13281"/>
    <cellStyle name="Обычный 15 13 6 2 2 2" xfId="13282"/>
    <cellStyle name="Обычный 15 13 6 2 3" xfId="13283"/>
    <cellStyle name="Обычный 15 13 6 3" xfId="13284"/>
    <cellStyle name="Обычный 15 13 6 3 2" xfId="13285"/>
    <cellStyle name="Обычный 15 13 6 4" xfId="13286"/>
    <cellStyle name="Обычный 15 13 7" xfId="13287"/>
    <cellStyle name="Обычный 15 13 7 2" xfId="13288"/>
    <cellStyle name="Обычный 15 13 7 2 2" xfId="13289"/>
    <cellStyle name="Обычный 15 13 7 2 2 2" xfId="13290"/>
    <cellStyle name="Обычный 15 13 7 2 3" xfId="13291"/>
    <cellStyle name="Обычный 15 13 7 3" xfId="13292"/>
    <cellStyle name="Обычный 15 13 7 3 2" xfId="13293"/>
    <cellStyle name="Обычный 15 13 7 4" xfId="13294"/>
    <cellStyle name="Обычный 15 13 8" xfId="13295"/>
    <cellStyle name="Обычный 15 13 8 2" xfId="13296"/>
    <cellStyle name="Обычный 15 13 8 2 2" xfId="13297"/>
    <cellStyle name="Обычный 15 13 8 2 2 2" xfId="13298"/>
    <cellStyle name="Обычный 15 13 8 2 3" xfId="13299"/>
    <cellStyle name="Обычный 15 13 8 3" xfId="13300"/>
    <cellStyle name="Обычный 15 13 8 3 2" xfId="13301"/>
    <cellStyle name="Обычный 15 13 8 4" xfId="13302"/>
    <cellStyle name="Обычный 15 13 9" xfId="13303"/>
    <cellStyle name="Обычный 15 13 9 2" xfId="13304"/>
    <cellStyle name="Обычный 15 13 9 2 2" xfId="13305"/>
    <cellStyle name="Обычный 15 13 9 3" xfId="13306"/>
    <cellStyle name="Обычный 15 14" xfId="13307"/>
    <cellStyle name="Обычный 15 14 10" xfId="13308"/>
    <cellStyle name="Обычный 15 14 10 2" xfId="13309"/>
    <cellStyle name="Обычный 15 14 11" xfId="13310"/>
    <cellStyle name="Обычный 15 14 11 2" xfId="13311"/>
    <cellStyle name="Обычный 15 14 12" xfId="13312"/>
    <cellStyle name="Обычный 15 14 2" xfId="13313"/>
    <cellStyle name="Обычный 15 14 2 10" xfId="13314"/>
    <cellStyle name="Обычный 15 14 2 2" xfId="13315"/>
    <cellStyle name="Обычный 15 14 2 2 2" xfId="13316"/>
    <cellStyle name="Обычный 15 14 2 2 2 2" xfId="13317"/>
    <cellStyle name="Обычный 15 14 2 2 2 2 2" xfId="13318"/>
    <cellStyle name="Обычный 15 14 2 2 2 2 2 2" xfId="13319"/>
    <cellStyle name="Обычный 15 14 2 2 2 2 3" xfId="13320"/>
    <cellStyle name="Обычный 15 14 2 2 2 3" xfId="13321"/>
    <cellStyle name="Обычный 15 14 2 2 2 3 2" xfId="13322"/>
    <cellStyle name="Обычный 15 14 2 2 2 4" xfId="13323"/>
    <cellStyle name="Обычный 15 14 2 2 3" xfId="13324"/>
    <cellStyle name="Обычный 15 14 2 2 3 2" xfId="13325"/>
    <cellStyle name="Обычный 15 14 2 2 3 2 2" xfId="13326"/>
    <cellStyle name="Обычный 15 14 2 2 3 2 2 2" xfId="13327"/>
    <cellStyle name="Обычный 15 14 2 2 3 2 3" xfId="13328"/>
    <cellStyle name="Обычный 15 14 2 2 3 3" xfId="13329"/>
    <cellStyle name="Обычный 15 14 2 2 3 3 2" xfId="13330"/>
    <cellStyle name="Обычный 15 14 2 2 3 4" xfId="13331"/>
    <cellStyle name="Обычный 15 14 2 2 4" xfId="13332"/>
    <cellStyle name="Обычный 15 14 2 2 4 2" xfId="13333"/>
    <cellStyle name="Обычный 15 14 2 2 4 2 2" xfId="13334"/>
    <cellStyle name="Обычный 15 14 2 2 4 2 2 2" xfId="13335"/>
    <cellStyle name="Обычный 15 14 2 2 4 2 3" xfId="13336"/>
    <cellStyle name="Обычный 15 14 2 2 4 3" xfId="13337"/>
    <cellStyle name="Обычный 15 14 2 2 4 3 2" xfId="13338"/>
    <cellStyle name="Обычный 15 14 2 2 4 4" xfId="13339"/>
    <cellStyle name="Обычный 15 14 2 2 5" xfId="13340"/>
    <cellStyle name="Обычный 15 14 2 2 5 2" xfId="13341"/>
    <cellStyle name="Обычный 15 14 2 2 5 2 2" xfId="13342"/>
    <cellStyle name="Обычный 15 14 2 2 5 3" xfId="13343"/>
    <cellStyle name="Обычный 15 14 2 2 6" xfId="13344"/>
    <cellStyle name="Обычный 15 14 2 2 6 2" xfId="13345"/>
    <cellStyle name="Обычный 15 14 2 2 7" xfId="13346"/>
    <cellStyle name="Обычный 15 14 2 2 7 2" xfId="13347"/>
    <cellStyle name="Обычный 15 14 2 2 8" xfId="13348"/>
    <cellStyle name="Обычный 15 14 2 3" xfId="13349"/>
    <cellStyle name="Обычный 15 14 2 3 2" xfId="13350"/>
    <cellStyle name="Обычный 15 14 2 3 2 2" xfId="13351"/>
    <cellStyle name="Обычный 15 14 2 3 2 2 2" xfId="13352"/>
    <cellStyle name="Обычный 15 14 2 3 2 2 2 2" xfId="13353"/>
    <cellStyle name="Обычный 15 14 2 3 2 2 3" xfId="13354"/>
    <cellStyle name="Обычный 15 14 2 3 2 3" xfId="13355"/>
    <cellStyle name="Обычный 15 14 2 3 2 3 2" xfId="13356"/>
    <cellStyle name="Обычный 15 14 2 3 2 4" xfId="13357"/>
    <cellStyle name="Обычный 15 14 2 3 3" xfId="13358"/>
    <cellStyle name="Обычный 15 14 2 3 3 2" xfId="13359"/>
    <cellStyle name="Обычный 15 14 2 3 3 2 2" xfId="13360"/>
    <cellStyle name="Обычный 15 14 2 3 3 2 2 2" xfId="13361"/>
    <cellStyle name="Обычный 15 14 2 3 3 2 3" xfId="13362"/>
    <cellStyle name="Обычный 15 14 2 3 3 3" xfId="13363"/>
    <cellStyle name="Обычный 15 14 2 3 3 3 2" xfId="13364"/>
    <cellStyle name="Обычный 15 14 2 3 3 4" xfId="13365"/>
    <cellStyle name="Обычный 15 14 2 3 4" xfId="13366"/>
    <cellStyle name="Обычный 15 14 2 3 4 2" xfId="13367"/>
    <cellStyle name="Обычный 15 14 2 3 4 2 2" xfId="13368"/>
    <cellStyle name="Обычный 15 14 2 3 4 2 2 2" xfId="13369"/>
    <cellStyle name="Обычный 15 14 2 3 4 2 3" xfId="13370"/>
    <cellStyle name="Обычный 15 14 2 3 4 3" xfId="13371"/>
    <cellStyle name="Обычный 15 14 2 3 4 3 2" xfId="13372"/>
    <cellStyle name="Обычный 15 14 2 3 4 4" xfId="13373"/>
    <cellStyle name="Обычный 15 14 2 3 5" xfId="13374"/>
    <cellStyle name="Обычный 15 14 2 3 5 2" xfId="13375"/>
    <cellStyle name="Обычный 15 14 2 3 5 2 2" xfId="13376"/>
    <cellStyle name="Обычный 15 14 2 3 5 3" xfId="13377"/>
    <cellStyle name="Обычный 15 14 2 3 6" xfId="13378"/>
    <cellStyle name="Обычный 15 14 2 3 6 2" xfId="13379"/>
    <cellStyle name="Обычный 15 14 2 3 7" xfId="13380"/>
    <cellStyle name="Обычный 15 14 2 4" xfId="13381"/>
    <cellStyle name="Обычный 15 14 2 4 2" xfId="13382"/>
    <cellStyle name="Обычный 15 14 2 4 2 2" xfId="13383"/>
    <cellStyle name="Обычный 15 14 2 4 2 2 2" xfId="13384"/>
    <cellStyle name="Обычный 15 14 2 4 2 3" xfId="13385"/>
    <cellStyle name="Обычный 15 14 2 4 3" xfId="13386"/>
    <cellStyle name="Обычный 15 14 2 4 3 2" xfId="13387"/>
    <cellStyle name="Обычный 15 14 2 4 4" xfId="13388"/>
    <cellStyle name="Обычный 15 14 2 5" xfId="13389"/>
    <cellStyle name="Обычный 15 14 2 5 2" xfId="13390"/>
    <cellStyle name="Обычный 15 14 2 5 2 2" xfId="13391"/>
    <cellStyle name="Обычный 15 14 2 5 2 2 2" xfId="13392"/>
    <cellStyle name="Обычный 15 14 2 5 2 3" xfId="13393"/>
    <cellStyle name="Обычный 15 14 2 5 3" xfId="13394"/>
    <cellStyle name="Обычный 15 14 2 5 3 2" xfId="13395"/>
    <cellStyle name="Обычный 15 14 2 5 4" xfId="13396"/>
    <cellStyle name="Обычный 15 14 2 6" xfId="13397"/>
    <cellStyle name="Обычный 15 14 2 6 2" xfId="13398"/>
    <cellStyle name="Обычный 15 14 2 6 2 2" xfId="13399"/>
    <cellStyle name="Обычный 15 14 2 6 2 2 2" xfId="13400"/>
    <cellStyle name="Обычный 15 14 2 6 2 3" xfId="13401"/>
    <cellStyle name="Обычный 15 14 2 6 3" xfId="13402"/>
    <cellStyle name="Обычный 15 14 2 6 3 2" xfId="13403"/>
    <cellStyle name="Обычный 15 14 2 6 4" xfId="13404"/>
    <cellStyle name="Обычный 15 14 2 7" xfId="13405"/>
    <cellStyle name="Обычный 15 14 2 7 2" xfId="13406"/>
    <cellStyle name="Обычный 15 14 2 7 2 2" xfId="13407"/>
    <cellStyle name="Обычный 15 14 2 7 3" xfId="13408"/>
    <cellStyle name="Обычный 15 14 2 8" xfId="13409"/>
    <cellStyle name="Обычный 15 14 2 8 2" xfId="13410"/>
    <cellStyle name="Обычный 15 14 2 9" xfId="13411"/>
    <cellStyle name="Обычный 15 14 2 9 2" xfId="13412"/>
    <cellStyle name="Обычный 15 14 3" xfId="13413"/>
    <cellStyle name="Обычный 15 14 3 10" xfId="13414"/>
    <cellStyle name="Обычный 15 14 3 2" xfId="13415"/>
    <cellStyle name="Обычный 15 14 3 2 2" xfId="13416"/>
    <cellStyle name="Обычный 15 14 3 2 2 2" xfId="13417"/>
    <cellStyle name="Обычный 15 14 3 2 2 2 2" xfId="13418"/>
    <cellStyle name="Обычный 15 14 3 2 2 2 2 2" xfId="13419"/>
    <cellStyle name="Обычный 15 14 3 2 2 2 3" xfId="13420"/>
    <cellStyle name="Обычный 15 14 3 2 2 3" xfId="13421"/>
    <cellStyle name="Обычный 15 14 3 2 2 3 2" xfId="13422"/>
    <cellStyle name="Обычный 15 14 3 2 2 4" xfId="13423"/>
    <cellStyle name="Обычный 15 14 3 2 3" xfId="13424"/>
    <cellStyle name="Обычный 15 14 3 2 3 2" xfId="13425"/>
    <cellStyle name="Обычный 15 14 3 2 3 2 2" xfId="13426"/>
    <cellStyle name="Обычный 15 14 3 2 3 2 2 2" xfId="13427"/>
    <cellStyle name="Обычный 15 14 3 2 3 2 3" xfId="13428"/>
    <cellStyle name="Обычный 15 14 3 2 3 3" xfId="13429"/>
    <cellStyle name="Обычный 15 14 3 2 3 3 2" xfId="13430"/>
    <cellStyle name="Обычный 15 14 3 2 3 4" xfId="13431"/>
    <cellStyle name="Обычный 15 14 3 2 4" xfId="13432"/>
    <cellStyle name="Обычный 15 14 3 2 4 2" xfId="13433"/>
    <cellStyle name="Обычный 15 14 3 2 4 2 2" xfId="13434"/>
    <cellStyle name="Обычный 15 14 3 2 4 2 2 2" xfId="13435"/>
    <cellStyle name="Обычный 15 14 3 2 4 2 3" xfId="13436"/>
    <cellStyle name="Обычный 15 14 3 2 4 3" xfId="13437"/>
    <cellStyle name="Обычный 15 14 3 2 4 3 2" xfId="13438"/>
    <cellStyle name="Обычный 15 14 3 2 4 4" xfId="13439"/>
    <cellStyle name="Обычный 15 14 3 2 5" xfId="13440"/>
    <cellStyle name="Обычный 15 14 3 2 5 2" xfId="13441"/>
    <cellStyle name="Обычный 15 14 3 2 5 2 2" xfId="13442"/>
    <cellStyle name="Обычный 15 14 3 2 5 3" xfId="13443"/>
    <cellStyle name="Обычный 15 14 3 2 6" xfId="13444"/>
    <cellStyle name="Обычный 15 14 3 2 6 2" xfId="13445"/>
    <cellStyle name="Обычный 15 14 3 2 7" xfId="13446"/>
    <cellStyle name="Обычный 15 14 3 2 7 2" xfId="13447"/>
    <cellStyle name="Обычный 15 14 3 2 8" xfId="13448"/>
    <cellStyle name="Обычный 15 14 3 3" xfId="13449"/>
    <cellStyle name="Обычный 15 14 3 3 2" xfId="13450"/>
    <cellStyle name="Обычный 15 14 3 3 2 2" xfId="13451"/>
    <cellStyle name="Обычный 15 14 3 3 2 2 2" xfId="13452"/>
    <cellStyle name="Обычный 15 14 3 3 2 2 2 2" xfId="13453"/>
    <cellStyle name="Обычный 15 14 3 3 2 2 3" xfId="13454"/>
    <cellStyle name="Обычный 15 14 3 3 2 3" xfId="13455"/>
    <cellStyle name="Обычный 15 14 3 3 2 3 2" xfId="13456"/>
    <cellStyle name="Обычный 15 14 3 3 2 4" xfId="13457"/>
    <cellStyle name="Обычный 15 14 3 3 3" xfId="13458"/>
    <cellStyle name="Обычный 15 14 3 3 3 2" xfId="13459"/>
    <cellStyle name="Обычный 15 14 3 3 3 2 2" xfId="13460"/>
    <cellStyle name="Обычный 15 14 3 3 3 2 2 2" xfId="13461"/>
    <cellStyle name="Обычный 15 14 3 3 3 2 3" xfId="13462"/>
    <cellStyle name="Обычный 15 14 3 3 3 3" xfId="13463"/>
    <cellStyle name="Обычный 15 14 3 3 3 3 2" xfId="13464"/>
    <cellStyle name="Обычный 15 14 3 3 3 4" xfId="13465"/>
    <cellStyle name="Обычный 15 14 3 3 4" xfId="13466"/>
    <cellStyle name="Обычный 15 14 3 3 4 2" xfId="13467"/>
    <cellStyle name="Обычный 15 14 3 3 4 2 2" xfId="13468"/>
    <cellStyle name="Обычный 15 14 3 3 4 2 2 2" xfId="13469"/>
    <cellStyle name="Обычный 15 14 3 3 4 2 3" xfId="13470"/>
    <cellStyle name="Обычный 15 14 3 3 4 3" xfId="13471"/>
    <cellStyle name="Обычный 15 14 3 3 4 3 2" xfId="13472"/>
    <cellStyle name="Обычный 15 14 3 3 4 4" xfId="13473"/>
    <cellStyle name="Обычный 15 14 3 3 5" xfId="13474"/>
    <cellStyle name="Обычный 15 14 3 3 5 2" xfId="13475"/>
    <cellStyle name="Обычный 15 14 3 3 5 2 2" xfId="13476"/>
    <cellStyle name="Обычный 15 14 3 3 5 3" xfId="13477"/>
    <cellStyle name="Обычный 15 14 3 3 6" xfId="13478"/>
    <cellStyle name="Обычный 15 14 3 3 6 2" xfId="13479"/>
    <cellStyle name="Обычный 15 14 3 3 7" xfId="13480"/>
    <cellStyle name="Обычный 15 14 3 4" xfId="13481"/>
    <cellStyle name="Обычный 15 14 3 4 2" xfId="13482"/>
    <cellStyle name="Обычный 15 14 3 4 2 2" xfId="13483"/>
    <cellStyle name="Обычный 15 14 3 4 2 2 2" xfId="13484"/>
    <cellStyle name="Обычный 15 14 3 4 2 3" xfId="13485"/>
    <cellStyle name="Обычный 15 14 3 4 3" xfId="13486"/>
    <cellStyle name="Обычный 15 14 3 4 3 2" xfId="13487"/>
    <cellStyle name="Обычный 15 14 3 4 4" xfId="13488"/>
    <cellStyle name="Обычный 15 14 3 5" xfId="13489"/>
    <cellStyle name="Обычный 15 14 3 5 2" xfId="13490"/>
    <cellStyle name="Обычный 15 14 3 5 2 2" xfId="13491"/>
    <cellStyle name="Обычный 15 14 3 5 2 2 2" xfId="13492"/>
    <cellStyle name="Обычный 15 14 3 5 2 3" xfId="13493"/>
    <cellStyle name="Обычный 15 14 3 5 3" xfId="13494"/>
    <cellStyle name="Обычный 15 14 3 5 3 2" xfId="13495"/>
    <cellStyle name="Обычный 15 14 3 5 4" xfId="13496"/>
    <cellStyle name="Обычный 15 14 3 6" xfId="13497"/>
    <cellStyle name="Обычный 15 14 3 6 2" xfId="13498"/>
    <cellStyle name="Обычный 15 14 3 6 2 2" xfId="13499"/>
    <cellStyle name="Обычный 15 14 3 6 2 2 2" xfId="13500"/>
    <cellStyle name="Обычный 15 14 3 6 2 3" xfId="13501"/>
    <cellStyle name="Обычный 15 14 3 6 3" xfId="13502"/>
    <cellStyle name="Обычный 15 14 3 6 3 2" xfId="13503"/>
    <cellStyle name="Обычный 15 14 3 6 4" xfId="13504"/>
    <cellStyle name="Обычный 15 14 3 7" xfId="13505"/>
    <cellStyle name="Обычный 15 14 3 7 2" xfId="13506"/>
    <cellStyle name="Обычный 15 14 3 7 2 2" xfId="13507"/>
    <cellStyle name="Обычный 15 14 3 7 3" xfId="13508"/>
    <cellStyle name="Обычный 15 14 3 8" xfId="13509"/>
    <cellStyle name="Обычный 15 14 3 8 2" xfId="13510"/>
    <cellStyle name="Обычный 15 14 3 9" xfId="13511"/>
    <cellStyle name="Обычный 15 14 3 9 2" xfId="13512"/>
    <cellStyle name="Обычный 15 14 4" xfId="13513"/>
    <cellStyle name="Обычный 15 14 4 2" xfId="13514"/>
    <cellStyle name="Обычный 15 14 4 2 2" xfId="13515"/>
    <cellStyle name="Обычный 15 14 4 2 2 2" xfId="13516"/>
    <cellStyle name="Обычный 15 14 4 2 2 2 2" xfId="13517"/>
    <cellStyle name="Обычный 15 14 4 2 2 3" xfId="13518"/>
    <cellStyle name="Обычный 15 14 4 2 3" xfId="13519"/>
    <cellStyle name="Обычный 15 14 4 2 3 2" xfId="13520"/>
    <cellStyle name="Обычный 15 14 4 2 4" xfId="13521"/>
    <cellStyle name="Обычный 15 14 4 3" xfId="13522"/>
    <cellStyle name="Обычный 15 14 4 3 2" xfId="13523"/>
    <cellStyle name="Обычный 15 14 4 3 2 2" xfId="13524"/>
    <cellStyle name="Обычный 15 14 4 3 2 2 2" xfId="13525"/>
    <cellStyle name="Обычный 15 14 4 3 2 3" xfId="13526"/>
    <cellStyle name="Обычный 15 14 4 3 3" xfId="13527"/>
    <cellStyle name="Обычный 15 14 4 3 3 2" xfId="13528"/>
    <cellStyle name="Обычный 15 14 4 3 4" xfId="13529"/>
    <cellStyle name="Обычный 15 14 4 4" xfId="13530"/>
    <cellStyle name="Обычный 15 14 4 4 2" xfId="13531"/>
    <cellStyle name="Обычный 15 14 4 4 2 2" xfId="13532"/>
    <cellStyle name="Обычный 15 14 4 4 2 2 2" xfId="13533"/>
    <cellStyle name="Обычный 15 14 4 4 2 3" xfId="13534"/>
    <cellStyle name="Обычный 15 14 4 4 3" xfId="13535"/>
    <cellStyle name="Обычный 15 14 4 4 3 2" xfId="13536"/>
    <cellStyle name="Обычный 15 14 4 4 4" xfId="13537"/>
    <cellStyle name="Обычный 15 14 4 5" xfId="13538"/>
    <cellStyle name="Обычный 15 14 4 5 2" xfId="13539"/>
    <cellStyle name="Обычный 15 14 4 5 2 2" xfId="13540"/>
    <cellStyle name="Обычный 15 14 4 5 3" xfId="13541"/>
    <cellStyle name="Обычный 15 14 4 6" xfId="13542"/>
    <cellStyle name="Обычный 15 14 4 6 2" xfId="13543"/>
    <cellStyle name="Обычный 15 14 4 7" xfId="13544"/>
    <cellStyle name="Обычный 15 14 4 7 2" xfId="13545"/>
    <cellStyle name="Обычный 15 14 4 8" xfId="13546"/>
    <cellStyle name="Обычный 15 14 5" xfId="13547"/>
    <cellStyle name="Обычный 15 14 5 2" xfId="13548"/>
    <cellStyle name="Обычный 15 14 5 2 2" xfId="13549"/>
    <cellStyle name="Обычный 15 14 5 2 2 2" xfId="13550"/>
    <cellStyle name="Обычный 15 14 5 2 2 2 2" xfId="13551"/>
    <cellStyle name="Обычный 15 14 5 2 2 3" xfId="13552"/>
    <cellStyle name="Обычный 15 14 5 2 3" xfId="13553"/>
    <cellStyle name="Обычный 15 14 5 2 3 2" xfId="13554"/>
    <cellStyle name="Обычный 15 14 5 2 4" xfId="13555"/>
    <cellStyle name="Обычный 15 14 5 3" xfId="13556"/>
    <cellStyle name="Обычный 15 14 5 3 2" xfId="13557"/>
    <cellStyle name="Обычный 15 14 5 3 2 2" xfId="13558"/>
    <cellStyle name="Обычный 15 14 5 3 2 2 2" xfId="13559"/>
    <cellStyle name="Обычный 15 14 5 3 2 3" xfId="13560"/>
    <cellStyle name="Обычный 15 14 5 3 3" xfId="13561"/>
    <cellStyle name="Обычный 15 14 5 3 3 2" xfId="13562"/>
    <cellStyle name="Обычный 15 14 5 3 4" xfId="13563"/>
    <cellStyle name="Обычный 15 14 5 4" xfId="13564"/>
    <cellStyle name="Обычный 15 14 5 4 2" xfId="13565"/>
    <cellStyle name="Обычный 15 14 5 4 2 2" xfId="13566"/>
    <cellStyle name="Обычный 15 14 5 4 2 2 2" xfId="13567"/>
    <cellStyle name="Обычный 15 14 5 4 2 3" xfId="13568"/>
    <cellStyle name="Обычный 15 14 5 4 3" xfId="13569"/>
    <cellStyle name="Обычный 15 14 5 4 3 2" xfId="13570"/>
    <cellStyle name="Обычный 15 14 5 4 4" xfId="13571"/>
    <cellStyle name="Обычный 15 14 5 5" xfId="13572"/>
    <cellStyle name="Обычный 15 14 5 5 2" xfId="13573"/>
    <cellStyle name="Обычный 15 14 5 5 2 2" xfId="13574"/>
    <cellStyle name="Обычный 15 14 5 5 3" xfId="13575"/>
    <cellStyle name="Обычный 15 14 5 6" xfId="13576"/>
    <cellStyle name="Обычный 15 14 5 6 2" xfId="13577"/>
    <cellStyle name="Обычный 15 14 5 7" xfId="13578"/>
    <cellStyle name="Обычный 15 14 6" xfId="13579"/>
    <cellStyle name="Обычный 15 14 6 2" xfId="13580"/>
    <cellStyle name="Обычный 15 14 6 2 2" xfId="13581"/>
    <cellStyle name="Обычный 15 14 6 2 2 2" xfId="13582"/>
    <cellStyle name="Обычный 15 14 6 2 3" xfId="13583"/>
    <cellStyle name="Обычный 15 14 6 3" xfId="13584"/>
    <cellStyle name="Обычный 15 14 6 3 2" xfId="13585"/>
    <cellStyle name="Обычный 15 14 6 4" xfId="13586"/>
    <cellStyle name="Обычный 15 14 7" xfId="13587"/>
    <cellStyle name="Обычный 15 14 7 2" xfId="13588"/>
    <cellStyle name="Обычный 15 14 7 2 2" xfId="13589"/>
    <cellStyle name="Обычный 15 14 7 2 2 2" xfId="13590"/>
    <cellStyle name="Обычный 15 14 7 2 3" xfId="13591"/>
    <cellStyle name="Обычный 15 14 7 3" xfId="13592"/>
    <cellStyle name="Обычный 15 14 7 3 2" xfId="13593"/>
    <cellStyle name="Обычный 15 14 7 4" xfId="13594"/>
    <cellStyle name="Обычный 15 14 8" xfId="13595"/>
    <cellStyle name="Обычный 15 14 8 2" xfId="13596"/>
    <cellStyle name="Обычный 15 14 8 2 2" xfId="13597"/>
    <cellStyle name="Обычный 15 14 8 2 2 2" xfId="13598"/>
    <cellStyle name="Обычный 15 14 8 2 3" xfId="13599"/>
    <cellStyle name="Обычный 15 14 8 3" xfId="13600"/>
    <cellStyle name="Обычный 15 14 8 3 2" xfId="13601"/>
    <cellStyle name="Обычный 15 14 8 4" xfId="13602"/>
    <cellStyle name="Обычный 15 14 9" xfId="13603"/>
    <cellStyle name="Обычный 15 14 9 2" xfId="13604"/>
    <cellStyle name="Обычный 15 14 9 2 2" xfId="13605"/>
    <cellStyle name="Обычный 15 14 9 3" xfId="13606"/>
    <cellStyle name="Обычный 15 15" xfId="13607"/>
    <cellStyle name="Обычный 15 15 10" xfId="13608"/>
    <cellStyle name="Обычный 15 15 10 2" xfId="13609"/>
    <cellStyle name="Обычный 15 15 11" xfId="13610"/>
    <cellStyle name="Обычный 15 15 11 2" xfId="13611"/>
    <cellStyle name="Обычный 15 15 12" xfId="13612"/>
    <cellStyle name="Обычный 15 15 2" xfId="13613"/>
    <cellStyle name="Обычный 15 15 2 10" xfId="13614"/>
    <cellStyle name="Обычный 15 15 2 2" xfId="13615"/>
    <cellStyle name="Обычный 15 15 2 2 2" xfId="13616"/>
    <cellStyle name="Обычный 15 15 2 2 2 2" xfId="13617"/>
    <cellStyle name="Обычный 15 15 2 2 2 2 2" xfId="13618"/>
    <cellStyle name="Обычный 15 15 2 2 2 2 2 2" xfId="13619"/>
    <cellStyle name="Обычный 15 15 2 2 2 2 3" xfId="13620"/>
    <cellStyle name="Обычный 15 15 2 2 2 3" xfId="13621"/>
    <cellStyle name="Обычный 15 15 2 2 2 3 2" xfId="13622"/>
    <cellStyle name="Обычный 15 15 2 2 2 4" xfId="13623"/>
    <cellStyle name="Обычный 15 15 2 2 3" xfId="13624"/>
    <cellStyle name="Обычный 15 15 2 2 3 2" xfId="13625"/>
    <cellStyle name="Обычный 15 15 2 2 3 2 2" xfId="13626"/>
    <cellStyle name="Обычный 15 15 2 2 3 2 2 2" xfId="13627"/>
    <cellStyle name="Обычный 15 15 2 2 3 2 3" xfId="13628"/>
    <cellStyle name="Обычный 15 15 2 2 3 3" xfId="13629"/>
    <cellStyle name="Обычный 15 15 2 2 3 3 2" xfId="13630"/>
    <cellStyle name="Обычный 15 15 2 2 3 4" xfId="13631"/>
    <cellStyle name="Обычный 15 15 2 2 4" xfId="13632"/>
    <cellStyle name="Обычный 15 15 2 2 4 2" xfId="13633"/>
    <cellStyle name="Обычный 15 15 2 2 4 2 2" xfId="13634"/>
    <cellStyle name="Обычный 15 15 2 2 4 2 2 2" xfId="13635"/>
    <cellStyle name="Обычный 15 15 2 2 4 2 3" xfId="13636"/>
    <cellStyle name="Обычный 15 15 2 2 4 3" xfId="13637"/>
    <cellStyle name="Обычный 15 15 2 2 4 3 2" xfId="13638"/>
    <cellStyle name="Обычный 15 15 2 2 4 4" xfId="13639"/>
    <cellStyle name="Обычный 15 15 2 2 5" xfId="13640"/>
    <cellStyle name="Обычный 15 15 2 2 5 2" xfId="13641"/>
    <cellStyle name="Обычный 15 15 2 2 5 2 2" xfId="13642"/>
    <cellStyle name="Обычный 15 15 2 2 5 3" xfId="13643"/>
    <cellStyle name="Обычный 15 15 2 2 6" xfId="13644"/>
    <cellStyle name="Обычный 15 15 2 2 6 2" xfId="13645"/>
    <cellStyle name="Обычный 15 15 2 2 7" xfId="13646"/>
    <cellStyle name="Обычный 15 15 2 2 7 2" xfId="13647"/>
    <cellStyle name="Обычный 15 15 2 2 8" xfId="13648"/>
    <cellStyle name="Обычный 15 15 2 3" xfId="13649"/>
    <cellStyle name="Обычный 15 15 2 3 2" xfId="13650"/>
    <cellStyle name="Обычный 15 15 2 3 2 2" xfId="13651"/>
    <cellStyle name="Обычный 15 15 2 3 2 2 2" xfId="13652"/>
    <cellStyle name="Обычный 15 15 2 3 2 2 2 2" xfId="13653"/>
    <cellStyle name="Обычный 15 15 2 3 2 2 3" xfId="13654"/>
    <cellStyle name="Обычный 15 15 2 3 2 3" xfId="13655"/>
    <cellStyle name="Обычный 15 15 2 3 2 3 2" xfId="13656"/>
    <cellStyle name="Обычный 15 15 2 3 2 4" xfId="13657"/>
    <cellStyle name="Обычный 15 15 2 3 3" xfId="13658"/>
    <cellStyle name="Обычный 15 15 2 3 3 2" xfId="13659"/>
    <cellStyle name="Обычный 15 15 2 3 3 2 2" xfId="13660"/>
    <cellStyle name="Обычный 15 15 2 3 3 2 2 2" xfId="13661"/>
    <cellStyle name="Обычный 15 15 2 3 3 2 3" xfId="13662"/>
    <cellStyle name="Обычный 15 15 2 3 3 3" xfId="13663"/>
    <cellStyle name="Обычный 15 15 2 3 3 3 2" xfId="13664"/>
    <cellStyle name="Обычный 15 15 2 3 3 4" xfId="13665"/>
    <cellStyle name="Обычный 15 15 2 3 4" xfId="13666"/>
    <cellStyle name="Обычный 15 15 2 3 4 2" xfId="13667"/>
    <cellStyle name="Обычный 15 15 2 3 4 2 2" xfId="13668"/>
    <cellStyle name="Обычный 15 15 2 3 4 2 2 2" xfId="13669"/>
    <cellStyle name="Обычный 15 15 2 3 4 2 3" xfId="13670"/>
    <cellStyle name="Обычный 15 15 2 3 4 3" xfId="13671"/>
    <cellStyle name="Обычный 15 15 2 3 4 3 2" xfId="13672"/>
    <cellStyle name="Обычный 15 15 2 3 4 4" xfId="13673"/>
    <cellStyle name="Обычный 15 15 2 3 5" xfId="13674"/>
    <cellStyle name="Обычный 15 15 2 3 5 2" xfId="13675"/>
    <cellStyle name="Обычный 15 15 2 3 5 2 2" xfId="13676"/>
    <cellStyle name="Обычный 15 15 2 3 5 3" xfId="13677"/>
    <cellStyle name="Обычный 15 15 2 3 6" xfId="13678"/>
    <cellStyle name="Обычный 15 15 2 3 6 2" xfId="13679"/>
    <cellStyle name="Обычный 15 15 2 3 7" xfId="13680"/>
    <cellStyle name="Обычный 15 15 2 4" xfId="13681"/>
    <cellStyle name="Обычный 15 15 2 4 2" xfId="13682"/>
    <cellStyle name="Обычный 15 15 2 4 2 2" xfId="13683"/>
    <cellStyle name="Обычный 15 15 2 4 2 2 2" xfId="13684"/>
    <cellStyle name="Обычный 15 15 2 4 2 3" xfId="13685"/>
    <cellStyle name="Обычный 15 15 2 4 3" xfId="13686"/>
    <cellStyle name="Обычный 15 15 2 4 3 2" xfId="13687"/>
    <cellStyle name="Обычный 15 15 2 4 4" xfId="13688"/>
    <cellStyle name="Обычный 15 15 2 5" xfId="13689"/>
    <cellStyle name="Обычный 15 15 2 5 2" xfId="13690"/>
    <cellStyle name="Обычный 15 15 2 5 2 2" xfId="13691"/>
    <cellStyle name="Обычный 15 15 2 5 2 2 2" xfId="13692"/>
    <cellStyle name="Обычный 15 15 2 5 2 3" xfId="13693"/>
    <cellStyle name="Обычный 15 15 2 5 3" xfId="13694"/>
    <cellStyle name="Обычный 15 15 2 5 3 2" xfId="13695"/>
    <cellStyle name="Обычный 15 15 2 5 4" xfId="13696"/>
    <cellStyle name="Обычный 15 15 2 6" xfId="13697"/>
    <cellStyle name="Обычный 15 15 2 6 2" xfId="13698"/>
    <cellStyle name="Обычный 15 15 2 6 2 2" xfId="13699"/>
    <cellStyle name="Обычный 15 15 2 6 2 2 2" xfId="13700"/>
    <cellStyle name="Обычный 15 15 2 6 2 3" xfId="13701"/>
    <cellStyle name="Обычный 15 15 2 6 3" xfId="13702"/>
    <cellStyle name="Обычный 15 15 2 6 3 2" xfId="13703"/>
    <cellStyle name="Обычный 15 15 2 6 4" xfId="13704"/>
    <cellStyle name="Обычный 15 15 2 7" xfId="13705"/>
    <cellStyle name="Обычный 15 15 2 7 2" xfId="13706"/>
    <cellStyle name="Обычный 15 15 2 7 2 2" xfId="13707"/>
    <cellStyle name="Обычный 15 15 2 7 3" xfId="13708"/>
    <cellStyle name="Обычный 15 15 2 8" xfId="13709"/>
    <cellStyle name="Обычный 15 15 2 8 2" xfId="13710"/>
    <cellStyle name="Обычный 15 15 2 9" xfId="13711"/>
    <cellStyle name="Обычный 15 15 2 9 2" xfId="13712"/>
    <cellStyle name="Обычный 15 15 3" xfId="13713"/>
    <cellStyle name="Обычный 15 15 3 10" xfId="13714"/>
    <cellStyle name="Обычный 15 15 3 2" xfId="13715"/>
    <cellStyle name="Обычный 15 15 3 2 2" xfId="13716"/>
    <cellStyle name="Обычный 15 15 3 2 2 2" xfId="13717"/>
    <cellStyle name="Обычный 15 15 3 2 2 2 2" xfId="13718"/>
    <cellStyle name="Обычный 15 15 3 2 2 2 2 2" xfId="13719"/>
    <cellStyle name="Обычный 15 15 3 2 2 2 3" xfId="13720"/>
    <cellStyle name="Обычный 15 15 3 2 2 3" xfId="13721"/>
    <cellStyle name="Обычный 15 15 3 2 2 3 2" xfId="13722"/>
    <cellStyle name="Обычный 15 15 3 2 2 4" xfId="13723"/>
    <cellStyle name="Обычный 15 15 3 2 3" xfId="13724"/>
    <cellStyle name="Обычный 15 15 3 2 3 2" xfId="13725"/>
    <cellStyle name="Обычный 15 15 3 2 3 2 2" xfId="13726"/>
    <cellStyle name="Обычный 15 15 3 2 3 2 2 2" xfId="13727"/>
    <cellStyle name="Обычный 15 15 3 2 3 2 3" xfId="13728"/>
    <cellStyle name="Обычный 15 15 3 2 3 3" xfId="13729"/>
    <cellStyle name="Обычный 15 15 3 2 3 3 2" xfId="13730"/>
    <cellStyle name="Обычный 15 15 3 2 3 4" xfId="13731"/>
    <cellStyle name="Обычный 15 15 3 2 4" xfId="13732"/>
    <cellStyle name="Обычный 15 15 3 2 4 2" xfId="13733"/>
    <cellStyle name="Обычный 15 15 3 2 4 2 2" xfId="13734"/>
    <cellStyle name="Обычный 15 15 3 2 4 2 2 2" xfId="13735"/>
    <cellStyle name="Обычный 15 15 3 2 4 2 3" xfId="13736"/>
    <cellStyle name="Обычный 15 15 3 2 4 3" xfId="13737"/>
    <cellStyle name="Обычный 15 15 3 2 4 3 2" xfId="13738"/>
    <cellStyle name="Обычный 15 15 3 2 4 4" xfId="13739"/>
    <cellStyle name="Обычный 15 15 3 2 5" xfId="13740"/>
    <cellStyle name="Обычный 15 15 3 2 5 2" xfId="13741"/>
    <cellStyle name="Обычный 15 15 3 2 5 2 2" xfId="13742"/>
    <cellStyle name="Обычный 15 15 3 2 5 3" xfId="13743"/>
    <cellStyle name="Обычный 15 15 3 2 6" xfId="13744"/>
    <cellStyle name="Обычный 15 15 3 2 6 2" xfId="13745"/>
    <cellStyle name="Обычный 15 15 3 2 7" xfId="13746"/>
    <cellStyle name="Обычный 15 15 3 2 7 2" xfId="13747"/>
    <cellStyle name="Обычный 15 15 3 2 8" xfId="13748"/>
    <cellStyle name="Обычный 15 15 3 3" xfId="13749"/>
    <cellStyle name="Обычный 15 15 3 3 2" xfId="13750"/>
    <cellStyle name="Обычный 15 15 3 3 2 2" xfId="13751"/>
    <cellStyle name="Обычный 15 15 3 3 2 2 2" xfId="13752"/>
    <cellStyle name="Обычный 15 15 3 3 2 2 2 2" xfId="13753"/>
    <cellStyle name="Обычный 15 15 3 3 2 2 3" xfId="13754"/>
    <cellStyle name="Обычный 15 15 3 3 2 3" xfId="13755"/>
    <cellStyle name="Обычный 15 15 3 3 2 3 2" xfId="13756"/>
    <cellStyle name="Обычный 15 15 3 3 2 4" xfId="13757"/>
    <cellStyle name="Обычный 15 15 3 3 3" xfId="13758"/>
    <cellStyle name="Обычный 15 15 3 3 3 2" xfId="13759"/>
    <cellStyle name="Обычный 15 15 3 3 3 2 2" xfId="13760"/>
    <cellStyle name="Обычный 15 15 3 3 3 2 2 2" xfId="13761"/>
    <cellStyle name="Обычный 15 15 3 3 3 2 3" xfId="13762"/>
    <cellStyle name="Обычный 15 15 3 3 3 3" xfId="13763"/>
    <cellStyle name="Обычный 15 15 3 3 3 3 2" xfId="13764"/>
    <cellStyle name="Обычный 15 15 3 3 3 4" xfId="13765"/>
    <cellStyle name="Обычный 15 15 3 3 4" xfId="13766"/>
    <cellStyle name="Обычный 15 15 3 3 4 2" xfId="13767"/>
    <cellStyle name="Обычный 15 15 3 3 4 2 2" xfId="13768"/>
    <cellStyle name="Обычный 15 15 3 3 4 2 2 2" xfId="13769"/>
    <cellStyle name="Обычный 15 15 3 3 4 2 3" xfId="13770"/>
    <cellStyle name="Обычный 15 15 3 3 4 3" xfId="13771"/>
    <cellStyle name="Обычный 15 15 3 3 4 3 2" xfId="13772"/>
    <cellStyle name="Обычный 15 15 3 3 4 4" xfId="13773"/>
    <cellStyle name="Обычный 15 15 3 3 5" xfId="13774"/>
    <cellStyle name="Обычный 15 15 3 3 5 2" xfId="13775"/>
    <cellStyle name="Обычный 15 15 3 3 5 2 2" xfId="13776"/>
    <cellStyle name="Обычный 15 15 3 3 5 3" xfId="13777"/>
    <cellStyle name="Обычный 15 15 3 3 6" xfId="13778"/>
    <cellStyle name="Обычный 15 15 3 3 6 2" xfId="13779"/>
    <cellStyle name="Обычный 15 15 3 3 7" xfId="13780"/>
    <cellStyle name="Обычный 15 15 3 4" xfId="13781"/>
    <cellStyle name="Обычный 15 15 3 4 2" xfId="13782"/>
    <cellStyle name="Обычный 15 15 3 4 2 2" xfId="13783"/>
    <cellStyle name="Обычный 15 15 3 4 2 2 2" xfId="13784"/>
    <cellStyle name="Обычный 15 15 3 4 2 3" xfId="13785"/>
    <cellStyle name="Обычный 15 15 3 4 3" xfId="13786"/>
    <cellStyle name="Обычный 15 15 3 4 3 2" xfId="13787"/>
    <cellStyle name="Обычный 15 15 3 4 4" xfId="13788"/>
    <cellStyle name="Обычный 15 15 3 5" xfId="13789"/>
    <cellStyle name="Обычный 15 15 3 5 2" xfId="13790"/>
    <cellStyle name="Обычный 15 15 3 5 2 2" xfId="13791"/>
    <cellStyle name="Обычный 15 15 3 5 2 2 2" xfId="13792"/>
    <cellStyle name="Обычный 15 15 3 5 2 3" xfId="13793"/>
    <cellStyle name="Обычный 15 15 3 5 3" xfId="13794"/>
    <cellStyle name="Обычный 15 15 3 5 3 2" xfId="13795"/>
    <cellStyle name="Обычный 15 15 3 5 4" xfId="13796"/>
    <cellStyle name="Обычный 15 15 3 6" xfId="13797"/>
    <cellStyle name="Обычный 15 15 3 6 2" xfId="13798"/>
    <cellStyle name="Обычный 15 15 3 6 2 2" xfId="13799"/>
    <cellStyle name="Обычный 15 15 3 6 2 2 2" xfId="13800"/>
    <cellStyle name="Обычный 15 15 3 6 2 3" xfId="13801"/>
    <cellStyle name="Обычный 15 15 3 6 3" xfId="13802"/>
    <cellStyle name="Обычный 15 15 3 6 3 2" xfId="13803"/>
    <cellStyle name="Обычный 15 15 3 6 4" xfId="13804"/>
    <cellStyle name="Обычный 15 15 3 7" xfId="13805"/>
    <cellStyle name="Обычный 15 15 3 7 2" xfId="13806"/>
    <cellStyle name="Обычный 15 15 3 7 2 2" xfId="13807"/>
    <cellStyle name="Обычный 15 15 3 7 3" xfId="13808"/>
    <cellStyle name="Обычный 15 15 3 8" xfId="13809"/>
    <cellStyle name="Обычный 15 15 3 8 2" xfId="13810"/>
    <cellStyle name="Обычный 15 15 3 9" xfId="13811"/>
    <cellStyle name="Обычный 15 15 3 9 2" xfId="13812"/>
    <cellStyle name="Обычный 15 15 4" xfId="13813"/>
    <cellStyle name="Обычный 15 15 4 2" xfId="13814"/>
    <cellStyle name="Обычный 15 15 4 2 2" xfId="13815"/>
    <cellStyle name="Обычный 15 15 4 2 2 2" xfId="13816"/>
    <cellStyle name="Обычный 15 15 4 2 2 2 2" xfId="13817"/>
    <cellStyle name="Обычный 15 15 4 2 2 3" xfId="13818"/>
    <cellStyle name="Обычный 15 15 4 2 3" xfId="13819"/>
    <cellStyle name="Обычный 15 15 4 2 3 2" xfId="13820"/>
    <cellStyle name="Обычный 15 15 4 2 4" xfId="13821"/>
    <cellStyle name="Обычный 15 15 4 3" xfId="13822"/>
    <cellStyle name="Обычный 15 15 4 3 2" xfId="13823"/>
    <cellStyle name="Обычный 15 15 4 3 2 2" xfId="13824"/>
    <cellStyle name="Обычный 15 15 4 3 2 2 2" xfId="13825"/>
    <cellStyle name="Обычный 15 15 4 3 2 3" xfId="13826"/>
    <cellStyle name="Обычный 15 15 4 3 3" xfId="13827"/>
    <cellStyle name="Обычный 15 15 4 3 3 2" xfId="13828"/>
    <cellStyle name="Обычный 15 15 4 3 4" xfId="13829"/>
    <cellStyle name="Обычный 15 15 4 4" xfId="13830"/>
    <cellStyle name="Обычный 15 15 4 4 2" xfId="13831"/>
    <cellStyle name="Обычный 15 15 4 4 2 2" xfId="13832"/>
    <cellStyle name="Обычный 15 15 4 4 2 2 2" xfId="13833"/>
    <cellStyle name="Обычный 15 15 4 4 2 3" xfId="13834"/>
    <cellStyle name="Обычный 15 15 4 4 3" xfId="13835"/>
    <cellStyle name="Обычный 15 15 4 4 3 2" xfId="13836"/>
    <cellStyle name="Обычный 15 15 4 4 4" xfId="13837"/>
    <cellStyle name="Обычный 15 15 4 5" xfId="13838"/>
    <cellStyle name="Обычный 15 15 4 5 2" xfId="13839"/>
    <cellStyle name="Обычный 15 15 4 5 2 2" xfId="13840"/>
    <cellStyle name="Обычный 15 15 4 5 3" xfId="13841"/>
    <cellStyle name="Обычный 15 15 4 6" xfId="13842"/>
    <cellStyle name="Обычный 15 15 4 6 2" xfId="13843"/>
    <cellStyle name="Обычный 15 15 4 7" xfId="13844"/>
    <cellStyle name="Обычный 15 15 4 7 2" xfId="13845"/>
    <cellStyle name="Обычный 15 15 4 8" xfId="13846"/>
    <cellStyle name="Обычный 15 15 5" xfId="13847"/>
    <cellStyle name="Обычный 15 15 5 2" xfId="13848"/>
    <cellStyle name="Обычный 15 15 5 2 2" xfId="13849"/>
    <cellStyle name="Обычный 15 15 5 2 2 2" xfId="13850"/>
    <cellStyle name="Обычный 15 15 5 2 2 2 2" xfId="13851"/>
    <cellStyle name="Обычный 15 15 5 2 2 3" xfId="13852"/>
    <cellStyle name="Обычный 15 15 5 2 3" xfId="13853"/>
    <cellStyle name="Обычный 15 15 5 2 3 2" xfId="13854"/>
    <cellStyle name="Обычный 15 15 5 2 4" xfId="13855"/>
    <cellStyle name="Обычный 15 15 5 3" xfId="13856"/>
    <cellStyle name="Обычный 15 15 5 3 2" xfId="13857"/>
    <cellStyle name="Обычный 15 15 5 3 2 2" xfId="13858"/>
    <cellStyle name="Обычный 15 15 5 3 2 2 2" xfId="13859"/>
    <cellStyle name="Обычный 15 15 5 3 2 3" xfId="13860"/>
    <cellStyle name="Обычный 15 15 5 3 3" xfId="13861"/>
    <cellStyle name="Обычный 15 15 5 3 3 2" xfId="13862"/>
    <cellStyle name="Обычный 15 15 5 3 4" xfId="13863"/>
    <cellStyle name="Обычный 15 15 5 4" xfId="13864"/>
    <cellStyle name="Обычный 15 15 5 4 2" xfId="13865"/>
    <cellStyle name="Обычный 15 15 5 4 2 2" xfId="13866"/>
    <cellStyle name="Обычный 15 15 5 4 2 2 2" xfId="13867"/>
    <cellStyle name="Обычный 15 15 5 4 2 3" xfId="13868"/>
    <cellStyle name="Обычный 15 15 5 4 3" xfId="13869"/>
    <cellStyle name="Обычный 15 15 5 4 3 2" xfId="13870"/>
    <cellStyle name="Обычный 15 15 5 4 4" xfId="13871"/>
    <cellStyle name="Обычный 15 15 5 5" xfId="13872"/>
    <cellStyle name="Обычный 15 15 5 5 2" xfId="13873"/>
    <cellStyle name="Обычный 15 15 5 5 2 2" xfId="13874"/>
    <cellStyle name="Обычный 15 15 5 5 3" xfId="13875"/>
    <cellStyle name="Обычный 15 15 5 6" xfId="13876"/>
    <cellStyle name="Обычный 15 15 5 6 2" xfId="13877"/>
    <cellStyle name="Обычный 15 15 5 7" xfId="13878"/>
    <cellStyle name="Обычный 15 15 6" xfId="13879"/>
    <cellStyle name="Обычный 15 15 6 2" xfId="13880"/>
    <cellStyle name="Обычный 15 15 6 2 2" xfId="13881"/>
    <cellStyle name="Обычный 15 15 6 2 2 2" xfId="13882"/>
    <cellStyle name="Обычный 15 15 6 2 3" xfId="13883"/>
    <cellStyle name="Обычный 15 15 6 3" xfId="13884"/>
    <cellStyle name="Обычный 15 15 6 3 2" xfId="13885"/>
    <cellStyle name="Обычный 15 15 6 4" xfId="13886"/>
    <cellStyle name="Обычный 15 15 7" xfId="13887"/>
    <cellStyle name="Обычный 15 15 7 2" xfId="13888"/>
    <cellStyle name="Обычный 15 15 7 2 2" xfId="13889"/>
    <cellStyle name="Обычный 15 15 7 2 2 2" xfId="13890"/>
    <cellStyle name="Обычный 15 15 7 2 3" xfId="13891"/>
    <cellStyle name="Обычный 15 15 7 3" xfId="13892"/>
    <cellStyle name="Обычный 15 15 7 3 2" xfId="13893"/>
    <cellStyle name="Обычный 15 15 7 4" xfId="13894"/>
    <cellStyle name="Обычный 15 15 8" xfId="13895"/>
    <cellStyle name="Обычный 15 15 8 2" xfId="13896"/>
    <cellStyle name="Обычный 15 15 8 2 2" xfId="13897"/>
    <cellStyle name="Обычный 15 15 8 2 2 2" xfId="13898"/>
    <cellStyle name="Обычный 15 15 8 2 3" xfId="13899"/>
    <cellStyle name="Обычный 15 15 8 3" xfId="13900"/>
    <cellStyle name="Обычный 15 15 8 3 2" xfId="13901"/>
    <cellStyle name="Обычный 15 15 8 4" xfId="13902"/>
    <cellStyle name="Обычный 15 15 9" xfId="13903"/>
    <cellStyle name="Обычный 15 15 9 2" xfId="13904"/>
    <cellStyle name="Обычный 15 15 9 2 2" xfId="13905"/>
    <cellStyle name="Обычный 15 15 9 3" xfId="13906"/>
    <cellStyle name="Обычный 15 16" xfId="13907"/>
    <cellStyle name="Обычный 15 16 10" xfId="13908"/>
    <cellStyle name="Обычный 15 16 10 2" xfId="13909"/>
    <cellStyle name="Обычный 15 16 11" xfId="13910"/>
    <cellStyle name="Обычный 15 16 11 2" xfId="13911"/>
    <cellStyle name="Обычный 15 16 12" xfId="13912"/>
    <cellStyle name="Обычный 15 16 2" xfId="13913"/>
    <cellStyle name="Обычный 15 16 2 10" xfId="13914"/>
    <cellStyle name="Обычный 15 16 2 2" xfId="13915"/>
    <cellStyle name="Обычный 15 16 2 2 2" xfId="13916"/>
    <cellStyle name="Обычный 15 16 2 2 2 2" xfId="13917"/>
    <cellStyle name="Обычный 15 16 2 2 2 2 2" xfId="13918"/>
    <cellStyle name="Обычный 15 16 2 2 2 2 2 2" xfId="13919"/>
    <cellStyle name="Обычный 15 16 2 2 2 2 3" xfId="13920"/>
    <cellStyle name="Обычный 15 16 2 2 2 3" xfId="13921"/>
    <cellStyle name="Обычный 15 16 2 2 2 3 2" xfId="13922"/>
    <cellStyle name="Обычный 15 16 2 2 2 4" xfId="13923"/>
    <cellStyle name="Обычный 15 16 2 2 3" xfId="13924"/>
    <cellStyle name="Обычный 15 16 2 2 3 2" xfId="13925"/>
    <cellStyle name="Обычный 15 16 2 2 3 2 2" xfId="13926"/>
    <cellStyle name="Обычный 15 16 2 2 3 2 2 2" xfId="13927"/>
    <cellStyle name="Обычный 15 16 2 2 3 2 3" xfId="13928"/>
    <cellStyle name="Обычный 15 16 2 2 3 3" xfId="13929"/>
    <cellStyle name="Обычный 15 16 2 2 3 3 2" xfId="13930"/>
    <cellStyle name="Обычный 15 16 2 2 3 4" xfId="13931"/>
    <cellStyle name="Обычный 15 16 2 2 4" xfId="13932"/>
    <cellStyle name="Обычный 15 16 2 2 4 2" xfId="13933"/>
    <cellStyle name="Обычный 15 16 2 2 4 2 2" xfId="13934"/>
    <cellStyle name="Обычный 15 16 2 2 4 2 2 2" xfId="13935"/>
    <cellStyle name="Обычный 15 16 2 2 4 2 3" xfId="13936"/>
    <cellStyle name="Обычный 15 16 2 2 4 3" xfId="13937"/>
    <cellStyle name="Обычный 15 16 2 2 4 3 2" xfId="13938"/>
    <cellStyle name="Обычный 15 16 2 2 4 4" xfId="13939"/>
    <cellStyle name="Обычный 15 16 2 2 5" xfId="13940"/>
    <cellStyle name="Обычный 15 16 2 2 5 2" xfId="13941"/>
    <cellStyle name="Обычный 15 16 2 2 5 2 2" xfId="13942"/>
    <cellStyle name="Обычный 15 16 2 2 5 3" xfId="13943"/>
    <cellStyle name="Обычный 15 16 2 2 6" xfId="13944"/>
    <cellStyle name="Обычный 15 16 2 2 6 2" xfId="13945"/>
    <cellStyle name="Обычный 15 16 2 2 7" xfId="13946"/>
    <cellStyle name="Обычный 15 16 2 2 7 2" xfId="13947"/>
    <cellStyle name="Обычный 15 16 2 2 8" xfId="13948"/>
    <cellStyle name="Обычный 15 16 2 3" xfId="13949"/>
    <cellStyle name="Обычный 15 16 2 3 2" xfId="13950"/>
    <cellStyle name="Обычный 15 16 2 3 2 2" xfId="13951"/>
    <cellStyle name="Обычный 15 16 2 3 2 2 2" xfId="13952"/>
    <cellStyle name="Обычный 15 16 2 3 2 2 2 2" xfId="13953"/>
    <cellStyle name="Обычный 15 16 2 3 2 2 3" xfId="13954"/>
    <cellStyle name="Обычный 15 16 2 3 2 3" xfId="13955"/>
    <cellStyle name="Обычный 15 16 2 3 2 3 2" xfId="13956"/>
    <cellStyle name="Обычный 15 16 2 3 2 4" xfId="13957"/>
    <cellStyle name="Обычный 15 16 2 3 3" xfId="13958"/>
    <cellStyle name="Обычный 15 16 2 3 3 2" xfId="13959"/>
    <cellStyle name="Обычный 15 16 2 3 3 2 2" xfId="13960"/>
    <cellStyle name="Обычный 15 16 2 3 3 2 2 2" xfId="13961"/>
    <cellStyle name="Обычный 15 16 2 3 3 2 3" xfId="13962"/>
    <cellStyle name="Обычный 15 16 2 3 3 3" xfId="13963"/>
    <cellStyle name="Обычный 15 16 2 3 3 3 2" xfId="13964"/>
    <cellStyle name="Обычный 15 16 2 3 3 4" xfId="13965"/>
    <cellStyle name="Обычный 15 16 2 3 4" xfId="13966"/>
    <cellStyle name="Обычный 15 16 2 3 4 2" xfId="13967"/>
    <cellStyle name="Обычный 15 16 2 3 4 2 2" xfId="13968"/>
    <cellStyle name="Обычный 15 16 2 3 4 2 2 2" xfId="13969"/>
    <cellStyle name="Обычный 15 16 2 3 4 2 3" xfId="13970"/>
    <cellStyle name="Обычный 15 16 2 3 4 3" xfId="13971"/>
    <cellStyle name="Обычный 15 16 2 3 4 3 2" xfId="13972"/>
    <cellStyle name="Обычный 15 16 2 3 4 4" xfId="13973"/>
    <cellStyle name="Обычный 15 16 2 3 5" xfId="13974"/>
    <cellStyle name="Обычный 15 16 2 3 5 2" xfId="13975"/>
    <cellStyle name="Обычный 15 16 2 3 5 2 2" xfId="13976"/>
    <cellStyle name="Обычный 15 16 2 3 5 3" xfId="13977"/>
    <cellStyle name="Обычный 15 16 2 3 6" xfId="13978"/>
    <cellStyle name="Обычный 15 16 2 3 6 2" xfId="13979"/>
    <cellStyle name="Обычный 15 16 2 3 7" xfId="13980"/>
    <cellStyle name="Обычный 15 16 2 4" xfId="13981"/>
    <cellStyle name="Обычный 15 16 2 4 2" xfId="13982"/>
    <cellStyle name="Обычный 15 16 2 4 2 2" xfId="13983"/>
    <cellStyle name="Обычный 15 16 2 4 2 2 2" xfId="13984"/>
    <cellStyle name="Обычный 15 16 2 4 2 3" xfId="13985"/>
    <cellStyle name="Обычный 15 16 2 4 3" xfId="13986"/>
    <cellStyle name="Обычный 15 16 2 4 3 2" xfId="13987"/>
    <cellStyle name="Обычный 15 16 2 4 4" xfId="13988"/>
    <cellStyle name="Обычный 15 16 2 5" xfId="13989"/>
    <cellStyle name="Обычный 15 16 2 5 2" xfId="13990"/>
    <cellStyle name="Обычный 15 16 2 5 2 2" xfId="13991"/>
    <cellStyle name="Обычный 15 16 2 5 2 2 2" xfId="13992"/>
    <cellStyle name="Обычный 15 16 2 5 2 3" xfId="13993"/>
    <cellStyle name="Обычный 15 16 2 5 3" xfId="13994"/>
    <cellStyle name="Обычный 15 16 2 5 3 2" xfId="13995"/>
    <cellStyle name="Обычный 15 16 2 5 4" xfId="13996"/>
    <cellStyle name="Обычный 15 16 2 6" xfId="13997"/>
    <cellStyle name="Обычный 15 16 2 6 2" xfId="13998"/>
    <cellStyle name="Обычный 15 16 2 6 2 2" xfId="13999"/>
    <cellStyle name="Обычный 15 16 2 6 2 2 2" xfId="14000"/>
    <cellStyle name="Обычный 15 16 2 6 2 3" xfId="14001"/>
    <cellStyle name="Обычный 15 16 2 6 3" xfId="14002"/>
    <cellStyle name="Обычный 15 16 2 6 3 2" xfId="14003"/>
    <cellStyle name="Обычный 15 16 2 6 4" xfId="14004"/>
    <cellStyle name="Обычный 15 16 2 7" xfId="14005"/>
    <cellStyle name="Обычный 15 16 2 7 2" xfId="14006"/>
    <cellStyle name="Обычный 15 16 2 7 2 2" xfId="14007"/>
    <cellStyle name="Обычный 15 16 2 7 3" xfId="14008"/>
    <cellStyle name="Обычный 15 16 2 8" xfId="14009"/>
    <cellStyle name="Обычный 15 16 2 8 2" xfId="14010"/>
    <cellStyle name="Обычный 15 16 2 9" xfId="14011"/>
    <cellStyle name="Обычный 15 16 2 9 2" xfId="14012"/>
    <cellStyle name="Обычный 15 16 3" xfId="14013"/>
    <cellStyle name="Обычный 15 16 3 10" xfId="14014"/>
    <cellStyle name="Обычный 15 16 3 2" xfId="14015"/>
    <cellStyle name="Обычный 15 16 3 2 2" xfId="14016"/>
    <cellStyle name="Обычный 15 16 3 2 2 2" xfId="14017"/>
    <cellStyle name="Обычный 15 16 3 2 2 2 2" xfId="14018"/>
    <cellStyle name="Обычный 15 16 3 2 2 2 2 2" xfId="14019"/>
    <cellStyle name="Обычный 15 16 3 2 2 2 3" xfId="14020"/>
    <cellStyle name="Обычный 15 16 3 2 2 3" xfId="14021"/>
    <cellStyle name="Обычный 15 16 3 2 2 3 2" xfId="14022"/>
    <cellStyle name="Обычный 15 16 3 2 2 4" xfId="14023"/>
    <cellStyle name="Обычный 15 16 3 2 3" xfId="14024"/>
    <cellStyle name="Обычный 15 16 3 2 3 2" xfId="14025"/>
    <cellStyle name="Обычный 15 16 3 2 3 2 2" xfId="14026"/>
    <cellStyle name="Обычный 15 16 3 2 3 2 2 2" xfId="14027"/>
    <cellStyle name="Обычный 15 16 3 2 3 2 3" xfId="14028"/>
    <cellStyle name="Обычный 15 16 3 2 3 3" xfId="14029"/>
    <cellStyle name="Обычный 15 16 3 2 3 3 2" xfId="14030"/>
    <cellStyle name="Обычный 15 16 3 2 3 4" xfId="14031"/>
    <cellStyle name="Обычный 15 16 3 2 4" xfId="14032"/>
    <cellStyle name="Обычный 15 16 3 2 4 2" xfId="14033"/>
    <cellStyle name="Обычный 15 16 3 2 4 2 2" xfId="14034"/>
    <cellStyle name="Обычный 15 16 3 2 4 2 2 2" xfId="14035"/>
    <cellStyle name="Обычный 15 16 3 2 4 2 3" xfId="14036"/>
    <cellStyle name="Обычный 15 16 3 2 4 3" xfId="14037"/>
    <cellStyle name="Обычный 15 16 3 2 4 3 2" xfId="14038"/>
    <cellStyle name="Обычный 15 16 3 2 4 4" xfId="14039"/>
    <cellStyle name="Обычный 15 16 3 2 5" xfId="14040"/>
    <cellStyle name="Обычный 15 16 3 2 5 2" xfId="14041"/>
    <cellStyle name="Обычный 15 16 3 2 5 2 2" xfId="14042"/>
    <cellStyle name="Обычный 15 16 3 2 5 3" xfId="14043"/>
    <cellStyle name="Обычный 15 16 3 2 6" xfId="14044"/>
    <cellStyle name="Обычный 15 16 3 2 6 2" xfId="14045"/>
    <cellStyle name="Обычный 15 16 3 2 7" xfId="14046"/>
    <cellStyle name="Обычный 15 16 3 2 7 2" xfId="14047"/>
    <cellStyle name="Обычный 15 16 3 2 8" xfId="14048"/>
    <cellStyle name="Обычный 15 16 3 3" xfId="14049"/>
    <cellStyle name="Обычный 15 16 3 3 2" xfId="14050"/>
    <cellStyle name="Обычный 15 16 3 3 2 2" xfId="14051"/>
    <cellStyle name="Обычный 15 16 3 3 2 2 2" xfId="14052"/>
    <cellStyle name="Обычный 15 16 3 3 2 2 2 2" xfId="14053"/>
    <cellStyle name="Обычный 15 16 3 3 2 2 3" xfId="14054"/>
    <cellStyle name="Обычный 15 16 3 3 2 3" xfId="14055"/>
    <cellStyle name="Обычный 15 16 3 3 2 3 2" xfId="14056"/>
    <cellStyle name="Обычный 15 16 3 3 2 4" xfId="14057"/>
    <cellStyle name="Обычный 15 16 3 3 3" xfId="14058"/>
    <cellStyle name="Обычный 15 16 3 3 3 2" xfId="14059"/>
    <cellStyle name="Обычный 15 16 3 3 3 2 2" xfId="14060"/>
    <cellStyle name="Обычный 15 16 3 3 3 2 2 2" xfId="14061"/>
    <cellStyle name="Обычный 15 16 3 3 3 2 3" xfId="14062"/>
    <cellStyle name="Обычный 15 16 3 3 3 3" xfId="14063"/>
    <cellStyle name="Обычный 15 16 3 3 3 3 2" xfId="14064"/>
    <cellStyle name="Обычный 15 16 3 3 3 4" xfId="14065"/>
    <cellStyle name="Обычный 15 16 3 3 4" xfId="14066"/>
    <cellStyle name="Обычный 15 16 3 3 4 2" xfId="14067"/>
    <cellStyle name="Обычный 15 16 3 3 4 2 2" xfId="14068"/>
    <cellStyle name="Обычный 15 16 3 3 4 2 2 2" xfId="14069"/>
    <cellStyle name="Обычный 15 16 3 3 4 2 3" xfId="14070"/>
    <cellStyle name="Обычный 15 16 3 3 4 3" xfId="14071"/>
    <cellStyle name="Обычный 15 16 3 3 4 3 2" xfId="14072"/>
    <cellStyle name="Обычный 15 16 3 3 4 4" xfId="14073"/>
    <cellStyle name="Обычный 15 16 3 3 5" xfId="14074"/>
    <cellStyle name="Обычный 15 16 3 3 5 2" xfId="14075"/>
    <cellStyle name="Обычный 15 16 3 3 5 2 2" xfId="14076"/>
    <cellStyle name="Обычный 15 16 3 3 5 3" xfId="14077"/>
    <cellStyle name="Обычный 15 16 3 3 6" xfId="14078"/>
    <cellStyle name="Обычный 15 16 3 3 6 2" xfId="14079"/>
    <cellStyle name="Обычный 15 16 3 3 7" xfId="14080"/>
    <cellStyle name="Обычный 15 16 3 4" xfId="14081"/>
    <cellStyle name="Обычный 15 16 3 4 2" xfId="14082"/>
    <cellStyle name="Обычный 15 16 3 4 2 2" xfId="14083"/>
    <cellStyle name="Обычный 15 16 3 4 2 2 2" xfId="14084"/>
    <cellStyle name="Обычный 15 16 3 4 2 3" xfId="14085"/>
    <cellStyle name="Обычный 15 16 3 4 3" xfId="14086"/>
    <cellStyle name="Обычный 15 16 3 4 3 2" xfId="14087"/>
    <cellStyle name="Обычный 15 16 3 4 4" xfId="14088"/>
    <cellStyle name="Обычный 15 16 3 5" xfId="14089"/>
    <cellStyle name="Обычный 15 16 3 5 2" xfId="14090"/>
    <cellStyle name="Обычный 15 16 3 5 2 2" xfId="14091"/>
    <cellStyle name="Обычный 15 16 3 5 2 2 2" xfId="14092"/>
    <cellStyle name="Обычный 15 16 3 5 2 3" xfId="14093"/>
    <cellStyle name="Обычный 15 16 3 5 3" xfId="14094"/>
    <cellStyle name="Обычный 15 16 3 5 3 2" xfId="14095"/>
    <cellStyle name="Обычный 15 16 3 5 4" xfId="14096"/>
    <cellStyle name="Обычный 15 16 3 6" xfId="14097"/>
    <cellStyle name="Обычный 15 16 3 6 2" xfId="14098"/>
    <cellStyle name="Обычный 15 16 3 6 2 2" xfId="14099"/>
    <cellStyle name="Обычный 15 16 3 6 2 2 2" xfId="14100"/>
    <cellStyle name="Обычный 15 16 3 6 2 3" xfId="14101"/>
    <cellStyle name="Обычный 15 16 3 6 3" xfId="14102"/>
    <cellStyle name="Обычный 15 16 3 6 3 2" xfId="14103"/>
    <cellStyle name="Обычный 15 16 3 6 4" xfId="14104"/>
    <cellStyle name="Обычный 15 16 3 7" xfId="14105"/>
    <cellStyle name="Обычный 15 16 3 7 2" xfId="14106"/>
    <cellStyle name="Обычный 15 16 3 7 2 2" xfId="14107"/>
    <cellStyle name="Обычный 15 16 3 7 3" xfId="14108"/>
    <cellStyle name="Обычный 15 16 3 8" xfId="14109"/>
    <cellStyle name="Обычный 15 16 3 8 2" xfId="14110"/>
    <cellStyle name="Обычный 15 16 3 9" xfId="14111"/>
    <cellStyle name="Обычный 15 16 3 9 2" xfId="14112"/>
    <cellStyle name="Обычный 15 16 4" xfId="14113"/>
    <cellStyle name="Обычный 15 16 4 2" xfId="14114"/>
    <cellStyle name="Обычный 15 16 4 2 2" xfId="14115"/>
    <cellStyle name="Обычный 15 16 4 2 2 2" xfId="14116"/>
    <cellStyle name="Обычный 15 16 4 2 2 2 2" xfId="14117"/>
    <cellStyle name="Обычный 15 16 4 2 2 3" xfId="14118"/>
    <cellStyle name="Обычный 15 16 4 2 3" xfId="14119"/>
    <cellStyle name="Обычный 15 16 4 2 3 2" xfId="14120"/>
    <cellStyle name="Обычный 15 16 4 2 4" xfId="14121"/>
    <cellStyle name="Обычный 15 16 4 3" xfId="14122"/>
    <cellStyle name="Обычный 15 16 4 3 2" xfId="14123"/>
    <cellStyle name="Обычный 15 16 4 3 2 2" xfId="14124"/>
    <cellStyle name="Обычный 15 16 4 3 2 2 2" xfId="14125"/>
    <cellStyle name="Обычный 15 16 4 3 2 3" xfId="14126"/>
    <cellStyle name="Обычный 15 16 4 3 3" xfId="14127"/>
    <cellStyle name="Обычный 15 16 4 3 3 2" xfId="14128"/>
    <cellStyle name="Обычный 15 16 4 3 4" xfId="14129"/>
    <cellStyle name="Обычный 15 16 4 4" xfId="14130"/>
    <cellStyle name="Обычный 15 16 4 4 2" xfId="14131"/>
    <cellStyle name="Обычный 15 16 4 4 2 2" xfId="14132"/>
    <cellStyle name="Обычный 15 16 4 4 2 2 2" xfId="14133"/>
    <cellStyle name="Обычный 15 16 4 4 2 3" xfId="14134"/>
    <cellStyle name="Обычный 15 16 4 4 3" xfId="14135"/>
    <cellStyle name="Обычный 15 16 4 4 3 2" xfId="14136"/>
    <cellStyle name="Обычный 15 16 4 4 4" xfId="14137"/>
    <cellStyle name="Обычный 15 16 4 5" xfId="14138"/>
    <cellStyle name="Обычный 15 16 4 5 2" xfId="14139"/>
    <cellStyle name="Обычный 15 16 4 5 2 2" xfId="14140"/>
    <cellStyle name="Обычный 15 16 4 5 3" xfId="14141"/>
    <cellStyle name="Обычный 15 16 4 6" xfId="14142"/>
    <cellStyle name="Обычный 15 16 4 6 2" xfId="14143"/>
    <cellStyle name="Обычный 15 16 4 7" xfId="14144"/>
    <cellStyle name="Обычный 15 16 4 7 2" xfId="14145"/>
    <cellStyle name="Обычный 15 16 4 8" xfId="14146"/>
    <cellStyle name="Обычный 15 16 5" xfId="14147"/>
    <cellStyle name="Обычный 15 16 5 2" xfId="14148"/>
    <cellStyle name="Обычный 15 16 5 2 2" xfId="14149"/>
    <cellStyle name="Обычный 15 16 5 2 2 2" xfId="14150"/>
    <cellStyle name="Обычный 15 16 5 2 2 2 2" xfId="14151"/>
    <cellStyle name="Обычный 15 16 5 2 2 3" xfId="14152"/>
    <cellStyle name="Обычный 15 16 5 2 3" xfId="14153"/>
    <cellStyle name="Обычный 15 16 5 2 3 2" xfId="14154"/>
    <cellStyle name="Обычный 15 16 5 2 4" xfId="14155"/>
    <cellStyle name="Обычный 15 16 5 3" xfId="14156"/>
    <cellStyle name="Обычный 15 16 5 3 2" xfId="14157"/>
    <cellStyle name="Обычный 15 16 5 3 2 2" xfId="14158"/>
    <cellStyle name="Обычный 15 16 5 3 2 2 2" xfId="14159"/>
    <cellStyle name="Обычный 15 16 5 3 2 3" xfId="14160"/>
    <cellStyle name="Обычный 15 16 5 3 3" xfId="14161"/>
    <cellStyle name="Обычный 15 16 5 3 3 2" xfId="14162"/>
    <cellStyle name="Обычный 15 16 5 3 4" xfId="14163"/>
    <cellStyle name="Обычный 15 16 5 4" xfId="14164"/>
    <cellStyle name="Обычный 15 16 5 4 2" xfId="14165"/>
    <cellStyle name="Обычный 15 16 5 4 2 2" xfId="14166"/>
    <cellStyle name="Обычный 15 16 5 4 2 2 2" xfId="14167"/>
    <cellStyle name="Обычный 15 16 5 4 2 3" xfId="14168"/>
    <cellStyle name="Обычный 15 16 5 4 3" xfId="14169"/>
    <cellStyle name="Обычный 15 16 5 4 3 2" xfId="14170"/>
    <cellStyle name="Обычный 15 16 5 4 4" xfId="14171"/>
    <cellStyle name="Обычный 15 16 5 5" xfId="14172"/>
    <cellStyle name="Обычный 15 16 5 5 2" xfId="14173"/>
    <cellStyle name="Обычный 15 16 5 5 2 2" xfId="14174"/>
    <cellStyle name="Обычный 15 16 5 5 3" xfId="14175"/>
    <cellStyle name="Обычный 15 16 5 6" xfId="14176"/>
    <cellStyle name="Обычный 15 16 5 6 2" xfId="14177"/>
    <cellStyle name="Обычный 15 16 5 7" xfId="14178"/>
    <cellStyle name="Обычный 15 16 6" xfId="14179"/>
    <cellStyle name="Обычный 15 16 6 2" xfId="14180"/>
    <cellStyle name="Обычный 15 16 6 2 2" xfId="14181"/>
    <cellStyle name="Обычный 15 16 6 2 2 2" xfId="14182"/>
    <cellStyle name="Обычный 15 16 6 2 3" xfId="14183"/>
    <cellStyle name="Обычный 15 16 6 3" xfId="14184"/>
    <cellStyle name="Обычный 15 16 6 3 2" xfId="14185"/>
    <cellStyle name="Обычный 15 16 6 4" xfId="14186"/>
    <cellStyle name="Обычный 15 16 7" xfId="14187"/>
    <cellStyle name="Обычный 15 16 7 2" xfId="14188"/>
    <cellStyle name="Обычный 15 16 7 2 2" xfId="14189"/>
    <cellStyle name="Обычный 15 16 7 2 2 2" xfId="14190"/>
    <cellStyle name="Обычный 15 16 7 2 3" xfId="14191"/>
    <cellStyle name="Обычный 15 16 7 3" xfId="14192"/>
    <cellStyle name="Обычный 15 16 7 3 2" xfId="14193"/>
    <cellStyle name="Обычный 15 16 7 4" xfId="14194"/>
    <cellStyle name="Обычный 15 16 8" xfId="14195"/>
    <cellStyle name="Обычный 15 16 8 2" xfId="14196"/>
    <cellStyle name="Обычный 15 16 8 2 2" xfId="14197"/>
    <cellStyle name="Обычный 15 16 8 2 2 2" xfId="14198"/>
    <cellStyle name="Обычный 15 16 8 2 3" xfId="14199"/>
    <cellStyle name="Обычный 15 16 8 3" xfId="14200"/>
    <cellStyle name="Обычный 15 16 8 3 2" xfId="14201"/>
    <cellStyle name="Обычный 15 16 8 4" xfId="14202"/>
    <cellStyle name="Обычный 15 16 9" xfId="14203"/>
    <cellStyle name="Обычный 15 16 9 2" xfId="14204"/>
    <cellStyle name="Обычный 15 16 9 2 2" xfId="14205"/>
    <cellStyle name="Обычный 15 16 9 3" xfId="14206"/>
    <cellStyle name="Обычный 15 17" xfId="14207"/>
    <cellStyle name="Обычный 15 17 10" xfId="14208"/>
    <cellStyle name="Обычный 15 17 10 2" xfId="14209"/>
    <cellStyle name="Обычный 15 17 11" xfId="14210"/>
    <cellStyle name="Обычный 15 17 11 2" xfId="14211"/>
    <cellStyle name="Обычный 15 17 12" xfId="14212"/>
    <cellStyle name="Обычный 15 17 2" xfId="14213"/>
    <cellStyle name="Обычный 15 17 2 10" xfId="14214"/>
    <cellStyle name="Обычный 15 17 2 2" xfId="14215"/>
    <cellStyle name="Обычный 15 17 2 2 2" xfId="14216"/>
    <cellStyle name="Обычный 15 17 2 2 2 2" xfId="14217"/>
    <cellStyle name="Обычный 15 17 2 2 2 2 2" xfId="14218"/>
    <cellStyle name="Обычный 15 17 2 2 2 2 2 2" xfId="14219"/>
    <cellStyle name="Обычный 15 17 2 2 2 2 3" xfId="14220"/>
    <cellStyle name="Обычный 15 17 2 2 2 3" xfId="14221"/>
    <cellStyle name="Обычный 15 17 2 2 2 3 2" xfId="14222"/>
    <cellStyle name="Обычный 15 17 2 2 2 4" xfId="14223"/>
    <cellStyle name="Обычный 15 17 2 2 3" xfId="14224"/>
    <cellStyle name="Обычный 15 17 2 2 3 2" xfId="14225"/>
    <cellStyle name="Обычный 15 17 2 2 3 2 2" xfId="14226"/>
    <cellStyle name="Обычный 15 17 2 2 3 2 2 2" xfId="14227"/>
    <cellStyle name="Обычный 15 17 2 2 3 2 3" xfId="14228"/>
    <cellStyle name="Обычный 15 17 2 2 3 3" xfId="14229"/>
    <cellStyle name="Обычный 15 17 2 2 3 3 2" xfId="14230"/>
    <cellStyle name="Обычный 15 17 2 2 3 4" xfId="14231"/>
    <cellStyle name="Обычный 15 17 2 2 4" xfId="14232"/>
    <cellStyle name="Обычный 15 17 2 2 4 2" xfId="14233"/>
    <cellStyle name="Обычный 15 17 2 2 4 2 2" xfId="14234"/>
    <cellStyle name="Обычный 15 17 2 2 4 2 2 2" xfId="14235"/>
    <cellStyle name="Обычный 15 17 2 2 4 2 3" xfId="14236"/>
    <cellStyle name="Обычный 15 17 2 2 4 3" xfId="14237"/>
    <cellStyle name="Обычный 15 17 2 2 4 3 2" xfId="14238"/>
    <cellStyle name="Обычный 15 17 2 2 4 4" xfId="14239"/>
    <cellStyle name="Обычный 15 17 2 2 5" xfId="14240"/>
    <cellStyle name="Обычный 15 17 2 2 5 2" xfId="14241"/>
    <cellStyle name="Обычный 15 17 2 2 5 2 2" xfId="14242"/>
    <cellStyle name="Обычный 15 17 2 2 5 3" xfId="14243"/>
    <cellStyle name="Обычный 15 17 2 2 6" xfId="14244"/>
    <cellStyle name="Обычный 15 17 2 2 6 2" xfId="14245"/>
    <cellStyle name="Обычный 15 17 2 2 7" xfId="14246"/>
    <cellStyle name="Обычный 15 17 2 2 7 2" xfId="14247"/>
    <cellStyle name="Обычный 15 17 2 2 8" xfId="14248"/>
    <cellStyle name="Обычный 15 17 2 3" xfId="14249"/>
    <cellStyle name="Обычный 15 17 2 3 2" xfId="14250"/>
    <cellStyle name="Обычный 15 17 2 3 2 2" xfId="14251"/>
    <cellStyle name="Обычный 15 17 2 3 2 2 2" xfId="14252"/>
    <cellStyle name="Обычный 15 17 2 3 2 2 2 2" xfId="14253"/>
    <cellStyle name="Обычный 15 17 2 3 2 2 3" xfId="14254"/>
    <cellStyle name="Обычный 15 17 2 3 2 3" xfId="14255"/>
    <cellStyle name="Обычный 15 17 2 3 2 3 2" xfId="14256"/>
    <cellStyle name="Обычный 15 17 2 3 2 4" xfId="14257"/>
    <cellStyle name="Обычный 15 17 2 3 3" xfId="14258"/>
    <cellStyle name="Обычный 15 17 2 3 3 2" xfId="14259"/>
    <cellStyle name="Обычный 15 17 2 3 3 2 2" xfId="14260"/>
    <cellStyle name="Обычный 15 17 2 3 3 2 2 2" xfId="14261"/>
    <cellStyle name="Обычный 15 17 2 3 3 2 3" xfId="14262"/>
    <cellStyle name="Обычный 15 17 2 3 3 3" xfId="14263"/>
    <cellStyle name="Обычный 15 17 2 3 3 3 2" xfId="14264"/>
    <cellStyle name="Обычный 15 17 2 3 3 4" xfId="14265"/>
    <cellStyle name="Обычный 15 17 2 3 4" xfId="14266"/>
    <cellStyle name="Обычный 15 17 2 3 4 2" xfId="14267"/>
    <cellStyle name="Обычный 15 17 2 3 4 2 2" xfId="14268"/>
    <cellStyle name="Обычный 15 17 2 3 4 2 2 2" xfId="14269"/>
    <cellStyle name="Обычный 15 17 2 3 4 2 3" xfId="14270"/>
    <cellStyle name="Обычный 15 17 2 3 4 3" xfId="14271"/>
    <cellStyle name="Обычный 15 17 2 3 4 3 2" xfId="14272"/>
    <cellStyle name="Обычный 15 17 2 3 4 4" xfId="14273"/>
    <cellStyle name="Обычный 15 17 2 3 5" xfId="14274"/>
    <cellStyle name="Обычный 15 17 2 3 5 2" xfId="14275"/>
    <cellStyle name="Обычный 15 17 2 3 5 2 2" xfId="14276"/>
    <cellStyle name="Обычный 15 17 2 3 5 3" xfId="14277"/>
    <cellStyle name="Обычный 15 17 2 3 6" xfId="14278"/>
    <cellStyle name="Обычный 15 17 2 3 6 2" xfId="14279"/>
    <cellStyle name="Обычный 15 17 2 3 7" xfId="14280"/>
    <cellStyle name="Обычный 15 17 2 4" xfId="14281"/>
    <cellStyle name="Обычный 15 17 2 4 2" xfId="14282"/>
    <cellStyle name="Обычный 15 17 2 4 2 2" xfId="14283"/>
    <cellStyle name="Обычный 15 17 2 4 2 2 2" xfId="14284"/>
    <cellStyle name="Обычный 15 17 2 4 2 3" xfId="14285"/>
    <cellStyle name="Обычный 15 17 2 4 3" xfId="14286"/>
    <cellStyle name="Обычный 15 17 2 4 3 2" xfId="14287"/>
    <cellStyle name="Обычный 15 17 2 4 4" xfId="14288"/>
    <cellStyle name="Обычный 15 17 2 5" xfId="14289"/>
    <cellStyle name="Обычный 15 17 2 5 2" xfId="14290"/>
    <cellStyle name="Обычный 15 17 2 5 2 2" xfId="14291"/>
    <cellStyle name="Обычный 15 17 2 5 2 2 2" xfId="14292"/>
    <cellStyle name="Обычный 15 17 2 5 2 3" xfId="14293"/>
    <cellStyle name="Обычный 15 17 2 5 3" xfId="14294"/>
    <cellStyle name="Обычный 15 17 2 5 3 2" xfId="14295"/>
    <cellStyle name="Обычный 15 17 2 5 4" xfId="14296"/>
    <cellStyle name="Обычный 15 17 2 6" xfId="14297"/>
    <cellStyle name="Обычный 15 17 2 6 2" xfId="14298"/>
    <cellStyle name="Обычный 15 17 2 6 2 2" xfId="14299"/>
    <cellStyle name="Обычный 15 17 2 6 2 2 2" xfId="14300"/>
    <cellStyle name="Обычный 15 17 2 6 2 3" xfId="14301"/>
    <cellStyle name="Обычный 15 17 2 6 3" xfId="14302"/>
    <cellStyle name="Обычный 15 17 2 6 3 2" xfId="14303"/>
    <cellStyle name="Обычный 15 17 2 6 4" xfId="14304"/>
    <cellStyle name="Обычный 15 17 2 7" xfId="14305"/>
    <cellStyle name="Обычный 15 17 2 7 2" xfId="14306"/>
    <cellStyle name="Обычный 15 17 2 7 2 2" xfId="14307"/>
    <cellStyle name="Обычный 15 17 2 7 3" xfId="14308"/>
    <cellStyle name="Обычный 15 17 2 8" xfId="14309"/>
    <cellStyle name="Обычный 15 17 2 8 2" xfId="14310"/>
    <cellStyle name="Обычный 15 17 2 9" xfId="14311"/>
    <cellStyle name="Обычный 15 17 2 9 2" xfId="14312"/>
    <cellStyle name="Обычный 15 17 3" xfId="14313"/>
    <cellStyle name="Обычный 15 17 3 10" xfId="14314"/>
    <cellStyle name="Обычный 15 17 3 2" xfId="14315"/>
    <cellStyle name="Обычный 15 17 3 2 2" xfId="14316"/>
    <cellStyle name="Обычный 15 17 3 2 2 2" xfId="14317"/>
    <cellStyle name="Обычный 15 17 3 2 2 2 2" xfId="14318"/>
    <cellStyle name="Обычный 15 17 3 2 2 2 2 2" xfId="14319"/>
    <cellStyle name="Обычный 15 17 3 2 2 2 3" xfId="14320"/>
    <cellStyle name="Обычный 15 17 3 2 2 3" xfId="14321"/>
    <cellStyle name="Обычный 15 17 3 2 2 3 2" xfId="14322"/>
    <cellStyle name="Обычный 15 17 3 2 2 4" xfId="14323"/>
    <cellStyle name="Обычный 15 17 3 2 3" xfId="14324"/>
    <cellStyle name="Обычный 15 17 3 2 3 2" xfId="14325"/>
    <cellStyle name="Обычный 15 17 3 2 3 2 2" xfId="14326"/>
    <cellStyle name="Обычный 15 17 3 2 3 2 2 2" xfId="14327"/>
    <cellStyle name="Обычный 15 17 3 2 3 2 3" xfId="14328"/>
    <cellStyle name="Обычный 15 17 3 2 3 3" xfId="14329"/>
    <cellStyle name="Обычный 15 17 3 2 3 3 2" xfId="14330"/>
    <cellStyle name="Обычный 15 17 3 2 3 4" xfId="14331"/>
    <cellStyle name="Обычный 15 17 3 2 4" xfId="14332"/>
    <cellStyle name="Обычный 15 17 3 2 4 2" xfId="14333"/>
    <cellStyle name="Обычный 15 17 3 2 4 2 2" xfId="14334"/>
    <cellStyle name="Обычный 15 17 3 2 4 2 2 2" xfId="14335"/>
    <cellStyle name="Обычный 15 17 3 2 4 2 3" xfId="14336"/>
    <cellStyle name="Обычный 15 17 3 2 4 3" xfId="14337"/>
    <cellStyle name="Обычный 15 17 3 2 4 3 2" xfId="14338"/>
    <cellStyle name="Обычный 15 17 3 2 4 4" xfId="14339"/>
    <cellStyle name="Обычный 15 17 3 2 5" xfId="14340"/>
    <cellStyle name="Обычный 15 17 3 2 5 2" xfId="14341"/>
    <cellStyle name="Обычный 15 17 3 2 5 2 2" xfId="14342"/>
    <cellStyle name="Обычный 15 17 3 2 5 3" xfId="14343"/>
    <cellStyle name="Обычный 15 17 3 2 6" xfId="14344"/>
    <cellStyle name="Обычный 15 17 3 2 6 2" xfId="14345"/>
    <cellStyle name="Обычный 15 17 3 2 7" xfId="14346"/>
    <cellStyle name="Обычный 15 17 3 2 7 2" xfId="14347"/>
    <cellStyle name="Обычный 15 17 3 2 8" xfId="14348"/>
    <cellStyle name="Обычный 15 17 3 3" xfId="14349"/>
    <cellStyle name="Обычный 15 17 3 3 2" xfId="14350"/>
    <cellStyle name="Обычный 15 17 3 3 2 2" xfId="14351"/>
    <cellStyle name="Обычный 15 17 3 3 2 2 2" xfId="14352"/>
    <cellStyle name="Обычный 15 17 3 3 2 2 2 2" xfId="14353"/>
    <cellStyle name="Обычный 15 17 3 3 2 2 3" xfId="14354"/>
    <cellStyle name="Обычный 15 17 3 3 2 3" xfId="14355"/>
    <cellStyle name="Обычный 15 17 3 3 2 3 2" xfId="14356"/>
    <cellStyle name="Обычный 15 17 3 3 2 4" xfId="14357"/>
    <cellStyle name="Обычный 15 17 3 3 3" xfId="14358"/>
    <cellStyle name="Обычный 15 17 3 3 3 2" xfId="14359"/>
    <cellStyle name="Обычный 15 17 3 3 3 2 2" xfId="14360"/>
    <cellStyle name="Обычный 15 17 3 3 3 2 2 2" xfId="14361"/>
    <cellStyle name="Обычный 15 17 3 3 3 2 3" xfId="14362"/>
    <cellStyle name="Обычный 15 17 3 3 3 3" xfId="14363"/>
    <cellStyle name="Обычный 15 17 3 3 3 3 2" xfId="14364"/>
    <cellStyle name="Обычный 15 17 3 3 3 4" xfId="14365"/>
    <cellStyle name="Обычный 15 17 3 3 4" xfId="14366"/>
    <cellStyle name="Обычный 15 17 3 3 4 2" xfId="14367"/>
    <cellStyle name="Обычный 15 17 3 3 4 2 2" xfId="14368"/>
    <cellStyle name="Обычный 15 17 3 3 4 2 2 2" xfId="14369"/>
    <cellStyle name="Обычный 15 17 3 3 4 2 3" xfId="14370"/>
    <cellStyle name="Обычный 15 17 3 3 4 3" xfId="14371"/>
    <cellStyle name="Обычный 15 17 3 3 4 3 2" xfId="14372"/>
    <cellStyle name="Обычный 15 17 3 3 4 4" xfId="14373"/>
    <cellStyle name="Обычный 15 17 3 3 5" xfId="14374"/>
    <cellStyle name="Обычный 15 17 3 3 5 2" xfId="14375"/>
    <cellStyle name="Обычный 15 17 3 3 5 2 2" xfId="14376"/>
    <cellStyle name="Обычный 15 17 3 3 5 3" xfId="14377"/>
    <cellStyle name="Обычный 15 17 3 3 6" xfId="14378"/>
    <cellStyle name="Обычный 15 17 3 3 6 2" xfId="14379"/>
    <cellStyle name="Обычный 15 17 3 3 7" xfId="14380"/>
    <cellStyle name="Обычный 15 17 3 4" xfId="14381"/>
    <cellStyle name="Обычный 15 17 3 4 2" xfId="14382"/>
    <cellStyle name="Обычный 15 17 3 4 2 2" xfId="14383"/>
    <cellStyle name="Обычный 15 17 3 4 2 2 2" xfId="14384"/>
    <cellStyle name="Обычный 15 17 3 4 2 3" xfId="14385"/>
    <cellStyle name="Обычный 15 17 3 4 3" xfId="14386"/>
    <cellStyle name="Обычный 15 17 3 4 3 2" xfId="14387"/>
    <cellStyle name="Обычный 15 17 3 4 4" xfId="14388"/>
    <cellStyle name="Обычный 15 17 3 5" xfId="14389"/>
    <cellStyle name="Обычный 15 17 3 5 2" xfId="14390"/>
    <cellStyle name="Обычный 15 17 3 5 2 2" xfId="14391"/>
    <cellStyle name="Обычный 15 17 3 5 2 2 2" xfId="14392"/>
    <cellStyle name="Обычный 15 17 3 5 2 3" xfId="14393"/>
    <cellStyle name="Обычный 15 17 3 5 3" xfId="14394"/>
    <cellStyle name="Обычный 15 17 3 5 3 2" xfId="14395"/>
    <cellStyle name="Обычный 15 17 3 5 4" xfId="14396"/>
    <cellStyle name="Обычный 15 17 3 6" xfId="14397"/>
    <cellStyle name="Обычный 15 17 3 6 2" xfId="14398"/>
    <cellStyle name="Обычный 15 17 3 6 2 2" xfId="14399"/>
    <cellStyle name="Обычный 15 17 3 6 2 2 2" xfId="14400"/>
    <cellStyle name="Обычный 15 17 3 6 2 3" xfId="14401"/>
    <cellStyle name="Обычный 15 17 3 6 3" xfId="14402"/>
    <cellStyle name="Обычный 15 17 3 6 3 2" xfId="14403"/>
    <cellStyle name="Обычный 15 17 3 6 4" xfId="14404"/>
    <cellStyle name="Обычный 15 17 3 7" xfId="14405"/>
    <cellStyle name="Обычный 15 17 3 7 2" xfId="14406"/>
    <cellStyle name="Обычный 15 17 3 7 2 2" xfId="14407"/>
    <cellStyle name="Обычный 15 17 3 7 3" xfId="14408"/>
    <cellStyle name="Обычный 15 17 3 8" xfId="14409"/>
    <cellStyle name="Обычный 15 17 3 8 2" xfId="14410"/>
    <cellStyle name="Обычный 15 17 3 9" xfId="14411"/>
    <cellStyle name="Обычный 15 17 3 9 2" xfId="14412"/>
    <cellStyle name="Обычный 15 17 4" xfId="14413"/>
    <cellStyle name="Обычный 15 17 4 2" xfId="14414"/>
    <cellStyle name="Обычный 15 17 4 2 2" xfId="14415"/>
    <cellStyle name="Обычный 15 17 4 2 2 2" xfId="14416"/>
    <cellStyle name="Обычный 15 17 4 2 2 2 2" xfId="14417"/>
    <cellStyle name="Обычный 15 17 4 2 2 3" xfId="14418"/>
    <cellStyle name="Обычный 15 17 4 2 3" xfId="14419"/>
    <cellStyle name="Обычный 15 17 4 2 3 2" xfId="14420"/>
    <cellStyle name="Обычный 15 17 4 2 4" xfId="14421"/>
    <cellStyle name="Обычный 15 17 4 3" xfId="14422"/>
    <cellStyle name="Обычный 15 17 4 3 2" xfId="14423"/>
    <cellStyle name="Обычный 15 17 4 3 2 2" xfId="14424"/>
    <cellStyle name="Обычный 15 17 4 3 2 2 2" xfId="14425"/>
    <cellStyle name="Обычный 15 17 4 3 2 3" xfId="14426"/>
    <cellStyle name="Обычный 15 17 4 3 3" xfId="14427"/>
    <cellStyle name="Обычный 15 17 4 3 3 2" xfId="14428"/>
    <cellStyle name="Обычный 15 17 4 3 4" xfId="14429"/>
    <cellStyle name="Обычный 15 17 4 4" xfId="14430"/>
    <cellStyle name="Обычный 15 17 4 4 2" xfId="14431"/>
    <cellStyle name="Обычный 15 17 4 4 2 2" xfId="14432"/>
    <cellStyle name="Обычный 15 17 4 4 2 2 2" xfId="14433"/>
    <cellStyle name="Обычный 15 17 4 4 2 3" xfId="14434"/>
    <cellStyle name="Обычный 15 17 4 4 3" xfId="14435"/>
    <cellStyle name="Обычный 15 17 4 4 3 2" xfId="14436"/>
    <cellStyle name="Обычный 15 17 4 4 4" xfId="14437"/>
    <cellStyle name="Обычный 15 17 4 5" xfId="14438"/>
    <cellStyle name="Обычный 15 17 4 5 2" xfId="14439"/>
    <cellStyle name="Обычный 15 17 4 5 2 2" xfId="14440"/>
    <cellStyle name="Обычный 15 17 4 5 3" xfId="14441"/>
    <cellStyle name="Обычный 15 17 4 6" xfId="14442"/>
    <cellStyle name="Обычный 15 17 4 6 2" xfId="14443"/>
    <cellStyle name="Обычный 15 17 4 7" xfId="14444"/>
    <cellStyle name="Обычный 15 17 4 7 2" xfId="14445"/>
    <cellStyle name="Обычный 15 17 4 8" xfId="14446"/>
    <cellStyle name="Обычный 15 17 5" xfId="14447"/>
    <cellStyle name="Обычный 15 17 5 2" xfId="14448"/>
    <cellStyle name="Обычный 15 17 5 2 2" xfId="14449"/>
    <cellStyle name="Обычный 15 17 5 2 2 2" xfId="14450"/>
    <cellStyle name="Обычный 15 17 5 2 2 2 2" xfId="14451"/>
    <cellStyle name="Обычный 15 17 5 2 2 3" xfId="14452"/>
    <cellStyle name="Обычный 15 17 5 2 3" xfId="14453"/>
    <cellStyle name="Обычный 15 17 5 2 3 2" xfId="14454"/>
    <cellStyle name="Обычный 15 17 5 2 4" xfId="14455"/>
    <cellStyle name="Обычный 15 17 5 3" xfId="14456"/>
    <cellStyle name="Обычный 15 17 5 3 2" xfId="14457"/>
    <cellStyle name="Обычный 15 17 5 3 2 2" xfId="14458"/>
    <cellStyle name="Обычный 15 17 5 3 2 2 2" xfId="14459"/>
    <cellStyle name="Обычный 15 17 5 3 2 3" xfId="14460"/>
    <cellStyle name="Обычный 15 17 5 3 3" xfId="14461"/>
    <cellStyle name="Обычный 15 17 5 3 3 2" xfId="14462"/>
    <cellStyle name="Обычный 15 17 5 3 4" xfId="14463"/>
    <cellStyle name="Обычный 15 17 5 4" xfId="14464"/>
    <cellStyle name="Обычный 15 17 5 4 2" xfId="14465"/>
    <cellStyle name="Обычный 15 17 5 4 2 2" xfId="14466"/>
    <cellStyle name="Обычный 15 17 5 4 2 2 2" xfId="14467"/>
    <cellStyle name="Обычный 15 17 5 4 2 3" xfId="14468"/>
    <cellStyle name="Обычный 15 17 5 4 3" xfId="14469"/>
    <cellStyle name="Обычный 15 17 5 4 3 2" xfId="14470"/>
    <cellStyle name="Обычный 15 17 5 4 4" xfId="14471"/>
    <cellStyle name="Обычный 15 17 5 5" xfId="14472"/>
    <cellStyle name="Обычный 15 17 5 5 2" xfId="14473"/>
    <cellStyle name="Обычный 15 17 5 5 2 2" xfId="14474"/>
    <cellStyle name="Обычный 15 17 5 5 3" xfId="14475"/>
    <cellStyle name="Обычный 15 17 5 6" xfId="14476"/>
    <cellStyle name="Обычный 15 17 5 6 2" xfId="14477"/>
    <cellStyle name="Обычный 15 17 5 7" xfId="14478"/>
    <cellStyle name="Обычный 15 17 6" xfId="14479"/>
    <cellStyle name="Обычный 15 17 6 2" xfId="14480"/>
    <cellStyle name="Обычный 15 17 6 2 2" xfId="14481"/>
    <cellStyle name="Обычный 15 17 6 2 2 2" xfId="14482"/>
    <cellStyle name="Обычный 15 17 6 2 3" xfId="14483"/>
    <cellStyle name="Обычный 15 17 6 3" xfId="14484"/>
    <cellStyle name="Обычный 15 17 6 3 2" xfId="14485"/>
    <cellStyle name="Обычный 15 17 6 4" xfId="14486"/>
    <cellStyle name="Обычный 15 17 7" xfId="14487"/>
    <cellStyle name="Обычный 15 17 7 2" xfId="14488"/>
    <cellStyle name="Обычный 15 17 7 2 2" xfId="14489"/>
    <cellStyle name="Обычный 15 17 7 2 2 2" xfId="14490"/>
    <cellStyle name="Обычный 15 17 7 2 3" xfId="14491"/>
    <cellStyle name="Обычный 15 17 7 3" xfId="14492"/>
    <cellStyle name="Обычный 15 17 7 3 2" xfId="14493"/>
    <cellStyle name="Обычный 15 17 7 4" xfId="14494"/>
    <cellStyle name="Обычный 15 17 8" xfId="14495"/>
    <cellStyle name="Обычный 15 17 8 2" xfId="14496"/>
    <cellStyle name="Обычный 15 17 8 2 2" xfId="14497"/>
    <cellStyle name="Обычный 15 17 8 2 2 2" xfId="14498"/>
    <cellStyle name="Обычный 15 17 8 2 3" xfId="14499"/>
    <cellStyle name="Обычный 15 17 8 3" xfId="14500"/>
    <cellStyle name="Обычный 15 17 8 3 2" xfId="14501"/>
    <cellStyle name="Обычный 15 17 8 4" xfId="14502"/>
    <cellStyle name="Обычный 15 17 9" xfId="14503"/>
    <cellStyle name="Обычный 15 17 9 2" xfId="14504"/>
    <cellStyle name="Обычный 15 17 9 2 2" xfId="14505"/>
    <cellStyle name="Обычный 15 17 9 3" xfId="14506"/>
    <cellStyle name="Обычный 15 18" xfId="14507"/>
    <cellStyle name="Обычный 15 18 10" xfId="14508"/>
    <cellStyle name="Обычный 15 18 10 2" xfId="14509"/>
    <cellStyle name="Обычный 15 18 11" xfId="14510"/>
    <cellStyle name="Обычный 15 18 11 2" xfId="14511"/>
    <cellStyle name="Обычный 15 18 12" xfId="14512"/>
    <cellStyle name="Обычный 15 18 2" xfId="14513"/>
    <cellStyle name="Обычный 15 18 2 10" xfId="14514"/>
    <cellStyle name="Обычный 15 18 2 2" xfId="14515"/>
    <cellStyle name="Обычный 15 18 2 2 2" xfId="14516"/>
    <cellStyle name="Обычный 15 18 2 2 2 2" xfId="14517"/>
    <cellStyle name="Обычный 15 18 2 2 2 2 2" xfId="14518"/>
    <cellStyle name="Обычный 15 18 2 2 2 2 2 2" xfId="14519"/>
    <cellStyle name="Обычный 15 18 2 2 2 2 3" xfId="14520"/>
    <cellStyle name="Обычный 15 18 2 2 2 3" xfId="14521"/>
    <cellStyle name="Обычный 15 18 2 2 2 3 2" xfId="14522"/>
    <cellStyle name="Обычный 15 18 2 2 2 4" xfId="14523"/>
    <cellStyle name="Обычный 15 18 2 2 3" xfId="14524"/>
    <cellStyle name="Обычный 15 18 2 2 3 2" xfId="14525"/>
    <cellStyle name="Обычный 15 18 2 2 3 2 2" xfId="14526"/>
    <cellStyle name="Обычный 15 18 2 2 3 2 2 2" xfId="14527"/>
    <cellStyle name="Обычный 15 18 2 2 3 2 3" xfId="14528"/>
    <cellStyle name="Обычный 15 18 2 2 3 3" xfId="14529"/>
    <cellStyle name="Обычный 15 18 2 2 3 3 2" xfId="14530"/>
    <cellStyle name="Обычный 15 18 2 2 3 4" xfId="14531"/>
    <cellStyle name="Обычный 15 18 2 2 4" xfId="14532"/>
    <cellStyle name="Обычный 15 18 2 2 4 2" xfId="14533"/>
    <cellStyle name="Обычный 15 18 2 2 4 2 2" xfId="14534"/>
    <cellStyle name="Обычный 15 18 2 2 4 2 2 2" xfId="14535"/>
    <cellStyle name="Обычный 15 18 2 2 4 2 3" xfId="14536"/>
    <cellStyle name="Обычный 15 18 2 2 4 3" xfId="14537"/>
    <cellStyle name="Обычный 15 18 2 2 4 3 2" xfId="14538"/>
    <cellStyle name="Обычный 15 18 2 2 4 4" xfId="14539"/>
    <cellStyle name="Обычный 15 18 2 2 5" xfId="14540"/>
    <cellStyle name="Обычный 15 18 2 2 5 2" xfId="14541"/>
    <cellStyle name="Обычный 15 18 2 2 5 2 2" xfId="14542"/>
    <cellStyle name="Обычный 15 18 2 2 5 3" xfId="14543"/>
    <cellStyle name="Обычный 15 18 2 2 6" xfId="14544"/>
    <cellStyle name="Обычный 15 18 2 2 6 2" xfId="14545"/>
    <cellStyle name="Обычный 15 18 2 2 7" xfId="14546"/>
    <cellStyle name="Обычный 15 18 2 2 7 2" xfId="14547"/>
    <cellStyle name="Обычный 15 18 2 2 8" xfId="14548"/>
    <cellStyle name="Обычный 15 18 2 3" xfId="14549"/>
    <cellStyle name="Обычный 15 18 2 3 2" xfId="14550"/>
    <cellStyle name="Обычный 15 18 2 3 2 2" xfId="14551"/>
    <cellStyle name="Обычный 15 18 2 3 2 2 2" xfId="14552"/>
    <cellStyle name="Обычный 15 18 2 3 2 2 2 2" xfId="14553"/>
    <cellStyle name="Обычный 15 18 2 3 2 2 3" xfId="14554"/>
    <cellStyle name="Обычный 15 18 2 3 2 3" xfId="14555"/>
    <cellStyle name="Обычный 15 18 2 3 2 3 2" xfId="14556"/>
    <cellStyle name="Обычный 15 18 2 3 2 4" xfId="14557"/>
    <cellStyle name="Обычный 15 18 2 3 3" xfId="14558"/>
    <cellStyle name="Обычный 15 18 2 3 3 2" xfId="14559"/>
    <cellStyle name="Обычный 15 18 2 3 3 2 2" xfId="14560"/>
    <cellStyle name="Обычный 15 18 2 3 3 2 2 2" xfId="14561"/>
    <cellStyle name="Обычный 15 18 2 3 3 2 3" xfId="14562"/>
    <cellStyle name="Обычный 15 18 2 3 3 3" xfId="14563"/>
    <cellStyle name="Обычный 15 18 2 3 3 3 2" xfId="14564"/>
    <cellStyle name="Обычный 15 18 2 3 3 4" xfId="14565"/>
    <cellStyle name="Обычный 15 18 2 3 4" xfId="14566"/>
    <cellStyle name="Обычный 15 18 2 3 4 2" xfId="14567"/>
    <cellStyle name="Обычный 15 18 2 3 4 2 2" xfId="14568"/>
    <cellStyle name="Обычный 15 18 2 3 4 2 2 2" xfId="14569"/>
    <cellStyle name="Обычный 15 18 2 3 4 2 3" xfId="14570"/>
    <cellStyle name="Обычный 15 18 2 3 4 3" xfId="14571"/>
    <cellStyle name="Обычный 15 18 2 3 4 3 2" xfId="14572"/>
    <cellStyle name="Обычный 15 18 2 3 4 4" xfId="14573"/>
    <cellStyle name="Обычный 15 18 2 3 5" xfId="14574"/>
    <cellStyle name="Обычный 15 18 2 3 5 2" xfId="14575"/>
    <cellStyle name="Обычный 15 18 2 3 5 2 2" xfId="14576"/>
    <cellStyle name="Обычный 15 18 2 3 5 3" xfId="14577"/>
    <cellStyle name="Обычный 15 18 2 3 6" xfId="14578"/>
    <cellStyle name="Обычный 15 18 2 3 6 2" xfId="14579"/>
    <cellStyle name="Обычный 15 18 2 3 7" xfId="14580"/>
    <cellStyle name="Обычный 15 18 2 4" xfId="14581"/>
    <cellStyle name="Обычный 15 18 2 4 2" xfId="14582"/>
    <cellStyle name="Обычный 15 18 2 4 2 2" xfId="14583"/>
    <cellStyle name="Обычный 15 18 2 4 2 2 2" xfId="14584"/>
    <cellStyle name="Обычный 15 18 2 4 2 3" xfId="14585"/>
    <cellStyle name="Обычный 15 18 2 4 3" xfId="14586"/>
    <cellStyle name="Обычный 15 18 2 4 3 2" xfId="14587"/>
    <cellStyle name="Обычный 15 18 2 4 4" xfId="14588"/>
    <cellStyle name="Обычный 15 18 2 5" xfId="14589"/>
    <cellStyle name="Обычный 15 18 2 5 2" xfId="14590"/>
    <cellStyle name="Обычный 15 18 2 5 2 2" xfId="14591"/>
    <cellStyle name="Обычный 15 18 2 5 2 2 2" xfId="14592"/>
    <cellStyle name="Обычный 15 18 2 5 2 3" xfId="14593"/>
    <cellStyle name="Обычный 15 18 2 5 3" xfId="14594"/>
    <cellStyle name="Обычный 15 18 2 5 3 2" xfId="14595"/>
    <cellStyle name="Обычный 15 18 2 5 4" xfId="14596"/>
    <cellStyle name="Обычный 15 18 2 6" xfId="14597"/>
    <cellStyle name="Обычный 15 18 2 6 2" xfId="14598"/>
    <cellStyle name="Обычный 15 18 2 6 2 2" xfId="14599"/>
    <cellStyle name="Обычный 15 18 2 6 2 2 2" xfId="14600"/>
    <cellStyle name="Обычный 15 18 2 6 2 3" xfId="14601"/>
    <cellStyle name="Обычный 15 18 2 6 3" xfId="14602"/>
    <cellStyle name="Обычный 15 18 2 6 3 2" xfId="14603"/>
    <cellStyle name="Обычный 15 18 2 6 4" xfId="14604"/>
    <cellStyle name="Обычный 15 18 2 7" xfId="14605"/>
    <cellStyle name="Обычный 15 18 2 7 2" xfId="14606"/>
    <cellStyle name="Обычный 15 18 2 7 2 2" xfId="14607"/>
    <cellStyle name="Обычный 15 18 2 7 3" xfId="14608"/>
    <cellStyle name="Обычный 15 18 2 8" xfId="14609"/>
    <cellStyle name="Обычный 15 18 2 8 2" xfId="14610"/>
    <cellStyle name="Обычный 15 18 2 9" xfId="14611"/>
    <cellStyle name="Обычный 15 18 2 9 2" xfId="14612"/>
    <cellStyle name="Обычный 15 18 3" xfId="14613"/>
    <cellStyle name="Обычный 15 18 3 10" xfId="14614"/>
    <cellStyle name="Обычный 15 18 3 2" xfId="14615"/>
    <cellStyle name="Обычный 15 18 3 2 2" xfId="14616"/>
    <cellStyle name="Обычный 15 18 3 2 2 2" xfId="14617"/>
    <cellStyle name="Обычный 15 18 3 2 2 2 2" xfId="14618"/>
    <cellStyle name="Обычный 15 18 3 2 2 2 2 2" xfId="14619"/>
    <cellStyle name="Обычный 15 18 3 2 2 2 3" xfId="14620"/>
    <cellStyle name="Обычный 15 18 3 2 2 3" xfId="14621"/>
    <cellStyle name="Обычный 15 18 3 2 2 3 2" xfId="14622"/>
    <cellStyle name="Обычный 15 18 3 2 2 4" xfId="14623"/>
    <cellStyle name="Обычный 15 18 3 2 3" xfId="14624"/>
    <cellStyle name="Обычный 15 18 3 2 3 2" xfId="14625"/>
    <cellStyle name="Обычный 15 18 3 2 3 2 2" xfId="14626"/>
    <cellStyle name="Обычный 15 18 3 2 3 2 2 2" xfId="14627"/>
    <cellStyle name="Обычный 15 18 3 2 3 2 3" xfId="14628"/>
    <cellStyle name="Обычный 15 18 3 2 3 3" xfId="14629"/>
    <cellStyle name="Обычный 15 18 3 2 3 3 2" xfId="14630"/>
    <cellStyle name="Обычный 15 18 3 2 3 4" xfId="14631"/>
    <cellStyle name="Обычный 15 18 3 2 4" xfId="14632"/>
    <cellStyle name="Обычный 15 18 3 2 4 2" xfId="14633"/>
    <cellStyle name="Обычный 15 18 3 2 4 2 2" xfId="14634"/>
    <cellStyle name="Обычный 15 18 3 2 4 2 2 2" xfId="14635"/>
    <cellStyle name="Обычный 15 18 3 2 4 2 3" xfId="14636"/>
    <cellStyle name="Обычный 15 18 3 2 4 3" xfId="14637"/>
    <cellStyle name="Обычный 15 18 3 2 4 3 2" xfId="14638"/>
    <cellStyle name="Обычный 15 18 3 2 4 4" xfId="14639"/>
    <cellStyle name="Обычный 15 18 3 2 5" xfId="14640"/>
    <cellStyle name="Обычный 15 18 3 2 5 2" xfId="14641"/>
    <cellStyle name="Обычный 15 18 3 2 5 2 2" xfId="14642"/>
    <cellStyle name="Обычный 15 18 3 2 5 3" xfId="14643"/>
    <cellStyle name="Обычный 15 18 3 2 6" xfId="14644"/>
    <cellStyle name="Обычный 15 18 3 2 6 2" xfId="14645"/>
    <cellStyle name="Обычный 15 18 3 2 7" xfId="14646"/>
    <cellStyle name="Обычный 15 18 3 2 7 2" xfId="14647"/>
    <cellStyle name="Обычный 15 18 3 2 8" xfId="14648"/>
    <cellStyle name="Обычный 15 18 3 3" xfId="14649"/>
    <cellStyle name="Обычный 15 18 3 3 2" xfId="14650"/>
    <cellStyle name="Обычный 15 18 3 3 2 2" xfId="14651"/>
    <cellStyle name="Обычный 15 18 3 3 2 2 2" xfId="14652"/>
    <cellStyle name="Обычный 15 18 3 3 2 2 2 2" xfId="14653"/>
    <cellStyle name="Обычный 15 18 3 3 2 2 3" xfId="14654"/>
    <cellStyle name="Обычный 15 18 3 3 2 3" xfId="14655"/>
    <cellStyle name="Обычный 15 18 3 3 2 3 2" xfId="14656"/>
    <cellStyle name="Обычный 15 18 3 3 2 4" xfId="14657"/>
    <cellStyle name="Обычный 15 18 3 3 3" xfId="14658"/>
    <cellStyle name="Обычный 15 18 3 3 3 2" xfId="14659"/>
    <cellStyle name="Обычный 15 18 3 3 3 2 2" xfId="14660"/>
    <cellStyle name="Обычный 15 18 3 3 3 2 2 2" xfId="14661"/>
    <cellStyle name="Обычный 15 18 3 3 3 2 3" xfId="14662"/>
    <cellStyle name="Обычный 15 18 3 3 3 3" xfId="14663"/>
    <cellStyle name="Обычный 15 18 3 3 3 3 2" xfId="14664"/>
    <cellStyle name="Обычный 15 18 3 3 3 4" xfId="14665"/>
    <cellStyle name="Обычный 15 18 3 3 4" xfId="14666"/>
    <cellStyle name="Обычный 15 18 3 3 4 2" xfId="14667"/>
    <cellStyle name="Обычный 15 18 3 3 4 2 2" xfId="14668"/>
    <cellStyle name="Обычный 15 18 3 3 4 2 2 2" xfId="14669"/>
    <cellStyle name="Обычный 15 18 3 3 4 2 3" xfId="14670"/>
    <cellStyle name="Обычный 15 18 3 3 4 3" xfId="14671"/>
    <cellStyle name="Обычный 15 18 3 3 4 3 2" xfId="14672"/>
    <cellStyle name="Обычный 15 18 3 3 4 4" xfId="14673"/>
    <cellStyle name="Обычный 15 18 3 3 5" xfId="14674"/>
    <cellStyle name="Обычный 15 18 3 3 5 2" xfId="14675"/>
    <cellStyle name="Обычный 15 18 3 3 5 2 2" xfId="14676"/>
    <cellStyle name="Обычный 15 18 3 3 5 3" xfId="14677"/>
    <cellStyle name="Обычный 15 18 3 3 6" xfId="14678"/>
    <cellStyle name="Обычный 15 18 3 3 6 2" xfId="14679"/>
    <cellStyle name="Обычный 15 18 3 3 7" xfId="14680"/>
    <cellStyle name="Обычный 15 18 3 4" xfId="14681"/>
    <cellStyle name="Обычный 15 18 3 4 2" xfId="14682"/>
    <cellStyle name="Обычный 15 18 3 4 2 2" xfId="14683"/>
    <cellStyle name="Обычный 15 18 3 4 2 2 2" xfId="14684"/>
    <cellStyle name="Обычный 15 18 3 4 2 3" xfId="14685"/>
    <cellStyle name="Обычный 15 18 3 4 3" xfId="14686"/>
    <cellStyle name="Обычный 15 18 3 4 3 2" xfId="14687"/>
    <cellStyle name="Обычный 15 18 3 4 4" xfId="14688"/>
    <cellStyle name="Обычный 15 18 3 5" xfId="14689"/>
    <cellStyle name="Обычный 15 18 3 5 2" xfId="14690"/>
    <cellStyle name="Обычный 15 18 3 5 2 2" xfId="14691"/>
    <cellStyle name="Обычный 15 18 3 5 2 2 2" xfId="14692"/>
    <cellStyle name="Обычный 15 18 3 5 2 3" xfId="14693"/>
    <cellStyle name="Обычный 15 18 3 5 3" xfId="14694"/>
    <cellStyle name="Обычный 15 18 3 5 3 2" xfId="14695"/>
    <cellStyle name="Обычный 15 18 3 5 4" xfId="14696"/>
    <cellStyle name="Обычный 15 18 3 6" xfId="14697"/>
    <cellStyle name="Обычный 15 18 3 6 2" xfId="14698"/>
    <cellStyle name="Обычный 15 18 3 6 2 2" xfId="14699"/>
    <cellStyle name="Обычный 15 18 3 6 2 2 2" xfId="14700"/>
    <cellStyle name="Обычный 15 18 3 6 2 3" xfId="14701"/>
    <cellStyle name="Обычный 15 18 3 6 3" xfId="14702"/>
    <cellStyle name="Обычный 15 18 3 6 3 2" xfId="14703"/>
    <cellStyle name="Обычный 15 18 3 6 4" xfId="14704"/>
    <cellStyle name="Обычный 15 18 3 7" xfId="14705"/>
    <cellStyle name="Обычный 15 18 3 7 2" xfId="14706"/>
    <cellStyle name="Обычный 15 18 3 7 2 2" xfId="14707"/>
    <cellStyle name="Обычный 15 18 3 7 3" xfId="14708"/>
    <cellStyle name="Обычный 15 18 3 8" xfId="14709"/>
    <cellStyle name="Обычный 15 18 3 8 2" xfId="14710"/>
    <cellStyle name="Обычный 15 18 3 9" xfId="14711"/>
    <cellStyle name="Обычный 15 18 3 9 2" xfId="14712"/>
    <cellStyle name="Обычный 15 18 4" xfId="14713"/>
    <cellStyle name="Обычный 15 18 4 2" xfId="14714"/>
    <cellStyle name="Обычный 15 18 4 2 2" xfId="14715"/>
    <cellStyle name="Обычный 15 18 4 2 2 2" xfId="14716"/>
    <cellStyle name="Обычный 15 18 4 2 2 2 2" xfId="14717"/>
    <cellStyle name="Обычный 15 18 4 2 2 3" xfId="14718"/>
    <cellStyle name="Обычный 15 18 4 2 3" xfId="14719"/>
    <cellStyle name="Обычный 15 18 4 2 3 2" xfId="14720"/>
    <cellStyle name="Обычный 15 18 4 2 4" xfId="14721"/>
    <cellStyle name="Обычный 15 18 4 3" xfId="14722"/>
    <cellStyle name="Обычный 15 18 4 3 2" xfId="14723"/>
    <cellStyle name="Обычный 15 18 4 3 2 2" xfId="14724"/>
    <cellStyle name="Обычный 15 18 4 3 2 2 2" xfId="14725"/>
    <cellStyle name="Обычный 15 18 4 3 2 3" xfId="14726"/>
    <cellStyle name="Обычный 15 18 4 3 3" xfId="14727"/>
    <cellStyle name="Обычный 15 18 4 3 3 2" xfId="14728"/>
    <cellStyle name="Обычный 15 18 4 3 4" xfId="14729"/>
    <cellStyle name="Обычный 15 18 4 4" xfId="14730"/>
    <cellStyle name="Обычный 15 18 4 4 2" xfId="14731"/>
    <cellStyle name="Обычный 15 18 4 4 2 2" xfId="14732"/>
    <cellStyle name="Обычный 15 18 4 4 2 2 2" xfId="14733"/>
    <cellStyle name="Обычный 15 18 4 4 2 3" xfId="14734"/>
    <cellStyle name="Обычный 15 18 4 4 3" xfId="14735"/>
    <cellStyle name="Обычный 15 18 4 4 3 2" xfId="14736"/>
    <cellStyle name="Обычный 15 18 4 4 4" xfId="14737"/>
    <cellStyle name="Обычный 15 18 4 5" xfId="14738"/>
    <cellStyle name="Обычный 15 18 4 5 2" xfId="14739"/>
    <cellStyle name="Обычный 15 18 4 5 2 2" xfId="14740"/>
    <cellStyle name="Обычный 15 18 4 5 3" xfId="14741"/>
    <cellStyle name="Обычный 15 18 4 6" xfId="14742"/>
    <cellStyle name="Обычный 15 18 4 6 2" xfId="14743"/>
    <cellStyle name="Обычный 15 18 4 7" xfId="14744"/>
    <cellStyle name="Обычный 15 18 4 7 2" xfId="14745"/>
    <cellStyle name="Обычный 15 18 4 8" xfId="14746"/>
    <cellStyle name="Обычный 15 18 5" xfId="14747"/>
    <cellStyle name="Обычный 15 18 5 2" xfId="14748"/>
    <cellStyle name="Обычный 15 18 5 2 2" xfId="14749"/>
    <cellStyle name="Обычный 15 18 5 2 2 2" xfId="14750"/>
    <cellStyle name="Обычный 15 18 5 2 2 2 2" xfId="14751"/>
    <cellStyle name="Обычный 15 18 5 2 2 3" xfId="14752"/>
    <cellStyle name="Обычный 15 18 5 2 3" xfId="14753"/>
    <cellStyle name="Обычный 15 18 5 2 3 2" xfId="14754"/>
    <cellStyle name="Обычный 15 18 5 2 4" xfId="14755"/>
    <cellStyle name="Обычный 15 18 5 3" xfId="14756"/>
    <cellStyle name="Обычный 15 18 5 3 2" xfId="14757"/>
    <cellStyle name="Обычный 15 18 5 3 2 2" xfId="14758"/>
    <cellStyle name="Обычный 15 18 5 3 2 2 2" xfId="14759"/>
    <cellStyle name="Обычный 15 18 5 3 2 3" xfId="14760"/>
    <cellStyle name="Обычный 15 18 5 3 3" xfId="14761"/>
    <cellStyle name="Обычный 15 18 5 3 3 2" xfId="14762"/>
    <cellStyle name="Обычный 15 18 5 3 4" xfId="14763"/>
    <cellStyle name="Обычный 15 18 5 4" xfId="14764"/>
    <cellStyle name="Обычный 15 18 5 4 2" xfId="14765"/>
    <cellStyle name="Обычный 15 18 5 4 2 2" xfId="14766"/>
    <cellStyle name="Обычный 15 18 5 4 2 2 2" xfId="14767"/>
    <cellStyle name="Обычный 15 18 5 4 2 3" xfId="14768"/>
    <cellStyle name="Обычный 15 18 5 4 3" xfId="14769"/>
    <cellStyle name="Обычный 15 18 5 4 3 2" xfId="14770"/>
    <cellStyle name="Обычный 15 18 5 4 4" xfId="14771"/>
    <cellStyle name="Обычный 15 18 5 5" xfId="14772"/>
    <cellStyle name="Обычный 15 18 5 5 2" xfId="14773"/>
    <cellStyle name="Обычный 15 18 5 5 2 2" xfId="14774"/>
    <cellStyle name="Обычный 15 18 5 5 3" xfId="14775"/>
    <cellStyle name="Обычный 15 18 5 6" xfId="14776"/>
    <cellStyle name="Обычный 15 18 5 6 2" xfId="14777"/>
    <cellStyle name="Обычный 15 18 5 7" xfId="14778"/>
    <cellStyle name="Обычный 15 18 6" xfId="14779"/>
    <cellStyle name="Обычный 15 18 6 2" xfId="14780"/>
    <cellStyle name="Обычный 15 18 6 2 2" xfId="14781"/>
    <cellStyle name="Обычный 15 18 6 2 2 2" xfId="14782"/>
    <cellStyle name="Обычный 15 18 6 2 3" xfId="14783"/>
    <cellStyle name="Обычный 15 18 6 3" xfId="14784"/>
    <cellStyle name="Обычный 15 18 6 3 2" xfId="14785"/>
    <cellStyle name="Обычный 15 18 6 4" xfId="14786"/>
    <cellStyle name="Обычный 15 18 7" xfId="14787"/>
    <cellStyle name="Обычный 15 18 7 2" xfId="14788"/>
    <cellStyle name="Обычный 15 18 7 2 2" xfId="14789"/>
    <cellStyle name="Обычный 15 18 7 2 2 2" xfId="14790"/>
    <cellStyle name="Обычный 15 18 7 2 3" xfId="14791"/>
    <cellStyle name="Обычный 15 18 7 3" xfId="14792"/>
    <cellStyle name="Обычный 15 18 7 3 2" xfId="14793"/>
    <cellStyle name="Обычный 15 18 7 4" xfId="14794"/>
    <cellStyle name="Обычный 15 18 8" xfId="14795"/>
    <cellStyle name="Обычный 15 18 8 2" xfId="14796"/>
    <cellStyle name="Обычный 15 18 8 2 2" xfId="14797"/>
    <cellStyle name="Обычный 15 18 8 2 2 2" xfId="14798"/>
    <cellStyle name="Обычный 15 18 8 2 3" xfId="14799"/>
    <cellStyle name="Обычный 15 18 8 3" xfId="14800"/>
    <cellStyle name="Обычный 15 18 8 3 2" xfId="14801"/>
    <cellStyle name="Обычный 15 18 8 4" xfId="14802"/>
    <cellStyle name="Обычный 15 18 9" xfId="14803"/>
    <cellStyle name="Обычный 15 18 9 2" xfId="14804"/>
    <cellStyle name="Обычный 15 18 9 2 2" xfId="14805"/>
    <cellStyle name="Обычный 15 18 9 3" xfId="14806"/>
    <cellStyle name="Обычный 15 19" xfId="14807"/>
    <cellStyle name="Обычный 15 19 10" xfId="14808"/>
    <cellStyle name="Обычный 15 19 10 2" xfId="14809"/>
    <cellStyle name="Обычный 15 19 11" xfId="14810"/>
    <cellStyle name="Обычный 15 19 11 2" xfId="14811"/>
    <cellStyle name="Обычный 15 19 12" xfId="14812"/>
    <cellStyle name="Обычный 15 19 2" xfId="14813"/>
    <cellStyle name="Обычный 15 19 2 10" xfId="14814"/>
    <cellStyle name="Обычный 15 19 2 2" xfId="14815"/>
    <cellStyle name="Обычный 15 19 2 2 2" xfId="14816"/>
    <cellStyle name="Обычный 15 19 2 2 2 2" xfId="14817"/>
    <cellStyle name="Обычный 15 19 2 2 2 2 2" xfId="14818"/>
    <cellStyle name="Обычный 15 19 2 2 2 2 2 2" xfId="14819"/>
    <cellStyle name="Обычный 15 19 2 2 2 2 3" xfId="14820"/>
    <cellStyle name="Обычный 15 19 2 2 2 3" xfId="14821"/>
    <cellStyle name="Обычный 15 19 2 2 2 3 2" xfId="14822"/>
    <cellStyle name="Обычный 15 19 2 2 2 4" xfId="14823"/>
    <cellStyle name="Обычный 15 19 2 2 3" xfId="14824"/>
    <cellStyle name="Обычный 15 19 2 2 3 2" xfId="14825"/>
    <cellStyle name="Обычный 15 19 2 2 3 2 2" xfId="14826"/>
    <cellStyle name="Обычный 15 19 2 2 3 2 2 2" xfId="14827"/>
    <cellStyle name="Обычный 15 19 2 2 3 2 3" xfId="14828"/>
    <cellStyle name="Обычный 15 19 2 2 3 3" xfId="14829"/>
    <cellStyle name="Обычный 15 19 2 2 3 3 2" xfId="14830"/>
    <cellStyle name="Обычный 15 19 2 2 3 4" xfId="14831"/>
    <cellStyle name="Обычный 15 19 2 2 4" xfId="14832"/>
    <cellStyle name="Обычный 15 19 2 2 4 2" xfId="14833"/>
    <cellStyle name="Обычный 15 19 2 2 4 2 2" xfId="14834"/>
    <cellStyle name="Обычный 15 19 2 2 4 2 2 2" xfId="14835"/>
    <cellStyle name="Обычный 15 19 2 2 4 2 3" xfId="14836"/>
    <cellStyle name="Обычный 15 19 2 2 4 3" xfId="14837"/>
    <cellStyle name="Обычный 15 19 2 2 4 3 2" xfId="14838"/>
    <cellStyle name="Обычный 15 19 2 2 4 4" xfId="14839"/>
    <cellStyle name="Обычный 15 19 2 2 5" xfId="14840"/>
    <cellStyle name="Обычный 15 19 2 2 5 2" xfId="14841"/>
    <cellStyle name="Обычный 15 19 2 2 5 2 2" xfId="14842"/>
    <cellStyle name="Обычный 15 19 2 2 5 3" xfId="14843"/>
    <cellStyle name="Обычный 15 19 2 2 6" xfId="14844"/>
    <cellStyle name="Обычный 15 19 2 2 6 2" xfId="14845"/>
    <cellStyle name="Обычный 15 19 2 2 7" xfId="14846"/>
    <cellStyle name="Обычный 15 19 2 2 7 2" xfId="14847"/>
    <cellStyle name="Обычный 15 19 2 2 8" xfId="14848"/>
    <cellStyle name="Обычный 15 19 2 3" xfId="14849"/>
    <cellStyle name="Обычный 15 19 2 3 2" xfId="14850"/>
    <cellStyle name="Обычный 15 19 2 3 2 2" xfId="14851"/>
    <cellStyle name="Обычный 15 19 2 3 2 2 2" xfId="14852"/>
    <cellStyle name="Обычный 15 19 2 3 2 2 2 2" xfId="14853"/>
    <cellStyle name="Обычный 15 19 2 3 2 2 3" xfId="14854"/>
    <cellStyle name="Обычный 15 19 2 3 2 3" xfId="14855"/>
    <cellStyle name="Обычный 15 19 2 3 2 3 2" xfId="14856"/>
    <cellStyle name="Обычный 15 19 2 3 2 4" xfId="14857"/>
    <cellStyle name="Обычный 15 19 2 3 3" xfId="14858"/>
    <cellStyle name="Обычный 15 19 2 3 3 2" xfId="14859"/>
    <cellStyle name="Обычный 15 19 2 3 3 2 2" xfId="14860"/>
    <cellStyle name="Обычный 15 19 2 3 3 2 2 2" xfId="14861"/>
    <cellStyle name="Обычный 15 19 2 3 3 2 3" xfId="14862"/>
    <cellStyle name="Обычный 15 19 2 3 3 3" xfId="14863"/>
    <cellStyle name="Обычный 15 19 2 3 3 3 2" xfId="14864"/>
    <cellStyle name="Обычный 15 19 2 3 3 4" xfId="14865"/>
    <cellStyle name="Обычный 15 19 2 3 4" xfId="14866"/>
    <cellStyle name="Обычный 15 19 2 3 4 2" xfId="14867"/>
    <cellStyle name="Обычный 15 19 2 3 4 2 2" xfId="14868"/>
    <cellStyle name="Обычный 15 19 2 3 4 2 2 2" xfId="14869"/>
    <cellStyle name="Обычный 15 19 2 3 4 2 3" xfId="14870"/>
    <cellStyle name="Обычный 15 19 2 3 4 3" xfId="14871"/>
    <cellStyle name="Обычный 15 19 2 3 4 3 2" xfId="14872"/>
    <cellStyle name="Обычный 15 19 2 3 4 4" xfId="14873"/>
    <cellStyle name="Обычный 15 19 2 3 5" xfId="14874"/>
    <cellStyle name="Обычный 15 19 2 3 5 2" xfId="14875"/>
    <cellStyle name="Обычный 15 19 2 3 5 2 2" xfId="14876"/>
    <cellStyle name="Обычный 15 19 2 3 5 3" xfId="14877"/>
    <cellStyle name="Обычный 15 19 2 3 6" xfId="14878"/>
    <cellStyle name="Обычный 15 19 2 3 6 2" xfId="14879"/>
    <cellStyle name="Обычный 15 19 2 3 7" xfId="14880"/>
    <cellStyle name="Обычный 15 19 2 4" xfId="14881"/>
    <cellStyle name="Обычный 15 19 2 4 2" xfId="14882"/>
    <cellStyle name="Обычный 15 19 2 4 2 2" xfId="14883"/>
    <cellStyle name="Обычный 15 19 2 4 2 2 2" xfId="14884"/>
    <cellStyle name="Обычный 15 19 2 4 2 3" xfId="14885"/>
    <cellStyle name="Обычный 15 19 2 4 3" xfId="14886"/>
    <cellStyle name="Обычный 15 19 2 4 3 2" xfId="14887"/>
    <cellStyle name="Обычный 15 19 2 4 4" xfId="14888"/>
    <cellStyle name="Обычный 15 19 2 5" xfId="14889"/>
    <cellStyle name="Обычный 15 19 2 5 2" xfId="14890"/>
    <cellStyle name="Обычный 15 19 2 5 2 2" xfId="14891"/>
    <cellStyle name="Обычный 15 19 2 5 2 2 2" xfId="14892"/>
    <cellStyle name="Обычный 15 19 2 5 2 3" xfId="14893"/>
    <cellStyle name="Обычный 15 19 2 5 3" xfId="14894"/>
    <cellStyle name="Обычный 15 19 2 5 3 2" xfId="14895"/>
    <cellStyle name="Обычный 15 19 2 5 4" xfId="14896"/>
    <cellStyle name="Обычный 15 19 2 6" xfId="14897"/>
    <cellStyle name="Обычный 15 19 2 6 2" xfId="14898"/>
    <cellStyle name="Обычный 15 19 2 6 2 2" xfId="14899"/>
    <cellStyle name="Обычный 15 19 2 6 2 2 2" xfId="14900"/>
    <cellStyle name="Обычный 15 19 2 6 2 3" xfId="14901"/>
    <cellStyle name="Обычный 15 19 2 6 3" xfId="14902"/>
    <cellStyle name="Обычный 15 19 2 6 3 2" xfId="14903"/>
    <cellStyle name="Обычный 15 19 2 6 4" xfId="14904"/>
    <cellStyle name="Обычный 15 19 2 7" xfId="14905"/>
    <cellStyle name="Обычный 15 19 2 7 2" xfId="14906"/>
    <cellStyle name="Обычный 15 19 2 7 2 2" xfId="14907"/>
    <cellStyle name="Обычный 15 19 2 7 3" xfId="14908"/>
    <cellStyle name="Обычный 15 19 2 8" xfId="14909"/>
    <cellStyle name="Обычный 15 19 2 8 2" xfId="14910"/>
    <cellStyle name="Обычный 15 19 2 9" xfId="14911"/>
    <cellStyle name="Обычный 15 19 2 9 2" xfId="14912"/>
    <cellStyle name="Обычный 15 19 3" xfId="14913"/>
    <cellStyle name="Обычный 15 19 3 10" xfId="14914"/>
    <cellStyle name="Обычный 15 19 3 2" xfId="14915"/>
    <cellStyle name="Обычный 15 19 3 2 2" xfId="14916"/>
    <cellStyle name="Обычный 15 19 3 2 2 2" xfId="14917"/>
    <cellStyle name="Обычный 15 19 3 2 2 2 2" xfId="14918"/>
    <cellStyle name="Обычный 15 19 3 2 2 2 2 2" xfId="14919"/>
    <cellStyle name="Обычный 15 19 3 2 2 2 3" xfId="14920"/>
    <cellStyle name="Обычный 15 19 3 2 2 3" xfId="14921"/>
    <cellStyle name="Обычный 15 19 3 2 2 3 2" xfId="14922"/>
    <cellStyle name="Обычный 15 19 3 2 2 4" xfId="14923"/>
    <cellStyle name="Обычный 15 19 3 2 3" xfId="14924"/>
    <cellStyle name="Обычный 15 19 3 2 3 2" xfId="14925"/>
    <cellStyle name="Обычный 15 19 3 2 3 2 2" xfId="14926"/>
    <cellStyle name="Обычный 15 19 3 2 3 2 2 2" xfId="14927"/>
    <cellStyle name="Обычный 15 19 3 2 3 2 3" xfId="14928"/>
    <cellStyle name="Обычный 15 19 3 2 3 3" xfId="14929"/>
    <cellStyle name="Обычный 15 19 3 2 3 3 2" xfId="14930"/>
    <cellStyle name="Обычный 15 19 3 2 3 4" xfId="14931"/>
    <cellStyle name="Обычный 15 19 3 2 4" xfId="14932"/>
    <cellStyle name="Обычный 15 19 3 2 4 2" xfId="14933"/>
    <cellStyle name="Обычный 15 19 3 2 4 2 2" xfId="14934"/>
    <cellStyle name="Обычный 15 19 3 2 4 2 2 2" xfId="14935"/>
    <cellStyle name="Обычный 15 19 3 2 4 2 3" xfId="14936"/>
    <cellStyle name="Обычный 15 19 3 2 4 3" xfId="14937"/>
    <cellStyle name="Обычный 15 19 3 2 4 3 2" xfId="14938"/>
    <cellStyle name="Обычный 15 19 3 2 4 4" xfId="14939"/>
    <cellStyle name="Обычный 15 19 3 2 5" xfId="14940"/>
    <cellStyle name="Обычный 15 19 3 2 5 2" xfId="14941"/>
    <cellStyle name="Обычный 15 19 3 2 5 2 2" xfId="14942"/>
    <cellStyle name="Обычный 15 19 3 2 5 3" xfId="14943"/>
    <cellStyle name="Обычный 15 19 3 2 6" xfId="14944"/>
    <cellStyle name="Обычный 15 19 3 2 6 2" xfId="14945"/>
    <cellStyle name="Обычный 15 19 3 2 7" xfId="14946"/>
    <cellStyle name="Обычный 15 19 3 2 7 2" xfId="14947"/>
    <cellStyle name="Обычный 15 19 3 2 8" xfId="14948"/>
    <cellStyle name="Обычный 15 19 3 3" xfId="14949"/>
    <cellStyle name="Обычный 15 19 3 3 2" xfId="14950"/>
    <cellStyle name="Обычный 15 19 3 3 2 2" xfId="14951"/>
    <cellStyle name="Обычный 15 19 3 3 2 2 2" xfId="14952"/>
    <cellStyle name="Обычный 15 19 3 3 2 2 2 2" xfId="14953"/>
    <cellStyle name="Обычный 15 19 3 3 2 2 3" xfId="14954"/>
    <cellStyle name="Обычный 15 19 3 3 2 3" xfId="14955"/>
    <cellStyle name="Обычный 15 19 3 3 2 3 2" xfId="14956"/>
    <cellStyle name="Обычный 15 19 3 3 2 4" xfId="14957"/>
    <cellStyle name="Обычный 15 19 3 3 3" xfId="14958"/>
    <cellStyle name="Обычный 15 19 3 3 3 2" xfId="14959"/>
    <cellStyle name="Обычный 15 19 3 3 3 2 2" xfId="14960"/>
    <cellStyle name="Обычный 15 19 3 3 3 2 2 2" xfId="14961"/>
    <cellStyle name="Обычный 15 19 3 3 3 2 3" xfId="14962"/>
    <cellStyle name="Обычный 15 19 3 3 3 3" xfId="14963"/>
    <cellStyle name="Обычный 15 19 3 3 3 3 2" xfId="14964"/>
    <cellStyle name="Обычный 15 19 3 3 3 4" xfId="14965"/>
    <cellStyle name="Обычный 15 19 3 3 4" xfId="14966"/>
    <cellStyle name="Обычный 15 19 3 3 4 2" xfId="14967"/>
    <cellStyle name="Обычный 15 19 3 3 4 2 2" xfId="14968"/>
    <cellStyle name="Обычный 15 19 3 3 4 2 2 2" xfId="14969"/>
    <cellStyle name="Обычный 15 19 3 3 4 2 3" xfId="14970"/>
    <cellStyle name="Обычный 15 19 3 3 4 3" xfId="14971"/>
    <cellStyle name="Обычный 15 19 3 3 4 3 2" xfId="14972"/>
    <cellStyle name="Обычный 15 19 3 3 4 4" xfId="14973"/>
    <cellStyle name="Обычный 15 19 3 3 5" xfId="14974"/>
    <cellStyle name="Обычный 15 19 3 3 5 2" xfId="14975"/>
    <cellStyle name="Обычный 15 19 3 3 5 2 2" xfId="14976"/>
    <cellStyle name="Обычный 15 19 3 3 5 3" xfId="14977"/>
    <cellStyle name="Обычный 15 19 3 3 6" xfId="14978"/>
    <cellStyle name="Обычный 15 19 3 3 6 2" xfId="14979"/>
    <cellStyle name="Обычный 15 19 3 3 7" xfId="14980"/>
    <cellStyle name="Обычный 15 19 3 4" xfId="14981"/>
    <cellStyle name="Обычный 15 19 3 4 2" xfId="14982"/>
    <cellStyle name="Обычный 15 19 3 4 2 2" xfId="14983"/>
    <cellStyle name="Обычный 15 19 3 4 2 2 2" xfId="14984"/>
    <cellStyle name="Обычный 15 19 3 4 2 3" xfId="14985"/>
    <cellStyle name="Обычный 15 19 3 4 3" xfId="14986"/>
    <cellStyle name="Обычный 15 19 3 4 3 2" xfId="14987"/>
    <cellStyle name="Обычный 15 19 3 4 4" xfId="14988"/>
    <cellStyle name="Обычный 15 19 3 5" xfId="14989"/>
    <cellStyle name="Обычный 15 19 3 5 2" xfId="14990"/>
    <cellStyle name="Обычный 15 19 3 5 2 2" xfId="14991"/>
    <cellStyle name="Обычный 15 19 3 5 2 2 2" xfId="14992"/>
    <cellStyle name="Обычный 15 19 3 5 2 3" xfId="14993"/>
    <cellStyle name="Обычный 15 19 3 5 3" xfId="14994"/>
    <cellStyle name="Обычный 15 19 3 5 3 2" xfId="14995"/>
    <cellStyle name="Обычный 15 19 3 5 4" xfId="14996"/>
    <cellStyle name="Обычный 15 19 3 6" xfId="14997"/>
    <cellStyle name="Обычный 15 19 3 6 2" xfId="14998"/>
    <cellStyle name="Обычный 15 19 3 6 2 2" xfId="14999"/>
    <cellStyle name="Обычный 15 19 3 6 2 2 2" xfId="15000"/>
    <cellStyle name="Обычный 15 19 3 6 2 3" xfId="15001"/>
    <cellStyle name="Обычный 15 19 3 6 3" xfId="15002"/>
    <cellStyle name="Обычный 15 19 3 6 3 2" xfId="15003"/>
    <cellStyle name="Обычный 15 19 3 6 4" xfId="15004"/>
    <cellStyle name="Обычный 15 19 3 7" xfId="15005"/>
    <cellStyle name="Обычный 15 19 3 7 2" xfId="15006"/>
    <cellStyle name="Обычный 15 19 3 7 2 2" xfId="15007"/>
    <cellStyle name="Обычный 15 19 3 7 3" xfId="15008"/>
    <cellStyle name="Обычный 15 19 3 8" xfId="15009"/>
    <cellStyle name="Обычный 15 19 3 8 2" xfId="15010"/>
    <cellStyle name="Обычный 15 19 3 9" xfId="15011"/>
    <cellStyle name="Обычный 15 19 3 9 2" xfId="15012"/>
    <cellStyle name="Обычный 15 19 4" xfId="15013"/>
    <cellStyle name="Обычный 15 19 4 2" xfId="15014"/>
    <cellStyle name="Обычный 15 19 4 2 2" xfId="15015"/>
    <cellStyle name="Обычный 15 19 4 2 2 2" xfId="15016"/>
    <cellStyle name="Обычный 15 19 4 2 2 2 2" xfId="15017"/>
    <cellStyle name="Обычный 15 19 4 2 2 3" xfId="15018"/>
    <cellStyle name="Обычный 15 19 4 2 3" xfId="15019"/>
    <cellStyle name="Обычный 15 19 4 2 3 2" xfId="15020"/>
    <cellStyle name="Обычный 15 19 4 2 4" xfId="15021"/>
    <cellStyle name="Обычный 15 19 4 3" xfId="15022"/>
    <cellStyle name="Обычный 15 19 4 3 2" xfId="15023"/>
    <cellStyle name="Обычный 15 19 4 3 2 2" xfId="15024"/>
    <cellStyle name="Обычный 15 19 4 3 2 2 2" xfId="15025"/>
    <cellStyle name="Обычный 15 19 4 3 2 3" xfId="15026"/>
    <cellStyle name="Обычный 15 19 4 3 3" xfId="15027"/>
    <cellStyle name="Обычный 15 19 4 3 3 2" xfId="15028"/>
    <cellStyle name="Обычный 15 19 4 3 4" xfId="15029"/>
    <cellStyle name="Обычный 15 19 4 4" xfId="15030"/>
    <cellStyle name="Обычный 15 19 4 4 2" xfId="15031"/>
    <cellStyle name="Обычный 15 19 4 4 2 2" xfId="15032"/>
    <cellStyle name="Обычный 15 19 4 4 2 2 2" xfId="15033"/>
    <cellStyle name="Обычный 15 19 4 4 2 3" xfId="15034"/>
    <cellStyle name="Обычный 15 19 4 4 3" xfId="15035"/>
    <cellStyle name="Обычный 15 19 4 4 3 2" xfId="15036"/>
    <cellStyle name="Обычный 15 19 4 4 4" xfId="15037"/>
    <cellStyle name="Обычный 15 19 4 5" xfId="15038"/>
    <cellStyle name="Обычный 15 19 4 5 2" xfId="15039"/>
    <cellStyle name="Обычный 15 19 4 5 2 2" xfId="15040"/>
    <cellStyle name="Обычный 15 19 4 5 3" xfId="15041"/>
    <cellStyle name="Обычный 15 19 4 6" xfId="15042"/>
    <cellStyle name="Обычный 15 19 4 6 2" xfId="15043"/>
    <cellStyle name="Обычный 15 19 4 7" xfId="15044"/>
    <cellStyle name="Обычный 15 19 4 7 2" xfId="15045"/>
    <cellStyle name="Обычный 15 19 4 8" xfId="15046"/>
    <cellStyle name="Обычный 15 19 5" xfId="15047"/>
    <cellStyle name="Обычный 15 19 5 2" xfId="15048"/>
    <cellStyle name="Обычный 15 19 5 2 2" xfId="15049"/>
    <cellStyle name="Обычный 15 19 5 2 2 2" xfId="15050"/>
    <cellStyle name="Обычный 15 19 5 2 2 2 2" xfId="15051"/>
    <cellStyle name="Обычный 15 19 5 2 2 3" xfId="15052"/>
    <cellStyle name="Обычный 15 19 5 2 3" xfId="15053"/>
    <cellStyle name="Обычный 15 19 5 2 3 2" xfId="15054"/>
    <cellStyle name="Обычный 15 19 5 2 4" xfId="15055"/>
    <cellStyle name="Обычный 15 19 5 3" xfId="15056"/>
    <cellStyle name="Обычный 15 19 5 3 2" xfId="15057"/>
    <cellStyle name="Обычный 15 19 5 3 2 2" xfId="15058"/>
    <cellStyle name="Обычный 15 19 5 3 2 2 2" xfId="15059"/>
    <cellStyle name="Обычный 15 19 5 3 2 3" xfId="15060"/>
    <cellStyle name="Обычный 15 19 5 3 3" xfId="15061"/>
    <cellStyle name="Обычный 15 19 5 3 3 2" xfId="15062"/>
    <cellStyle name="Обычный 15 19 5 3 4" xfId="15063"/>
    <cellStyle name="Обычный 15 19 5 4" xfId="15064"/>
    <cellStyle name="Обычный 15 19 5 4 2" xfId="15065"/>
    <cellStyle name="Обычный 15 19 5 4 2 2" xfId="15066"/>
    <cellStyle name="Обычный 15 19 5 4 2 2 2" xfId="15067"/>
    <cellStyle name="Обычный 15 19 5 4 2 3" xfId="15068"/>
    <cellStyle name="Обычный 15 19 5 4 3" xfId="15069"/>
    <cellStyle name="Обычный 15 19 5 4 3 2" xfId="15070"/>
    <cellStyle name="Обычный 15 19 5 4 4" xfId="15071"/>
    <cellStyle name="Обычный 15 19 5 5" xfId="15072"/>
    <cellStyle name="Обычный 15 19 5 5 2" xfId="15073"/>
    <cellStyle name="Обычный 15 19 5 5 2 2" xfId="15074"/>
    <cellStyle name="Обычный 15 19 5 5 3" xfId="15075"/>
    <cellStyle name="Обычный 15 19 5 6" xfId="15076"/>
    <cellStyle name="Обычный 15 19 5 6 2" xfId="15077"/>
    <cellStyle name="Обычный 15 19 5 7" xfId="15078"/>
    <cellStyle name="Обычный 15 19 6" xfId="15079"/>
    <cellStyle name="Обычный 15 19 6 2" xfId="15080"/>
    <cellStyle name="Обычный 15 19 6 2 2" xfId="15081"/>
    <cellStyle name="Обычный 15 19 6 2 2 2" xfId="15082"/>
    <cellStyle name="Обычный 15 19 6 2 3" xfId="15083"/>
    <cellStyle name="Обычный 15 19 6 3" xfId="15084"/>
    <cellStyle name="Обычный 15 19 6 3 2" xfId="15085"/>
    <cellStyle name="Обычный 15 19 6 4" xfId="15086"/>
    <cellStyle name="Обычный 15 19 7" xfId="15087"/>
    <cellStyle name="Обычный 15 19 7 2" xfId="15088"/>
    <cellStyle name="Обычный 15 19 7 2 2" xfId="15089"/>
    <cellStyle name="Обычный 15 19 7 2 2 2" xfId="15090"/>
    <cellStyle name="Обычный 15 19 7 2 3" xfId="15091"/>
    <cellStyle name="Обычный 15 19 7 3" xfId="15092"/>
    <cellStyle name="Обычный 15 19 7 3 2" xfId="15093"/>
    <cellStyle name="Обычный 15 19 7 4" xfId="15094"/>
    <cellStyle name="Обычный 15 19 8" xfId="15095"/>
    <cellStyle name="Обычный 15 19 8 2" xfId="15096"/>
    <cellStyle name="Обычный 15 19 8 2 2" xfId="15097"/>
    <cellStyle name="Обычный 15 19 8 2 2 2" xfId="15098"/>
    <cellStyle name="Обычный 15 19 8 2 3" xfId="15099"/>
    <cellStyle name="Обычный 15 19 8 3" xfId="15100"/>
    <cellStyle name="Обычный 15 19 8 3 2" xfId="15101"/>
    <cellStyle name="Обычный 15 19 8 4" xfId="15102"/>
    <cellStyle name="Обычный 15 19 9" xfId="15103"/>
    <cellStyle name="Обычный 15 19 9 2" xfId="15104"/>
    <cellStyle name="Обычный 15 19 9 2 2" xfId="15105"/>
    <cellStyle name="Обычный 15 19 9 3" xfId="15106"/>
    <cellStyle name="Обычный 15 2" xfId="15107"/>
    <cellStyle name="Обычный 15 2 2" xfId="15108"/>
    <cellStyle name="Обычный 15 2 2 10" xfId="15109"/>
    <cellStyle name="Обычный 15 2 2 10 2" xfId="15110"/>
    <cellStyle name="Обычный 15 2 2 10 2 2" xfId="15111"/>
    <cellStyle name="Обычный 15 2 2 10 3" xfId="15112"/>
    <cellStyle name="Обычный 15 2 2 11" xfId="15113"/>
    <cellStyle name="Обычный 15 2 2 11 2" xfId="15114"/>
    <cellStyle name="Обычный 15 2 2 12" xfId="15115"/>
    <cellStyle name="Обычный 15 2 2 2" xfId="15116"/>
    <cellStyle name="Обычный 15 2 2 2 2" xfId="15117"/>
    <cellStyle name="Обычный 15 2 2 2 2 2" xfId="15118"/>
    <cellStyle name="Обычный 15 2 2 2 2 2 2" xfId="15119"/>
    <cellStyle name="Обычный 15 2 2 2 2 2 2 2" xfId="15120"/>
    <cellStyle name="Обычный 15 2 2 2 2 2 3" xfId="15121"/>
    <cellStyle name="Обычный 15 2 2 2 2 3" xfId="15122"/>
    <cellStyle name="Обычный 15 2 2 2 2 3 2" xfId="15123"/>
    <cellStyle name="Обычный 15 2 2 2 2 4" xfId="15124"/>
    <cellStyle name="Обычный 15 2 2 2 3" xfId="15125"/>
    <cellStyle name="Обычный 15 2 2 2 3 2" xfId="15126"/>
    <cellStyle name="Обычный 15 2 2 2 3 2 2" xfId="15127"/>
    <cellStyle name="Обычный 15 2 2 2 3 2 2 2" xfId="15128"/>
    <cellStyle name="Обычный 15 2 2 2 3 2 3" xfId="15129"/>
    <cellStyle name="Обычный 15 2 2 2 3 3" xfId="15130"/>
    <cellStyle name="Обычный 15 2 2 2 3 3 2" xfId="15131"/>
    <cellStyle name="Обычный 15 2 2 2 3 4" xfId="15132"/>
    <cellStyle name="Обычный 15 2 2 2 4" xfId="15133"/>
    <cellStyle name="Обычный 15 2 2 2 4 2" xfId="15134"/>
    <cellStyle name="Обычный 15 2 2 2 4 2 2" xfId="15135"/>
    <cellStyle name="Обычный 15 2 2 2 4 2 2 2" xfId="15136"/>
    <cellStyle name="Обычный 15 2 2 2 4 2 3" xfId="15137"/>
    <cellStyle name="Обычный 15 2 2 2 4 3" xfId="15138"/>
    <cellStyle name="Обычный 15 2 2 2 4 3 2" xfId="15139"/>
    <cellStyle name="Обычный 15 2 2 2 4 4" xfId="15140"/>
    <cellStyle name="Обычный 15 2 2 2 5" xfId="15141"/>
    <cellStyle name="Обычный 15 2 2 2 5 2" xfId="15142"/>
    <cellStyle name="Обычный 15 2 2 2 5 2 2" xfId="15143"/>
    <cellStyle name="Обычный 15 2 2 2 5 3" xfId="15144"/>
    <cellStyle name="Обычный 15 2 2 2 6" xfId="15145"/>
    <cellStyle name="Обычный 15 2 2 2 6 2" xfId="15146"/>
    <cellStyle name="Обычный 15 2 2 2 7" xfId="15147"/>
    <cellStyle name="Обычный 15 2 2 2 7 2" xfId="15148"/>
    <cellStyle name="Обычный 15 2 2 2 8" xfId="15149"/>
    <cellStyle name="Обычный 15 2 2 3" xfId="15150"/>
    <cellStyle name="Обычный 15 2 2 3 2" xfId="15151"/>
    <cellStyle name="Обычный 15 2 2 3 2 2" xfId="15152"/>
    <cellStyle name="Обычный 15 2 2 3 2 2 2" xfId="15153"/>
    <cellStyle name="Обычный 15 2 2 3 2 2 2 2" xfId="15154"/>
    <cellStyle name="Обычный 15 2 2 3 2 2 3" xfId="15155"/>
    <cellStyle name="Обычный 15 2 2 3 2 3" xfId="15156"/>
    <cellStyle name="Обычный 15 2 2 3 2 3 2" xfId="15157"/>
    <cellStyle name="Обычный 15 2 2 3 2 4" xfId="15158"/>
    <cellStyle name="Обычный 15 2 2 3 3" xfId="15159"/>
    <cellStyle name="Обычный 15 2 2 3 3 2" xfId="15160"/>
    <cellStyle name="Обычный 15 2 2 3 3 2 2" xfId="15161"/>
    <cellStyle name="Обычный 15 2 2 3 3 2 2 2" xfId="15162"/>
    <cellStyle name="Обычный 15 2 2 3 3 2 3" xfId="15163"/>
    <cellStyle name="Обычный 15 2 2 3 3 3" xfId="15164"/>
    <cellStyle name="Обычный 15 2 2 3 3 3 2" xfId="15165"/>
    <cellStyle name="Обычный 15 2 2 3 3 4" xfId="15166"/>
    <cellStyle name="Обычный 15 2 2 3 4" xfId="15167"/>
    <cellStyle name="Обычный 15 2 2 3 4 2" xfId="15168"/>
    <cellStyle name="Обычный 15 2 2 3 4 2 2" xfId="15169"/>
    <cellStyle name="Обычный 15 2 2 3 4 2 2 2" xfId="15170"/>
    <cellStyle name="Обычный 15 2 2 3 4 2 3" xfId="15171"/>
    <cellStyle name="Обычный 15 2 2 3 4 3" xfId="15172"/>
    <cellStyle name="Обычный 15 2 2 3 4 3 2" xfId="15173"/>
    <cellStyle name="Обычный 15 2 2 3 4 4" xfId="15174"/>
    <cellStyle name="Обычный 15 2 2 3 5" xfId="15175"/>
    <cellStyle name="Обычный 15 2 2 3 5 2" xfId="15176"/>
    <cellStyle name="Обычный 15 2 2 3 5 2 2" xfId="15177"/>
    <cellStyle name="Обычный 15 2 2 3 5 3" xfId="15178"/>
    <cellStyle name="Обычный 15 2 2 3 6" xfId="15179"/>
    <cellStyle name="Обычный 15 2 2 3 6 2" xfId="15180"/>
    <cellStyle name="Обычный 15 2 2 3 7" xfId="15181"/>
    <cellStyle name="Обычный 15 2 2 3 7 2" xfId="15182"/>
    <cellStyle name="Обычный 15 2 2 3 8" xfId="15183"/>
    <cellStyle name="Обычный 15 2 2 4" xfId="15184"/>
    <cellStyle name="Обычный 15 2 2 4 2" xfId="15185"/>
    <cellStyle name="Обычный 15 2 2 4 2 2" xfId="15186"/>
    <cellStyle name="Обычный 15 2 2 4 2 2 2" xfId="15187"/>
    <cellStyle name="Обычный 15 2 2 4 2 2 2 2" xfId="15188"/>
    <cellStyle name="Обычный 15 2 2 4 2 2 3" xfId="15189"/>
    <cellStyle name="Обычный 15 2 2 4 2 3" xfId="15190"/>
    <cellStyle name="Обычный 15 2 2 4 2 3 2" xfId="15191"/>
    <cellStyle name="Обычный 15 2 2 4 2 4" xfId="15192"/>
    <cellStyle name="Обычный 15 2 2 4 3" xfId="15193"/>
    <cellStyle name="Обычный 15 2 2 4 3 2" xfId="15194"/>
    <cellStyle name="Обычный 15 2 2 4 3 2 2" xfId="15195"/>
    <cellStyle name="Обычный 15 2 2 4 3 2 2 2" xfId="15196"/>
    <cellStyle name="Обычный 15 2 2 4 3 2 3" xfId="15197"/>
    <cellStyle name="Обычный 15 2 2 4 3 3" xfId="15198"/>
    <cellStyle name="Обычный 15 2 2 4 3 3 2" xfId="15199"/>
    <cellStyle name="Обычный 15 2 2 4 3 4" xfId="15200"/>
    <cellStyle name="Обычный 15 2 2 4 4" xfId="15201"/>
    <cellStyle name="Обычный 15 2 2 4 4 2" xfId="15202"/>
    <cellStyle name="Обычный 15 2 2 4 4 2 2" xfId="15203"/>
    <cellStyle name="Обычный 15 2 2 4 4 2 2 2" xfId="15204"/>
    <cellStyle name="Обычный 15 2 2 4 4 2 3" xfId="15205"/>
    <cellStyle name="Обычный 15 2 2 4 4 3" xfId="15206"/>
    <cellStyle name="Обычный 15 2 2 4 4 3 2" xfId="15207"/>
    <cellStyle name="Обычный 15 2 2 4 4 4" xfId="15208"/>
    <cellStyle name="Обычный 15 2 2 4 5" xfId="15209"/>
    <cellStyle name="Обычный 15 2 2 4 5 2" xfId="15210"/>
    <cellStyle name="Обычный 15 2 2 4 5 2 2" xfId="15211"/>
    <cellStyle name="Обычный 15 2 2 4 5 3" xfId="15212"/>
    <cellStyle name="Обычный 15 2 2 4 6" xfId="15213"/>
    <cellStyle name="Обычный 15 2 2 4 6 2" xfId="15214"/>
    <cellStyle name="Обычный 15 2 2 4 7" xfId="15215"/>
    <cellStyle name="Обычный 15 2 2 5" xfId="15216"/>
    <cellStyle name="Обычный 15 2 2 5 2" xfId="15217"/>
    <cellStyle name="Обычный 15 2 2 5 2 2" xfId="15218"/>
    <cellStyle name="Обычный 15 2 2 5 2 2 2" xfId="15219"/>
    <cellStyle name="Обычный 15 2 2 5 2 3" xfId="15220"/>
    <cellStyle name="Обычный 15 2 2 5 3" xfId="15221"/>
    <cellStyle name="Обычный 15 2 2 5 3 2" xfId="15222"/>
    <cellStyle name="Обычный 15 2 2 5 4" xfId="15223"/>
    <cellStyle name="Обычный 15 2 2 6" xfId="15224"/>
    <cellStyle name="Обычный 15 2 2 7" xfId="15225"/>
    <cellStyle name="Обычный 15 2 2 7 2" xfId="15226"/>
    <cellStyle name="Обычный 15 2 2 7 2 2" xfId="15227"/>
    <cellStyle name="Обычный 15 2 2 7 2 2 2" xfId="15228"/>
    <cellStyle name="Обычный 15 2 2 7 2 3" xfId="15229"/>
    <cellStyle name="Обычный 15 2 2 7 3" xfId="15230"/>
    <cellStyle name="Обычный 15 2 2 7 3 2" xfId="15231"/>
    <cellStyle name="Обычный 15 2 2 7 4" xfId="15232"/>
    <cellStyle name="Обычный 15 2 2 8" xfId="15233"/>
    <cellStyle name="Обычный 15 2 2 8 2" xfId="15234"/>
    <cellStyle name="Обычный 15 2 2 8 2 2" xfId="15235"/>
    <cellStyle name="Обычный 15 2 2 8 2 2 2" xfId="15236"/>
    <cellStyle name="Обычный 15 2 2 8 2 3" xfId="15237"/>
    <cellStyle name="Обычный 15 2 2 8 3" xfId="15238"/>
    <cellStyle name="Обычный 15 2 2 8 3 2" xfId="15239"/>
    <cellStyle name="Обычный 15 2 2 8 4" xfId="15240"/>
    <cellStyle name="Обычный 15 2 2 9" xfId="15241"/>
    <cellStyle name="Обычный 15 2 2 9 2" xfId="46509"/>
    <cellStyle name="Обычный 15 2 3" xfId="15242"/>
    <cellStyle name="Обычный 15 2 3 2" xfId="15243"/>
    <cellStyle name="Обычный 15 2 3 2 10" xfId="15244"/>
    <cellStyle name="Обычный 15 2 3 2 2" xfId="15245"/>
    <cellStyle name="Обычный 15 2 3 2 2 2" xfId="15246"/>
    <cellStyle name="Обычный 15 2 3 2 2 2 2" xfId="15247"/>
    <cellStyle name="Обычный 15 2 3 2 2 2 2 2" xfId="15248"/>
    <cellStyle name="Обычный 15 2 3 2 2 2 2 2 2" xfId="15249"/>
    <cellStyle name="Обычный 15 2 3 2 2 2 2 3" xfId="15250"/>
    <cellStyle name="Обычный 15 2 3 2 2 2 3" xfId="15251"/>
    <cellStyle name="Обычный 15 2 3 2 2 2 3 2" xfId="15252"/>
    <cellStyle name="Обычный 15 2 3 2 2 2 4" xfId="15253"/>
    <cellStyle name="Обычный 15 2 3 2 2 3" xfId="15254"/>
    <cellStyle name="Обычный 15 2 3 2 2 3 2" xfId="15255"/>
    <cellStyle name="Обычный 15 2 3 2 2 3 2 2" xfId="15256"/>
    <cellStyle name="Обычный 15 2 3 2 2 3 2 2 2" xfId="15257"/>
    <cellStyle name="Обычный 15 2 3 2 2 3 2 3" xfId="15258"/>
    <cellStyle name="Обычный 15 2 3 2 2 3 3" xfId="15259"/>
    <cellStyle name="Обычный 15 2 3 2 2 3 3 2" xfId="15260"/>
    <cellStyle name="Обычный 15 2 3 2 2 3 4" xfId="15261"/>
    <cellStyle name="Обычный 15 2 3 2 2 4" xfId="15262"/>
    <cellStyle name="Обычный 15 2 3 2 2 4 2" xfId="15263"/>
    <cellStyle name="Обычный 15 2 3 2 2 4 2 2" xfId="15264"/>
    <cellStyle name="Обычный 15 2 3 2 2 4 2 2 2" xfId="15265"/>
    <cellStyle name="Обычный 15 2 3 2 2 4 2 3" xfId="15266"/>
    <cellStyle name="Обычный 15 2 3 2 2 4 3" xfId="15267"/>
    <cellStyle name="Обычный 15 2 3 2 2 4 3 2" xfId="15268"/>
    <cellStyle name="Обычный 15 2 3 2 2 4 4" xfId="15269"/>
    <cellStyle name="Обычный 15 2 3 2 2 5" xfId="15270"/>
    <cellStyle name="Обычный 15 2 3 2 2 5 2" xfId="15271"/>
    <cellStyle name="Обычный 15 2 3 2 2 5 2 2" xfId="15272"/>
    <cellStyle name="Обычный 15 2 3 2 2 5 3" xfId="15273"/>
    <cellStyle name="Обычный 15 2 3 2 2 6" xfId="15274"/>
    <cellStyle name="Обычный 15 2 3 2 2 6 2" xfId="15275"/>
    <cellStyle name="Обычный 15 2 3 2 2 7" xfId="15276"/>
    <cellStyle name="Обычный 15 2 3 2 2 7 2" xfId="15277"/>
    <cellStyle name="Обычный 15 2 3 2 2 8" xfId="15278"/>
    <cellStyle name="Обычный 15 2 3 2 3" xfId="15279"/>
    <cellStyle name="Обычный 15 2 3 2 3 2" xfId="15280"/>
    <cellStyle name="Обычный 15 2 3 2 3 2 2" xfId="15281"/>
    <cellStyle name="Обычный 15 2 3 2 3 2 2 2" xfId="15282"/>
    <cellStyle name="Обычный 15 2 3 2 3 2 2 2 2" xfId="15283"/>
    <cellStyle name="Обычный 15 2 3 2 3 2 2 3" xfId="15284"/>
    <cellStyle name="Обычный 15 2 3 2 3 2 3" xfId="15285"/>
    <cellStyle name="Обычный 15 2 3 2 3 2 3 2" xfId="15286"/>
    <cellStyle name="Обычный 15 2 3 2 3 2 4" xfId="15287"/>
    <cellStyle name="Обычный 15 2 3 2 3 3" xfId="15288"/>
    <cellStyle name="Обычный 15 2 3 2 3 3 2" xfId="15289"/>
    <cellStyle name="Обычный 15 2 3 2 3 3 2 2" xfId="15290"/>
    <cellStyle name="Обычный 15 2 3 2 3 3 2 2 2" xfId="15291"/>
    <cellStyle name="Обычный 15 2 3 2 3 3 2 3" xfId="15292"/>
    <cellStyle name="Обычный 15 2 3 2 3 3 3" xfId="15293"/>
    <cellStyle name="Обычный 15 2 3 2 3 3 3 2" xfId="15294"/>
    <cellStyle name="Обычный 15 2 3 2 3 3 4" xfId="15295"/>
    <cellStyle name="Обычный 15 2 3 2 3 4" xfId="15296"/>
    <cellStyle name="Обычный 15 2 3 2 3 4 2" xfId="15297"/>
    <cellStyle name="Обычный 15 2 3 2 3 4 2 2" xfId="15298"/>
    <cellStyle name="Обычный 15 2 3 2 3 4 2 2 2" xfId="15299"/>
    <cellStyle name="Обычный 15 2 3 2 3 4 2 3" xfId="15300"/>
    <cellStyle name="Обычный 15 2 3 2 3 4 3" xfId="15301"/>
    <cellStyle name="Обычный 15 2 3 2 3 4 3 2" xfId="15302"/>
    <cellStyle name="Обычный 15 2 3 2 3 4 4" xfId="15303"/>
    <cellStyle name="Обычный 15 2 3 2 3 5" xfId="15304"/>
    <cellStyle name="Обычный 15 2 3 2 3 5 2" xfId="15305"/>
    <cellStyle name="Обычный 15 2 3 2 3 5 2 2" xfId="15306"/>
    <cellStyle name="Обычный 15 2 3 2 3 5 3" xfId="15307"/>
    <cellStyle name="Обычный 15 2 3 2 3 6" xfId="15308"/>
    <cellStyle name="Обычный 15 2 3 2 3 6 2" xfId="15309"/>
    <cellStyle name="Обычный 15 2 3 2 3 7" xfId="15310"/>
    <cellStyle name="Обычный 15 2 3 2 4" xfId="15311"/>
    <cellStyle name="Обычный 15 2 3 2 4 2" xfId="15312"/>
    <cellStyle name="Обычный 15 2 3 2 4 2 2" xfId="15313"/>
    <cellStyle name="Обычный 15 2 3 2 4 2 2 2" xfId="15314"/>
    <cellStyle name="Обычный 15 2 3 2 4 2 3" xfId="15315"/>
    <cellStyle name="Обычный 15 2 3 2 4 3" xfId="15316"/>
    <cellStyle name="Обычный 15 2 3 2 4 3 2" xfId="15317"/>
    <cellStyle name="Обычный 15 2 3 2 4 4" xfId="15318"/>
    <cellStyle name="Обычный 15 2 3 2 5" xfId="15319"/>
    <cellStyle name="Обычный 15 2 3 2 5 2" xfId="15320"/>
    <cellStyle name="Обычный 15 2 3 2 5 2 2" xfId="15321"/>
    <cellStyle name="Обычный 15 2 3 2 5 2 2 2" xfId="15322"/>
    <cellStyle name="Обычный 15 2 3 2 5 2 3" xfId="15323"/>
    <cellStyle name="Обычный 15 2 3 2 5 3" xfId="15324"/>
    <cellStyle name="Обычный 15 2 3 2 5 3 2" xfId="15325"/>
    <cellStyle name="Обычный 15 2 3 2 5 4" xfId="15326"/>
    <cellStyle name="Обычный 15 2 3 2 6" xfId="15327"/>
    <cellStyle name="Обычный 15 2 3 2 6 2" xfId="15328"/>
    <cellStyle name="Обычный 15 2 3 2 6 2 2" xfId="15329"/>
    <cellStyle name="Обычный 15 2 3 2 6 2 2 2" xfId="15330"/>
    <cellStyle name="Обычный 15 2 3 2 6 2 3" xfId="15331"/>
    <cellStyle name="Обычный 15 2 3 2 6 3" xfId="15332"/>
    <cellStyle name="Обычный 15 2 3 2 6 3 2" xfId="15333"/>
    <cellStyle name="Обычный 15 2 3 2 6 4" xfId="15334"/>
    <cellStyle name="Обычный 15 2 3 2 7" xfId="15335"/>
    <cellStyle name="Обычный 15 2 3 2 7 2" xfId="15336"/>
    <cellStyle name="Обычный 15 2 3 2 7 2 2" xfId="15337"/>
    <cellStyle name="Обычный 15 2 3 2 7 3" xfId="15338"/>
    <cellStyle name="Обычный 15 2 3 2 8" xfId="15339"/>
    <cellStyle name="Обычный 15 2 3 2 8 2" xfId="15340"/>
    <cellStyle name="Обычный 15 2 3 2 9" xfId="15341"/>
    <cellStyle name="Обычный 15 2 3 2 9 2" xfId="15342"/>
    <cellStyle name="Обычный 15 2 3 3" xfId="15343"/>
    <cellStyle name="Обычный 15 2 3 4" xfId="15344"/>
    <cellStyle name="Обычный 15 2 3 4 2" xfId="15345"/>
    <cellStyle name="Обычный 15 2 4" xfId="15346"/>
    <cellStyle name="Обычный 15 2 4 2" xfId="46510"/>
    <cellStyle name="Обычный 15 2 4 3" xfId="46511"/>
    <cellStyle name="Обычный 15 2 4 4" xfId="46512"/>
    <cellStyle name="Обычный 15 2 5" xfId="15347"/>
    <cellStyle name="Обычный 15 2 5 2" xfId="46513"/>
    <cellStyle name="Обычный 15 2 5 3" xfId="46514"/>
    <cellStyle name="Обычный 15 2 5 4" xfId="46515"/>
    <cellStyle name="Обычный 15 2 6" xfId="15348"/>
    <cellStyle name="Обычный 15 2 7" xfId="15349"/>
    <cellStyle name="Обычный 15 2 8" xfId="15350"/>
    <cellStyle name="Обычный 15 2 8 2" xfId="15351"/>
    <cellStyle name="Обычный 15 2 8 2 2" xfId="15352"/>
    <cellStyle name="Обычный 15 2 8 2 2 2" xfId="15353"/>
    <cellStyle name="Обычный 15 2 8 2 2 2 2" xfId="15354"/>
    <cellStyle name="Обычный 15 2 8 2 2 3" xfId="15355"/>
    <cellStyle name="Обычный 15 2 8 2 3" xfId="15356"/>
    <cellStyle name="Обычный 15 2 8 2 3 2" xfId="15357"/>
    <cellStyle name="Обычный 15 2 8 2 4" xfId="15358"/>
    <cellStyle name="Обычный 15 2 8 3" xfId="15359"/>
    <cellStyle name="Обычный 15 2 8 3 2" xfId="15360"/>
    <cellStyle name="Обычный 15 2 8 3 2 2" xfId="15361"/>
    <cellStyle name="Обычный 15 2 8 3 2 2 2" xfId="15362"/>
    <cellStyle name="Обычный 15 2 8 3 2 3" xfId="15363"/>
    <cellStyle name="Обычный 15 2 8 3 3" xfId="15364"/>
    <cellStyle name="Обычный 15 2 8 3 3 2" xfId="15365"/>
    <cellStyle name="Обычный 15 2 8 3 4" xfId="15366"/>
    <cellStyle name="Обычный 15 2 8 4" xfId="15367"/>
    <cellStyle name="Обычный 15 2 8 4 2" xfId="15368"/>
    <cellStyle name="Обычный 15 2 8 4 2 2" xfId="15369"/>
    <cellStyle name="Обычный 15 2 8 4 2 2 2" xfId="15370"/>
    <cellStyle name="Обычный 15 2 8 4 2 3" xfId="15371"/>
    <cellStyle name="Обычный 15 2 8 4 3" xfId="15372"/>
    <cellStyle name="Обычный 15 2 8 4 3 2" xfId="15373"/>
    <cellStyle name="Обычный 15 2 8 4 4" xfId="15374"/>
    <cellStyle name="Обычный 15 2 8 5" xfId="15375"/>
    <cellStyle name="Обычный 15 2 8 5 2" xfId="15376"/>
    <cellStyle name="Обычный 15 2 8 5 2 2" xfId="15377"/>
    <cellStyle name="Обычный 15 2 8 5 3" xfId="15378"/>
    <cellStyle name="Обычный 15 2 8 6" xfId="15379"/>
    <cellStyle name="Обычный 15 2 8 6 2" xfId="15380"/>
    <cellStyle name="Обычный 15 2 8 7" xfId="15381"/>
    <cellStyle name="Обычный 15 2 8 7 2" xfId="15382"/>
    <cellStyle name="Обычный 15 2 8 8" xfId="15383"/>
    <cellStyle name="Обычный 15 2 9" xfId="15384"/>
    <cellStyle name="Обычный 15 20" xfId="15385"/>
    <cellStyle name="Обычный 15 20 10" xfId="15386"/>
    <cellStyle name="Обычный 15 20 10 2" xfId="15387"/>
    <cellStyle name="Обычный 15 20 11" xfId="15388"/>
    <cellStyle name="Обычный 15 20 11 2" xfId="15389"/>
    <cellStyle name="Обычный 15 20 12" xfId="15390"/>
    <cellStyle name="Обычный 15 20 2" xfId="15391"/>
    <cellStyle name="Обычный 15 20 2 10" xfId="15392"/>
    <cellStyle name="Обычный 15 20 2 2" xfId="15393"/>
    <cellStyle name="Обычный 15 20 2 2 2" xfId="15394"/>
    <cellStyle name="Обычный 15 20 2 2 2 2" xfId="15395"/>
    <cellStyle name="Обычный 15 20 2 2 2 2 2" xfId="15396"/>
    <cellStyle name="Обычный 15 20 2 2 2 2 2 2" xfId="15397"/>
    <cellStyle name="Обычный 15 20 2 2 2 2 3" xfId="15398"/>
    <cellStyle name="Обычный 15 20 2 2 2 3" xfId="15399"/>
    <cellStyle name="Обычный 15 20 2 2 2 3 2" xfId="15400"/>
    <cellStyle name="Обычный 15 20 2 2 2 4" xfId="15401"/>
    <cellStyle name="Обычный 15 20 2 2 3" xfId="15402"/>
    <cellStyle name="Обычный 15 20 2 2 3 2" xfId="15403"/>
    <cellStyle name="Обычный 15 20 2 2 3 2 2" xfId="15404"/>
    <cellStyle name="Обычный 15 20 2 2 3 2 2 2" xfId="15405"/>
    <cellStyle name="Обычный 15 20 2 2 3 2 3" xfId="15406"/>
    <cellStyle name="Обычный 15 20 2 2 3 3" xfId="15407"/>
    <cellStyle name="Обычный 15 20 2 2 3 3 2" xfId="15408"/>
    <cellStyle name="Обычный 15 20 2 2 3 4" xfId="15409"/>
    <cellStyle name="Обычный 15 20 2 2 4" xfId="15410"/>
    <cellStyle name="Обычный 15 20 2 2 4 2" xfId="15411"/>
    <cellStyle name="Обычный 15 20 2 2 4 2 2" xfId="15412"/>
    <cellStyle name="Обычный 15 20 2 2 4 2 2 2" xfId="15413"/>
    <cellStyle name="Обычный 15 20 2 2 4 2 3" xfId="15414"/>
    <cellStyle name="Обычный 15 20 2 2 4 3" xfId="15415"/>
    <cellStyle name="Обычный 15 20 2 2 4 3 2" xfId="15416"/>
    <cellStyle name="Обычный 15 20 2 2 4 4" xfId="15417"/>
    <cellStyle name="Обычный 15 20 2 2 5" xfId="15418"/>
    <cellStyle name="Обычный 15 20 2 2 5 2" xfId="15419"/>
    <cellStyle name="Обычный 15 20 2 2 5 2 2" xfId="15420"/>
    <cellStyle name="Обычный 15 20 2 2 5 3" xfId="15421"/>
    <cellStyle name="Обычный 15 20 2 2 6" xfId="15422"/>
    <cellStyle name="Обычный 15 20 2 2 6 2" xfId="15423"/>
    <cellStyle name="Обычный 15 20 2 2 7" xfId="15424"/>
    <cellStyle name="Обычный 15 20 2 2 7 2" xfId="15425"/>
    <cellStyle name="Обычный 15 20 2 2 8" xfId="15426"/>
    <cellStyle name="Обычный 15 20 2 3" xfId="15427"/>
    <cellStyle name="Обычный 15 20 2 3 2" xfId="15428"/>
    <cellStyle name="Обычный 15 20 2 3 2 2" xfId="15429"/>
    <cellStyle name="Обычный 15 20 2 3 2 2 2" xfId="15430"/>
    <cellStyle name="Обычный 15 20 2 3 2 2 2 2" xfId="15431"/>
    <cellStyle name="Обычный 15 20 2 3 2 2 3" xfId="15432"/>
    <cellStyle name="Обычный 15 20 2 3 2 3" xfId="15433"/>
    <cellStyle name="Обычный 15 20 2 3 2 3 2" xfId="15434"/>
    <cellStyle name="Обычный 15 20 2 3 2 4" xfId="15435"/>
    <cellStyle name="Обычный 15 20 2 3 3" xfId="15436"/>
    <cellStyle name="Обычный 15 20 2 3 3 2" xfId="15437"/>
    <cellStyle name="Обычный 15 20 2 3 3 2 2" xfId="15438"/>
    <cellStyle name="Обычный 15 20 2 3 3 2 2 2" xfId="15439"/>
    <cellStyle name="Обычный 15 20 2 3 3 2 3" xfId="15440"/>
    <cellStyle name="Обычный 15 20 2 3 3 3" xfId="15441"/>
    <cellStyle name="Обычный 15 20 2 3 3 3 2" xfId="15442"/>
    <cellStyle name="Обычный 15 20 2 3 3 4" xfId="15443"/>
    <cellStyle name="Обычный 15 20 2 3 4" xfId="15444"/>
    <cellStyle name="Обычный 15 20 2 3 4 2" xfId="15445"/>
    <cellStyle name="Обычный 15 20 2 3 4 2 2" xfId="15446"/>
    <cellStyle name="Обычный 15 20 2 3 4 2 2 2" xfId="15447"/>
    <cellStyle name="Обычный 15 20 2 3 4 2 3" xfId="15448"/>
    <cellStyle name="Обычный 15 20 2 3 4 3" xfId="15449"/>
    <cellStyle name="Обычный 15 20 2 3 4 3 2" xfId="15450"/>
    <cellStyle name="Обычный 15 20 2 3 4 4" xfId="15451"/>
    <cellStyle name="Обычный 15 20 2 3 5" xfId="15452"/>
    <cellStyle name="Обычный 15 20 2 3 5 2" xfId="15453"/>
    <cellStyle name="Обычный 15 20 2 3 5 2 2" xfId="15454"/>
    <cellStyle name="Обычный 15 20 2 3 5 3" xfId="15455"/>
    <cellStyle name="Обычный 15 20 2 3 6" xfId="15456"/>
    <cellStyle name="Обычный 15 20 2 3 6 2" xfId="15457"/>
    <cellStyle name="Обычный 15 20 2 3 7" xfId="15458"/>
    <cellStyle name="Обычный 15 20 2 4" xfId="15459"/>
    <cellStyle name="Обычный 15 20 2 4 2" xfId="15460"/>
    <cellStyle name="Обычный 15 20 2 4 2 2" xfId="15461"/>
    <cellStyle name="Обычный 15 20 2 4 2 2 2" xfId="15462"/>
    <cellStyle name="Обычный 15 20 2 4 2 3" xfId="15463"/>
    <cellStyle name="Обычный 15 20 2 4 3" xfId="15464"/>
    <cellStyle name="Обычный 15 20 2 4 3 2" xfId="15465"/>
    <cellStyle name="Обычный 15 20 2 4 4" xfId="15466"/>
    <cellStyle name="Обычный 15 20 2 5" xfId="15467"/>
    <cellStyle name="Обычный 15 20 2 5 2" xfId="15468"/>
    <cellStyle name="Обычный 15 20 2 5 2 2" xfId="15469"/>
    <cellStyle name="Обычный 15 20 2 5 2 2 2" xfId="15470"/>
    <cellStyle name="Обычный 15 20 2 5 2 3" xfId="15471"/>
    <cellStyle name="Обычный 15 20 2 5 3" xfId="15472"/>
    <cellStyle name="Обычный 15 20 2 5 3 2" xfId="15473"/>
    <cellStyle name="Обычный 15 20 2 5 4" xfId="15474"/>
    <cellStyle name="Обычный 15 20 2 6" xfId="15475"/>
    <cellStyle name="Обычный 15 20 2 6 2" xfId="15476"/>
    <cellStyle name="Обычный 15 20 2 6 2 2" xfId="15477"/>
    <cellStyle name="Обычный 15 20 2 6 2 2 2" xfId="15478"/>
    <cellStyle name="Обычный 15 20 2 6 2 3" xfId="15479"/>
    <cellStyle name="Обычный 15 20 2 6 3" xfId="15480"/>
    <cellStyle name="Обычный 15 20 2 6 3 2" xfId="15481"/>
    <cellStyle name="Обычный 15 20 2 6 4" xfId="15482"/>
    <cellStyle name="Обычный 15 20 2 7" xfId="15483"/>
    <cellStyle name="Обычный 15 20 2 7 2" xfId="15484"/>
    <cellStyle name="Обычный 15 20 2 7 2 2" xfId="15485"/>
    <cellStyle name="Обычный 15 20 2 7 3" xfId="15486"/>
    <cellStyle name="Обычный 15 20 2 8" xfId="15487"/>
    <cellStyle name="Обычный 15 20 2 8 2" xfId="15488"/>
    <cellStyle name="Обычный 15 20 2 9" xfId="15489"/>
    <cellStyle name="Обычный 15 20 2 9 2" xfId="15490"/>
    <cellStyle name="Обычный 15 20 3" xfId="15491"/>
    <cellStyle name="Обычный 15 20 3 10" xfId="15492"/>
    <cellStyle name="Обычный 15 20 3 2" xfId="15493"/>
    <cellStyle name="Обычный 15 20 3 2 2" xfId="15494"/>
    <cellStyle name="Обычный 15 20 3 2 2 2" xfId="15495"/>
    <cellStyle name="Обычный 15 20 3 2 2 2 2" xfId="15496"/>
    <cellStyle name="Обычный 15 20 3 2 2 2 2 2" xfId="15497"/>
    <cellStyle name="Обычный 15 20 3 2 2 2 3" xfId="15498"/>
    <cellStyle name="Обычный 15 20 3 2 2 3" xfId="15499"/>
    <cellStyle name="Обычный 15 20 3 2 2 3 2" xfId="15500"/>
    <cellStyle name="Обычный 15 20 3 2 2 4" xfId="15501"/>
    <cellStyle name="Обычный 15 20 3 2 3" xfId="15502"/>
    <cellStyle name="Обычный 15 20 3 2 3 2" xfId="15503"/>
    <cellStyle name="Обычный 15 20 3 2 3 2 2" xfId="15504"/>
    <cellStyle name="Обычный 15 20 3 2 3 2 2 2" xfId="15505"/>
    <cellStyle name="Обычный 15 20 3 2 3 2 3" xfId="15506"/>
    <cellStyle name="Обычный 15 20 3 2 3 3" xfId="15507"/>
    <cellStyle name="Обычный 15 20 3 2 3 3 2" xfId="15508"/>
    <cellStyle name="Обычный 15 20 3 2 3 4" xfId="15509"/>
    <cellStyle name="Обычный 15 20 3 2 4" xfId="15510"/>
    <cellStyle name="Обычный 15 20 3 2 4 2" xfId="15511"/>
    <cellStyle name="Обычный 15 20 3 2 4 2 2" xfId="15512"/>
    <cellStyle name="Обычный 15 20 3 2 4 2 2 2" xfId="15513"/>
    <cellStyle name="Обычный 15 20 3 2 4 2 3" xfId="15514"/>
    <cellStyle name="Обычный 15 20 3 2 4 3" xfId="15515"/>
    <cellStyle name="Обычный 15 20 3 2 4 3 2" xfId="15516"/>
    <cellStyle name="Обычный 15 20 3 2 4 4" xfId="15517"/>
    <cellStyle name="Обычный 15 20 3 2 5" xfId="15518"/>
    <cellStyle name="Обычный 15 20 3 2 5 2" xfId="15519"/>
    <cellStyle name="Обычный 15 20 3 2 5 2 2" xfId="15520"/>
    <cellStyle name="Обычный 15 20 3 2 5 3" xfId="15521"/>
    <cellStyle name="Обычный 15 20 3 2 6" xfId="15522"/>
    <cellStyle name="Обычный 15 20 3 2 6 2" xfId="15523"/>
    <cellStyle name="Обычный 15 20 3 2 7" xfId="15524"/>
    <cellStyle name="Обычный 15 20 3 2 7 2" xfId="15525"/>
    <cellStyle name="Обычный 15 20 3 2 8" xfId="15526"/>
    <cellStyle name="Обычный 15 20 3 3" xfId="15527"/>
    <cellStyle name="Обычный 15 20 3 3 2" xfId="15528"/>
    <cellStyle name="Обычный 15 20 3 3 2 2" xfId="15529"/>
    <cellStyle name="Обычный 15 20 3 3 2 2 2" xfId="15530"/>
    <cellStyle name="Обычный 15 20 3 3 2 2 2 2" xfId="15531"/>
    <cellStyle name="Обычный 15 20 3 3 2 2 3" xfId="15532"/>
    <cellStyle name="Обычный 15 20 3 3 2 3" xfId="15533"/>
    <cellStyle name="Обычный 15 20 3 3 2 3 2" xfId="15534"/>
    <cellStyle name="Обычный 15 20 3 3 2 4" xfId="15535"/>
    <cellStyle name="Обычный 15 20 3 3 3" xfId="15536"/>
    <cellStyle name="Обычный 15 20 3 3 3 2" xfId="15537"/>
    <cellStyle name="Обычный 15 20 3 3 3 2 2" xfId="15538"/>
    <cellStyle name="Обычный 15 20 3 3 3 2 2 2" xfId="15539"/>
    <cellStyle name="Обычный 15 20 3 3 3 2 3" xfId="15540"/>
    <cellStyle name="Обычный 15 20 3 3 3 3" xfId="15541"/>
    <cellStyle name="Обычный 15 20 3 3 3 3 2" xfId="15542"/>
    <cellStyle name="Обычный 15 20 3 3 3 4" xfId="15543"/>
    <cellStyle name="Обычный 15 20 3 3 4" xfId="15544"/>
    <cellStyle name="Обычный 15 20 3 3 4 2" xfId="15545"/>
    <cellStyle name="Обычный 15 20 3 3 4 2 2" xfId="15546"/>
    <cellStyle name="Обычный 15 20 3 3 4 2 2 2" xfId="15547"/>
    <cellStyle name="Обычный 15 20 3 3 4 2 3" xfId="15548"/>
    <cellStyle name="Обычный 15 20 3 3 4 3" xfId="15549"/>
    <cellStyle name="Обычный 15 20 3 3 4 3 2" xfId="15550"/>
    <cellStyle name="Обычный 15 20 3 3 4 4" xfId="15551"/>
    <cellStyle name="Обычный 15 20 3 3 5" xfId="15552"/>
    <cellStyle name="Обычный 15 20 3 3 5 2" xfId="15553"/>
    <cellStyle name="Обычный 15 20 3 3 5 2 2" xfId="15554"/>
    <cellStyle name="Обычный 15 20 3 3 5 3" xfId="15555"/>
    <cellStyle name="Обычный 15 20 3 3 6" xfId="15556"/>
    <cellStyle name="Обычный 15 20 3 3 6 2" xfId="15557"/>
    <cellStyle name="Обычный 15 20 3 3 7" xfId="15558"/>
    <cellStyle name="Обычный 15 20 3 4" xfId="15559"/>
    <cellStyle name="Обычный 15 20 3 4 2" xfId="15560"/>
    <cellStyle name="Обычный 15 20 3 4 2 2" xfId="15561"/>
    <cellStyle name="Обычный 15 20 3 4 2 2 2" xfId="15562"/>
    <cellStyle name="Обычный 15 20 3 4 2 3" xfId="15563"/>
    <cellStyle name="Обычный 15 20 3 4 3" xfId="15564"/>
    <cellStyle name="Обычный 15 20 3 4 3 2" xfId="15565"/>
    <cellStyle name="Обычный 15 20 3 4 4" xfId="15566"/>
    <cellStyle name="Обычный 15 20 3 5" xfId="15567"/>
    <cellStyle name="Обычный 15 20 3 5 2" xfId="15568"/>
    <cellStyle name="Обычный 15 20 3 5 2 2" xfId="15569"/>
    <cellStyle name="Обычный 15 20 3 5 2 2 2" xfId="15570"/>
    <cellStyle name="Обычный 15 20 3 5 2 3" xfId="15571"/>
    <cellStyle name="Обычный 15 20 3 5 3" xfId="15572"/>
    <cellStyle name="Обычный 15 20 3 5 3 2" xfId="15573"/>
    <cellStyle name="Обычный 15 20 3 5 4" xfId="15574"/>
    <cellStyle name="Обычный 15 20 3 6" xfId="15575"/>
    <cellStyle name="Обычный 15 20 3 6 2" xfId="15576"/>
    <cellStyle name="Обычный 15 20 3 6 2 2" xfId="15577"/>
    <cellStyle name="Обычный 15 20 3 6 2 2 2" xfId="15578"/>
    <cellStyle name="Обычный 15 20 3 6 2 3" xfId="15579"/>
    <cellStyle name="Обычный 15 20 3 6 3" xfId="15580"/>
    <cellStyle name="Обычный 15 20 3 6 3 2" xfId="15581"/>
    <cellStyle name="Обычный 15 20 3 6 4" xfId="15582"/>
    <cellStyle name="Обычный 15 20 3 7" xfId="15583"/>
    <cellStyle name="Обычный 15 20 3 7 2" xfId="15584"/>
    <cellStyle name="Обычный 15 20 3 7 2 2" xfId="15585"/>
    <cellStyle name="Обычный 15 20 3 7 3" xfId="15586"/>
    <cellStyle name="Обычный 15 20 3 8" xfId="15587"/>
    <cellStyle name="Обычный 15 20 3 8 2" xfId="15588"/>
    <cellStyle name="Обычный 15 20 3 9" xfId="15589"/>
    <cellStyle name="Обычный 15 20 3 9 2" xfId="15590"/>
    <cellStyle name="Обычный 15 20 4" xfId="15591"/>
    <cellStyle name="Обычный 15 20 4 2" xfId="15592"/>
    <cellStyle name="Обычный 15 20 4 2 2" xfId="15593"/>
    <cellStyle name="Обычный 15 20 4 2 2 2" xfId="15594"/>
    <cellStyle name="Обычный 15 20 4 2 2 2 2" xfId="15595"/>
    <cellStyle name="Обычный 15 20 4 2 2 3" xfId="15596"/>
    <cellStyle name="Обычный 15 20 4 2 3" xfId="15597"/>
    <cellStyle name="Обычный 15 20 4 2 3 2" xfId="15598"/>
    <cellStyle name="Обычный 15 20 4 2 4" xfId="15599"/>
    <cellStyle name="Обычный 15 20 4 3" xfId="15600"/>
    <cellStyle name="Обычный 15 20 4 3 2" xfId="15601"/>
    <cellStyle name="Обычный 15 20 4 3 2 2" xfId="15602"/>
    <cellStyle name="Обычный 15 20 4 3 2 2 2" xfId="15603"/>
    <cellStyle name="Обычный 15 20 4 3 2 3" xfId="15604"/>
    <cellStyle name="Обычный 15 20 4 3 3" xfId="15605"/>
    <cellStyle name="Обычный 15 20 4 3 3 2" xfId="15606"/>
    <cellStyle name="Обычный 15 20 4 3 4" xfId="15607"/>
    <cellStyle name="Обычный 15 20 4 4" xfId="15608"/>
    <cellStyle name="Обычный 15 20 4 4 2" xfId="15609"/>
    <cellStyle name="Обычный 15 20 4 4 2 2" xfId="15610"/>
    <cellStyle name="Обычный 15 20 4 4 2 2 2" xfId="15611"/>
    <cellStyle name="Обычный 15 20 4 4 2 3" xfId="15612"/>
    <cellStyle name="Обычный 15 20 4 4 3" xfId="15613"/>
    <cellStyle name="Обычный 15 20 4 4 3 2" xfId="15614"/>
    <cellStyle name="Обычный 15 20 4 4 4" xfId="15615"/>
    <cellStyle name="Обычный 15 20 4 5" xfId="15616"/>
    <cellStyle name="Обычный 15 20 4 5 2" xfId="15617"/>
    <cellStyle name="Обычный 15 20 4 5 2 2" xfId="15618"/>
    <cellStyle name="Обычный 15 20 4 5 3" xfId="15619"/>
    <cellStyle name="Обычный 15 20 4 6" xfId="15620"/>
    <cellStyle name="Обычный 15 20 4 6 2" xfId="15621"/>
    <cellStyle name="Обычный 15 20 4 7" xfId="15622"/>
    <cellStyle name="Обычный 15 20 4 7 2" xfId="15623"/>
    <cellStyle name="Обычный 15 20 4 8" xfId="15624"/>
    <cellStyle name="Обычный 15 20 5" xfId="15625"/>
    <cellStyle name="Обычный 15 20 5 2" xfId="15626"/>
    <cellStyle name="Обычный 15 20 5 2 2" xfId="15627"/>
    <cellStyle name="Обычный 15 20 5 2 2 2" xfId="15628"/>
    <cellStyle name="Обычный 15 20 5 2 2 2 2" xfId="15629"/>
    <cellStyle name="Обычный 15 20 5 2 2 3" xfId="15630"/>
    <cellStyle name="Обычный 15 20 5 2 3" xfId="15631"/>
    <cellStyle name="Обычный 15 20 5 2 3 2" xfId="15632"/>
    <cellStyle name="Обычный 15 20 5 2 4" xfId="15633"/>
    <cellStyle name="Обычный 15 20 5 3" xfId="15634"/>
    <cellStyle name="Обычный 15 20 5 3 2" xfId="15635"/>
    <cellStyle name="Обычный 15 20 5 3 2 2" xfId="15636"/>
    <cellStyle name="Обычный 15 20 5 3 2 2 2" xfId="15637"/>
    <cellStyle name="Обычный 15 20 5 3 2 3" xfId="15638"/>
    <cellStyle name="Обычный 15 20 5 3 3" xfId="15639"/>
    <cellStyle name="Обычный 15 20 5 3 3 2" xfId="15640"/>
    <cellStyle name="Обычный 15 20 5 3 4" xfId="15641"/>
    <cellStyle name="Обычный 15 20 5 4" xfId="15642"/>
    <cellStyle name="Обычный 15 20 5 4 2" xfId="15643"/>
    <cellStyle name="Обычный 15 20 5 4 2 2" xfId="15644"/>
    <cellStyle name="Обычный 15 20 5 4 2 2 2" xfId="15645"/>
    <cellStyle name="Обычный 15 20 5 4 2 3" xfId="15646"/>
    <cellStyle name="Обычный 15 20 5 4 3" xfId="15647"/>
    <cellStyle name="Обычный 15 20 5 4 3 2" xfId="15648"/>
    <cellStyle name="Обычный 15 20 5 4 4" xfId="15649"/>
    <cellStyle name="Обычный 15 20 5 5" xfId="15650"/>
    <cellStyle name="Обычный 15 20 5 5 2" xfId="15651"/>
    <cellStyle name="Обычный 15 20 5 5 2 2" xfId="15652"/>
    <cellStyle name="Обычный 15 20 5 5 3" xfId="15653"/>
    <cellStyle name="Обычный 15 20 5 6" xfId="15654"/>
    <cellStyle name="Обычный 15 20 5 6 2" xfId="15655"/>
    <cellStyle name="Обычный 15 20 5 7" xfId="15656"/>
    <cellStyle name="Обычный 15 20 6" xfId="15657"/>
    <cellStyle name="Обычный 15 20 6 2" xfId="15658"/>
    <cellStyle name="Обычный 15 20 6 2 2" xfId="15659"/>
    <cellStyle name="Обычный 15 20 6 2 2 2" xfId="15660"/>
    <cellStyle name="Обычный 15 20 6 2 3" xfId="15661"/>
    <cellStyle name="Обычный 15 20 6 3" xfId="15662"/>
    <cellStyle name="Обычный 15 20 6 3 2" xfId="15663"/>
    <cellStyle name="Обычный 15 20 6 4" xfId="15664"/>
    <cellStyle name="Обычный 15 20 7" xfId="15665"/>
    <cellStyle name="Обычный 15 20 7 2" xfId="15666"/>
    <cellStyle name="Обычный 15 20 7 2 2" xfId="15667"/>
    <cellStyle name="Обычный 15 20 7 2 2 2" xfId="15668"/>
    <cellStyle name="Обычный 15 20 7 2 3" xfId="15669"/>
    <cellStyle name="Обычный 15 20 7 3" xfId="15670"/>
    <cellStyle name="Обычный 15 20 7 3 2" xfId="15671"/>
    <cellStyle name="Обычный 15 20 7 4" xfId="15672"/>
    <cellStyle name="Обычный 15 20 8" xfId="15673"/>
    <cellStyle name="Обычный 15 20 8 2" xfId="15674"/>
    <cellStyle name="Обычный 15 20 8 2 2" xfId="15675"/>
    <cellStyle name="Обычный 15 20 8 2 2 2" xfId="15676"/>
    <cellStyle name="Обычный 15 20 8 2 3" xfId="15677"/>
    <cellStyle name="Обычный 15 20 8 3" xfId="15678"/>
    <cellStyle name="Обычный 15 20 8 3 2" xfId="15679"/>
    <cellStyle name="Обычный 15 20 8 4" xfId="15680"/>
    <cellStyle name="Обычный 15 20 9" xfId="15681"/>
    <cellStyle name="Обычный 15 20 9 2" xfId="15682"/>
    <cellStyle name="Обычный 15 20 9 2 2" xfId="15683"/>
    <cellStyle name="Обычный 15 20 9 3" xfId="15684"/>
    <cellStyle name="Обычный 15 21" xfId="15685"/>
    <cellStyle name="Обычный 15 21 10" xfId="15686"/>
    <cellStyle name="Обычный 15 21 10 2" xfId="15687"/>
    <cellStyle name="Обычный 15 21 11" xfId="15688"/>
    <cellStyle name="Обычный 15 21 11 2" xfId="15689"/>
    <cellStyle name="Обычный 15 21 12" xfId="15690"/>
    <cellStyle name="Обычный 15 21 2" xfId="15691"/>
    <cellStyle name="Обычный 15 21 2 10" xfId="15692"/>
    <cellStyle name="Обычный 15 21 2 2" xfId="15693"/>
    <cellStyle name="Обычный 15 21 2 2 2" xfId="15694"/>
    <cellStyle name="Обычный 15 21 2 2 2 2" xfId="15695"/>
    <cellStyle name="Обычный 15 21 2 2 2 2 2" xfId="15696"/>
    <cellStyle name="Обычный 15 21 2 2 2 2 2 2" xfId="15697"/>
    <cellStyle name="Обычный 15 21 2 2 2 2 3" xfId="15698"/>
    <cellStyle name="Обычный 15 21 2 2 2 3" xfId="15699"/>
    <cellStyle name="Обычный 15 21 2 2 2 3 2" xfId="15700"/>
    <cellStyle name="Обычный 15 21 2 2 2 4" xfId="15701"/>
    <cellStyle name="Обычный 15 21 2 2 3" xfId="15702"/>
    <cellStyle name="Обычный 15 21 2 2 3 2" xfId="15703"/>
    <cellStyle name="Обычный 15 21 2 2 3 2 2" xfId="15704"/>
    <cellStyle name="Обычный 15 21 2 2 3 2 2 2" xfId="15705"/>
    <cellStyle name="Обычный 15 21 2 2 3 2 3" xfId="15706"/>
    <cellStyle name="Обычный 15 21 2 2 3 3" xfId="15707"/>
    <cellStyle name="Обычный 15 21 2 2 3 3 2" xfId="15708"/>
    <cellStyle name="Обычный 15 21 2 2 3 4" xfId="15709"/>
    <cellStyle name="Обычный 15 21 2 2 4" xfId="15710"/>
    <cellStyle name="Обычный 15 21 2 2 4 2" xfId="15711"/>
    <cellStyle name="Обычный 15 21 2 2 4 2 2" xfId="15712"/>
    <cellStyle name="Обычный 15 21 2 2 4 2 2 2" xfId="15713"/>
    <cellStyle name="Обычный 15 21 2 2 4 2 3" xfId="15714"/>
    <cellStyle name="Обычный 15 21 2 2 4 3" xfId="15715"/>
    <cellStyle name="Обычный 15 21 2 2 4 3 2" xfId="15716"/>
    <cellStyle name="Обычный 15 21 2 2 4 4" xfId="15717"/>
    <cellStyle name="Обычный 15 21 2 2 5" xfId="15718"/>
    <cellStyle name="Обычный 15 21 2 2 5 2" xfId="15719"/>
    <cellStyle name="Обычный 15 21 2 2 5 2 2" xfId="15720"/>
    <cellStyle name="Обычный 15 21 2 2 5 3" xfId="15721"/>
    <cellStyle name="Обычный 15 21 2 2 6" xfId="15722"/>
    <cellStyle name="Обычный 15 21 2 2 6 2" xfId="15723"/>
    <cellStyle name="Обычный 15 21 2 2 7" xfId="15724"/>
    <cellStyle name="Обычный 15 21 2 2 7 2" xfId="15725"/>
    <cellStyle name="Обычный 15 21 2 2 8" xfId="15726"/>
    <cellStyle name="Обычный 15 21 2 3" xfId="15727"/>
    <cellStyle name="Обычный 15 21 2 3 2" xfId="15728"/>
    <cellStyle name="Обычный 15 21 2 3 2 2" xfId="15729"/>
    <cellStyle name="Обычный 15 21 2 3 2 2 2" xfId="15730"/>
    <cellStyle name="Обычный 15 21 2 3 2 2 2 2" xfId="15731"/>
    <cellStyle name="Обычный 15 21 2 3 2 2 3" xfId="15732"/>
    <cellStyle name="Обычный 15 21 2 3 2 3" xfId="15733"/>
    <cellStyle name="Обычный 15 21 2 3 2 3 2" xfId="15734"/>
    <cellStyle name="Обычный 15 21 2 3 2 4" xfId="15735"/>
    <cellStyle name="Обычный 15 21 2 3 3" xfId="15736"/>
    <cellStyle name="Обычный 15 21 2 3 3 2" xfId="15737"/>
    <cellStyle name="Обычный 15 21 2 3 3 2 2" xfId="15738"/>
    <cellStyle name="Обычный 15 21 2 3 3 2 2 2" xfId="15739"/>
    <cellStyle name="Обычный 15 21 2 3 3 2 3" xfId="15740"/>
    <cellStyle name="Обычный 15 21 2 3 3 3" xfId="15741"/>
    <cellStyle name="Обычный 15 21 2 3 3 3 2" xfId="15742"/>
    <cellStyle name="Обычный 15 21 2 3 3 4" xfId="15743"/>
    <cellStyle name="Обычный 15 21 2 3 4" xfId="15744"/>
    <cellStyle name="Обычный 15 21 2 3 4 2" xfId="15745"/>
    <cellStyle name="Обычный 15 21 2 3 4 2 2" xfId="15746"/>
    <cellStyle name="Обычный 15 21 2 3 4 2 2 2" xfId="15747"/>
    <cellStyle name="Обычный 15 21 2 3 4 2 3" xfId="15748"/>
    <cellStyle name="Обычный 15 21 2 3 4 3" xfId="15749"/>
    <cellStyle name="Обычный 15 21 2 3 4 3 2" xfId="15750"/>
    <cellStyle name="Обычный 15 21 2 3 4 4" xfId="15751"/>
    <cellStyle name="Обычный 15 21 2 3 5" xfId="15752"/>
    <cellStyle name="Обычный 15 21 2 3 5 2" xfId="15753"/>
    <cellStyle name="Обычный 15 21 2 3 5 2 2" xfId="15754"/>
    <cellStyle name="Обычный 15 21 2 3 5 3" xfId="15755"/>
    <cellStyle name="Обычный 15 21 2 3 6" xfId="15756"/>
    <cellStyle name="Обычный 15 21 2 3 6 2" xfId="15757"/>
    <cellStyle name="Обычный 15 21 2 3 7" xfId="15758"/>
    <cellStyle name="Обычный 15 21 2 4" xfId="15759"/>
    <cellStyle name="Обычный 15 21 2 4 2" xfId="15760"/>
    <cellStyle name="Обычный 15 21 2 4 2 2" xfId="15761"/>
    <cellStyle name="Обычный 15 21 2 4 2 2 2" xfId="15762"/>
    <cellStyle name="Обычный 15 21 2 4 2 3" xfId="15763"/>
    <cellStyle name="Обычный 15 21 2 4 3" xfId="15764"/>
    <cellStyle name="Обычный 15 21 2 4 3 2" xfId="15765"/>
    <cellStyle name="Обычный 15 21 2 4 4" xfId="15766"/>
    <cellStyle name="Обычный 15 21 2 5" xfId="15767"/>
    <cellStyle name="Обычный 15 21 2 5 2" xfId="15768"/>
    <cellStyle name="Обычный 15 21 2 5 2 2" xfId="15769"/>
    <cellStyle name="Обычный 15 21 2 5 2 2 2" xfId="15770"/>
    <cellStyle name="Обычный 15 21 2 5 2 3" xfId="15771"/>
    <cellStyle name="Обычный 15 21 2 5 3" xfId="15772"/>
    <cellStyle name="Обычный 15 21 2 5 3 2" xfId="15773"/>
    <cellStyle name="Обычный 15 21 2 5 4" xfId="15774"/>
    <cellStyle name="Обычный 15 21 2 6" xfId="15775"/>
    <cellStyle name="Обычный 15 21 2 6 2" xfId="15776"/>
    <cellStyle name="Обычный 15 21 2 6 2 2" xfId="15777"/>
    <cellStyle name="Обычный 15 21 2 6 2 2 2" xfId="15778"/>
    <cellStyle name="Обычный 15 21 2 6 2 3" xfId="15779"/>
    <cellStyle name="Обычный 15 21 2 6 3" xfId="15780"/>
    <cellStyle name="Обычный 15 21 2 6 3 2" xfId="15781"/>
    <cellStyle name="Обычный 15 21 2 6 4" xfId="15782"/>
    <cellStyle name="Обычный 15 21 2 7" xfId="15783"/>
    <cellStyle name="Обычный 15 21 2 7 2" xfId="15784"/>
    <cellStyle name="Обычный 15 21 2 7 2 2" xfId="15785"/>
    <cellStyle name="Обычный 15 21 2 7 3" xfId="15786"/>
    <cellStyle name="Обычный 15 21 2 8" xfId="15787"/>
    <cellStyle name="Обычный 15 21 2 8 2" xfId="15788"/>
    <cellStyle name="Обычный 15 21 2 9" xfId="15789"/>
    <cellStyle name="Обычный 15 21 2 9 2" xfId="15790"/>
    <cellStyle name="Обычный 15 21 3" xfId="15791"/>
    <cellStyle name="Обычный 15 21 3 10" xfId="15792"/>
    <cellStyle name="Обычный 15 21 3 2" xfId="15793"/>
    <cellStyle name="Обычный 15 21 3 2 2" xfId="15794"/>
    <cellStyle name="Обычный 15 21 3 2 2 2" xfId="15795"/>
    <cellStyle name="Обычный 15 21 3 2 2 2 2" xfId="15796"/>
    <cellStyle name="Обычный 15 21 3 2 2 2 2 2" xfId="15797"/>
    <cellStyle name="Обычный 15 21 3 2 2 2 3" xfId="15798"/>
    <cellStyle name="Обычный 15 21 3 2 2 3" xfId="15799"/>
    <cellStyle name="Обычный 15 21 3 2 2 3 2" xfId="15800"/>
    <cellStyle name="Обычный 15 21 3 2 2 4" xfId="15801"/>
    <cellStyle name="Обычный 15 21 3 2 3" xfId="15802"/>
    <cellStyle name="Обычный 15 21 3 2 3 2" xfId="15803"/>
    <cellStyle name="Обычный 15 21 3 2 3 2 2" xfId="15804"/>
    <cellStyle name="Обычный 15 21 3 2 3 2 2 2" xfId="15805"/>
    <cellStyle name="Обычный 15 21 3 2 3 2 3" xfId="15806"/>
    <cellStyle name="Обычный 15 21 3 2 3 3" xfId="15807"/>
    <cellStyle name="Обычный 15 21 3 2 3 3 2" xfId="15808"/>
    <cellStyle name="Обычный 15 21 3 2 3 4" xfId="15809"/>
    <cellStyle name="Обычный 15 21 3 2 4" xfId="15810"/>
    <cellStyle name="Обычный 15 21 3 2 4 2" xfId="15811"/>
    <cellStyle name="Обычный 15 21 3 2 4 2 2" xfId="15812"/>
    <cellStyle name="Обычный 15 21 3 2 4 2 2 2" xfId="15813"/>
    <cellStyle name="Обычный 15 21 3 2 4 2 3" xfId="15814"/>
    <cellStyle name="Обычный 15 21 3 2 4 3" xfId="15815"/>
    <cellStyle name="Обычный 15 21 3 2 4 3 2" xfId="15816"/>
    <cellStyle name="Обычный 15 21 3 2 4 4" xfId="15817"/>
    <cellStyle name="Обычный 15 21 3 2 5" xfId="15818"/>
    <cellStyle name="Обычный 15 21 3 2 5 2" xfId="15819"/>
    <cellStyle name="Обычный 15 21 3 2 5 2 2" xfId="15820"/>
    <cellStyle name="Обычный 15 21 3 2 5 3" xfId="15821"/>
    <cellStyle name="Обычный 15 21 3 2 6" xfId="15822"/>
    <cellStyle name="Обычный 15 21 3 2 6 2" xfId="15823"/>
    <cellStyle name="Обычный 15 21 3 2 7" xfId="15824"/>
    <cellStyle name="Обычный 15 21 3 2 7 2" xfId="15825"/>
    <cellStyle name="Обычный 15 21 3 2 8" xfId="15826"/>
    <cellStyle name="Обычный 15 21 3 3" xfId="15827"/>
    <cellStyle name="Обычный 15 21 3 3 2" xfId="15828"/>
    <cellStyle name="Обычный 15 21 3 3 2 2" xfId="15829"/>
    <cellStyle name="Обычный 15 21 3 3 2 2 2" xfId="15830"/>
    <cellStyle name="Обычный 15 21 3 3 2 2 2 2" xfId="15831"/>
    <cellStyle name="Обычный 15 21 3 3 2 2 3" xfId="15832"/>
    <cellStyle name="Обычный 15 21 3 3 2 3" xfId="15833"/>
    <cellStyle name="Обычный 15 21 3 3 2 3 2" xfId="15834"/>
    <cellStyle name="Обычный 15 21 3 3 2 4" xfId="15835"/>
    <cellStyle name="Обычный 15 21 3 3 3" xfId="15836"/>
    <cellStyle name="Обычный 15 21 3 3 3 2" xfId="15837"/>
    <cellStyle name="Обычный 15 21 3 3 3 2 2" xfId="15838"/>
    <cellStyle name="Обычный 15 21 3 3 3 2 2 2" xfId="15839"/>
    <cellStyle name="Обычный 15 21 3 3 3 2 3" xfId="15840"/>
    <cellStyle name="Обычный 15 21 3 3 3 3" xfId="15841"/>
    <cellStyle name="Обычный 15 21 3 3 3 3 2" xfId="15842"/>
    <cellStyle name="Обычный 15 21 3 3 3 4" xfId="15843"/>
    <cellStyle name="Обычный 15 21 3 3 4" xfId="15844"/>
    <cellStyle name="Обычный 15 21 3 3 4 2" xfId="15845"/>
    <cellStyle name="Обычный 15 21 3 3 4 2 2" xfId="15846"/>
    <cellStyle name="Обычный 15 21 3 3 4 2 2 2" xfId="15847"/>
    <cellStyle name="Обычный 15 21 3 3 4 2 3" xfId="15848"/>
    <cellStyle name="Обычный 15 21 3 3 4 3" xfId="15849"/>
    <cellStyle name="Обычный 15 21 3 3 4 3 2" xfId="15850"/>
    <cellStyle name="Обычный 15 21 3 3 4 4" xfId="15851"/>
    <cellStyle name="Обычный 15 21 3 3 5" xfId="15852"/>
    <cellStyle name="Обычный 15 21 3 3 5 2" xfId="15853"/>
    <cellStyle name="Обычный 15 21 3 3 5 2 2" xfId="15854"/>
    <cellStyle name="Обычный 15 21 3 3 5 3" xfId="15855"/>
    <cellStyle name="Обычный 15 21 3 3 6" xfId="15856"/>
    <cellStyle name="Обычный 15 21 3 3 6 2" xfId="15857"/>
    <cellStyle name="Обычный 15 21 3 3 7" xfId="15858"/>
    <cellStyle name="Обычный 15 21 3 4" xfId="15859"/>
    <cellStyle name="Обычный 15 21 3 4 2" xfId="15860"/>
    <cellStyle name="Обычный 15 21 3 4 2 2" xfId="15861"/>
    <cellStyle name="Обычный 15 21 3 4 2 2 2" xfId="15862"/>
    <cellStyle name="Обычный 15 21 3 4 2 3" xfId="15863"/>
    <cellStyle name="Обычный 15 21 3 4 3" xfId="15864"/>
    <cellStyle name="Обычный 15 21 3 4 3 2" xfId="15865"/>
    <cellStyle name="Обычный 15 21 3 4 4" xfId="15866"/>
    <cellStyle name="Обычный 15 21 3 5" xfId="15867"/>
    <cellStyle name="Обычный 15 21 3 5 2" xfId="15868"/>
    <cellStyle name="Обычный 15 21 3 5 2 2" xfId="15869"/>
    <cellStyle name="Обычный 15 21 3 5 2 2 2" xfId="15870"/>
    <cellStyle name="Обычный 15 21 3 5 2 3" xfId="15871"/>
    <cellStyle name="Обычный 15 21 3 5 3" xfId="15872"/>
    <cellStyle name="Обычный 15 21 3 5 3 2" xfId="15873"/>
    <cellStyle name="Обычный 15 21 3 5 4" xfId="15874"/>
    <cellStyle name="Обычный 15 21 3 6" xfId="15875"/>
    <cellStyle name="Обычный 15 21 3 6 2" xfId="15876"/>
    <cellStyle name="Обычный 15 21 3 6 2 2" xfId="15877"/>
    <cellStyle name="Обычный 15 21 3 6 2 2 2" xfId="15878"/>
    <cellStyle name="Обычный 15 21 3 6 2 3" xfId="15879"/>
    <cellStyle name="Обычный 15 21 3 6 3" xfId="15880"/>
    <cellStyle name="Обычный 15 21 3 6 3 2" xfId="15881"/>
    <cellStyle name="Обычный 15 21 3 6 4" xfId="15882"/>
    <cellStyle name="Обычный 15 21 3 7" xfId="15883"/>
    <cellStyle name="Обычный 15 21 3 7 2" xfId="15884"/>
    <cellStyle name="Обычный 15 21 3 7 2 2" xfId="15885"/>
    <cellStyle name="Обычный 15 21 3 7 3" xfId="15886"/>
    <cellStyle name="Обычный 15 21 3 8" xfId="15887"/>
    <cellStyle name="Обычный 15 21 3 8 2" xfId="15888"/>
    <cellStyle name="Обычный 15 21 3 9" xfId="15889"/>
    <cellStyle name="Обычный 15 21 3 9 2" xfId="15890"/>
    <cellStyle name="Обычный 15 21 4" xfId="15891"/>
    <cellStyle name="Обычный 15 21 4 2" xfId="15892"/>
    <cellStyle name="Обычный 15 21 4 2 2" xfId="15893"/>
    <cellStyle name="Обычный 15 21 4 2 2 2" xfId="15894"/>
    <cellStyle name="Обычный 15 21 4 2 2 2 2" xfId="15895"/>
    <cellStyle name="Обычный 15 21 4 2 2 3" xfId="15896"/>
    <cellStyle name="Обычный 15 21 4 2 3" xfId="15897"/>
    <cellStyle name="Обычный 15 21 4 2 3 2" xfId="15898"/>
    <cellStyle name="Обычный 15 21 4 2 4" xfId="15899"/>
    <cellStyle name="Обычный 15 21 4 3" xfId="15900"/>
    <cellStyle name="Обычный 15 21 4 3 2" xfId="15901"/>
    <cellStyle name="Обычный 15 21 4 3 2 2" xfId="15902"/>
    <cellStyle name="Обычный 15 21 4 3 2 2 2" xfId="15903"/>
    <cellStyle name="Обычный 15 21 4 3 2 3" xfId="15904"/>
    <cellStyle name="Обычный 15 21 4 3 3" xfId="15905"/>
    <cellStyle name="Обычный 15 21 4 3 3 2" xfId="15906"/>
    <cellStyle name="Обычный 15 21 4 3 4" xfId="15907"/>
    <cellStyle name="Обычный 15 21 4 4" xfId="15908"/>
    <cellStyle name="Обычный 15 21 4 4 2" xfId="15909"/>
    <cellStyle name="Обычный 15 21 4 4 2 2" xfId="15910"/>
    <cellStyle name="Обычный 15 21 4 4 2 2 2" xfId="15911"/>
    <cellStyle name="Обычный 15 21 4 4 2 3" xfId="15912"/>
    <cellStyle name="Обычный 15 21 4 4 3" xfId="15913"/>
    <cellStyle name="Обычный 15 21 4 4 3 2" xfId="15914"/>
    <cellStyle name="Обычный 15 21 4 4 4" xfId="15915"/>
    <cellStyle name="Обычный 15 21 4 5" xfId="15916"/>
    <cellStyle name="Обычный 15 21 4 5 2" xfId="15917"/>
    <cellStyle name="Обычный 15 21 4 5 2 2" xfId="15918"/>
    <cellStyle name="Обычный 15 21 4 5 3" xfId="15919"/>
    <cellStyle name="Обычный 15 21 4 6" xfId="15920"/>
    <cellStyle name="Обычный 15 21 4 6 2" xfId="15921"/>
    <cellStyle name="Обычный 15 21 4 7" xfId="15922"/>
    <cellStyle name="Обычный 15 21 4 7 2" xfId="15923"/>
    <cellStyle name="Обычный 15 21 4 8" xfId="15924"/>
    <cellStyle name="Обычный 15 21 5" xfId="15925"/>
    <cellStyle name="Обычный 15 21 5 2" xfId="15926"/>
    <cellStyle name="Обычный 15 21 5 2 2" xfId="15927"/>
    <cellStyle name="Обычный 15 21 5 2 2 2" xfId="15928"/>
    <cellStyle name="Обычный 15 21 5 2 2 2 2" xfId="15929"/>
    <cellStyle name="Обычный 15 21 5 2 2 3" xfId="15930"/>
    <cellStyle name="Обычный 15 21 5 2 3" xfId="15931"/>
    <cellStyle name="Обычный 15 21 5 2 3 2" xfId="15932"/>
    <cellStyle name="Обычный 15 21 5 2 4" xfId="15933"/>
    <cellStyle name="Обычный 15 21 5 3" xfId="15934"/>
    <cellStyle name="Обычный 15 21 5 3 2" xfId="15935"/>
    <cellStyle name="Обычный 15 21 5 3 2 2" xfId="15936"/>
    <cellStyle name="Обычный 15 21 5 3 2 2 2" xfId="15937"/>
    <cellStyle name="Обычный 15 21 5 3 2 3" xfId="15938"/>
    <cellStyle name="Обычный 15 21 5 3 3" xfId="15939"/>
    <cellStyle name="Обычный 15 21 5 3 3 2" xfId="15940"/>
    <cellStyle name="Обычный 15 21 5 3 4" xfId="15941"/>
    <cellStyle name="Обычный 15 21 5 4" xfId="15942"/>
    <cellStyle name="Обычный 15 21 5 4 2" xfId="15943"/>
    <cellStyle name="Обычный 15 21 5 4 2 2" xfId="15944"/>
    <cellStyle name="Обычный 15 21 5 4 2 2 2" xfId="15945"/>
    <cellStyle name="Обычный 15 21 5 4 2 3" xfId="15946"/>
    <cellStyle name="Обычный 15 21 5 4 3" xfId="15947"/>
    <cellStyle name="Обычный 15 21 5 4 3 2" xfId="15948"/>
    <cellStyle name="Обычный 15 21 5 4 4" xfId="15949"/>
    <cellStyle name="Обычный 15 21 5 5" xfId="15950"/>
    <cellStyle name="Обычный 15 21 5 5 2" xfId="15951"/>
    <cellStyle name="Обычный 15 21 5 5 2 2" xfId="15952"/>
    <cellStyle name="Обычный 15 21 5 5 3" xfId="15953"/>
    <cellStyle name="Обычный 15 21 5 6" xfId="15954"/>
    <cellStyle name="Обычный 15 21 5 6 2" xfId="15955"/>
    <cellStyle name="Обычный 15 21 5 7" xfId="15956"/>
    <cellStyle name="Обычный 15 21 6" xfId="15957"/>
    <cellStyle name="Обычный 15 21 6 2" xfId="15958"/>
    <cellStyle name="Обычный 15 21 6 2 2" xfId="15959"/>
    <cellStyle name="Обычный 15 21 6 2 2 2" xfId="15960"/>
    <cellStyle name="Обычный 15 21 6 2 3" xfId="15961"/>
    <cellStyle name="Обычный 15 21 6 3" xfId="15962"/>
    <cellStyle name="Обычный 15 21 6 3 2" xfId="15963"/>
    <cellStyle name="Обычный 15 21 6 4" xfId="15964"/>
    <cellStyle name="Обычный 15 21 7" xfId="15965"/>
    <cellStyle name="Обычный 15 21 7 2" xfId="15966"/>
    <cellStyle name="Обычный 15 21 7 2 2" xfId="15967"/>
    <cellStyle name="Обычный 15 21 7 2 2 2" xfId="15968"/>
    <cellStyle name="Обычный 15 21 7 2 3" xfId="15969"/>
    <cellStyle name="Обычный 15 21 7 3" xfId="15970"/>
    <cellStyle name="Обычный 15 21 7 3 2" xfId="15971"/>
    <cellStyle name="Обычный 15 21 7 4" xfId="15972"/>
    <cellStyle name="Обычный 15 21 8" xfId="15973"/>
    <cellStyle name="Обычный 15 21 8 2" xfId="15974"/>
    <cellStyle name="Обычный 15 21 8 2 2" xfId="15975"/>
    <cellStyle name="Обычный 15 21 8 2 2 2" xfId="15976"/>
    <cellStyle name="Обычный 15 21 8 2 3" xfId="15977"/>
    <cellStyle name="Обычный 15 21 8 3" xfId="15978"/>
    <cellStyle name="Обычный 15 21 8 3 2" xfId="15979"/>
    <cellStyle name="Обычный 15 21 8 4" xfId="15980"/>
    <cellStyle name="Обычный 15 21 9" xfId="15981"/>
    <cellStyle name="Обычный 15 21 9 2" xfId="15982"/>
    <cellStyle name="Обычный 15 21 9 2 2" xfId="15983"/>
    <cellStyle name="Обычный 15 21 9 3" xfId="15984"/>
    <cellStyle name="Обычный 15 22" xfId="15985"/>
    <cellStyle name="Обычный 15 22 10" xfId="15986"/>
    <cellStyle name="Обычный 15 22 2" xfId="15987"/>
    <cellStyle name="Обычный 15 22 2 2" xfId="15988"/>
    <cellStyle name="Обычный 15 22 2 2 2" xfId="15989"/>
    <cellStyle name="Обычный 15 22 2 2 2 2" xfId="15990"/>
    <cellStyle name="Обычный 15 22 2 2 2 2 2" xfId="15991"/>
    <cellStyle name="Обычный 15 22 2 2 2 3" xfId="15992"/>
    <cellStyle name="Обычный 15 22 2 2 3" xfId="15993"/>
    <cellStyle name="Обычный 15 22 2 2 3 2" xfId="15994"/>
    <cellStyle name="Обычный 15 22 2 2 4" xfId="15995"/>
    <cellStyle name="Обычный 15 22 2 3" xfId="15996"/>
    <cellStyle name="Обычный 15 22 2 3 2" xfId="15997"/>
    <cellStyle name="Обычный 15 22 2 3 2 2" xfId="15998"/>
    <cellStyle name="Обычный 15 22 2 3 2 2 2" xfId="15999"/>
    <cellStyle name="Обычный 15 22 2 3 2 3" xfId="16000"/>
    <cellStyle name="Обычный 15 22 2 3 3" xfId="16001"/>
    <cellStyle name="Обычный 15 22 2 3 3 2" xfId="16002"/>
    <cellStyle name="Обычный 15 22 2 3 4" xfId="16003"/>
    <cellStyle name="Обычный 15 22 2 4" xfId="16004"/>
    <cellStyle name="Обычный 15 22 2 4 2" xfId="16005"/>
    <cellStyle name="Обычный 15 22 2 4 2 2" xfId="16006"/>
    <cellStyle name="Обычный 15 22 2 4 2 2 2" xfId="16007"/>
    <cellStyle name="Обычный 15 22 2 4 2 3" xfId="16008"/>
    <cellStyle name="Обычный 15 22 2 4 3" xfId="16009"/>
    <cellStyle name="Обычный 15 22 2 4 3 2" xfId="16010"/>
    <cellStyle name="Обычный 15 22 2 4 4" xfId="16011"/>
    <cellStyle name="Обычный 15 22 2 5" xfId="16012"/>
    <cellStyle name="Обычный 15 22 2 5 2" xfId="16013"/>
    <cellStyle name="Обычный 15 22 2 5 2 2" xfId="16014"/>
    <cellStyle name="Обычный 15 22 2 5 3" xfId="16015"/>
    <cellStyle name="Обычный 15 22 2 6" xfId="16016"/>
    <cellStyle name="Обычный 15 22 2 6 2" xfId="16017"/>
    <cellStyle name="Обычный 15 22 2 7" xfId="16018"/>
    <cellStyle name="Обычный 15 22 2 7 2" xfId="16019"/>
    <cellStyle name="Обычный 15 22 2 8" xfId="16020"/>
    <cellStyle name="Обычный 15 22 3" xfId="16021"/>
    <cellStyle name="Обычный 15 22 3 2" xfId="16022"/>
    <cellStyle name="Обычный 15 22 3 2 2" xfId="16023"/>
    <cellStyle name="Обычный 15 22 3 2 2 2" xfId="16024"/>
    <cellStyle name="Обычный 15 22 3 2 2 2 2" xfId="16025"/>
    <cellStyle name="Обычный 15 22 3 2 2 3" xfId="16026"/>
    <cellStyle name="Обычный 15 22 3 2 3" xfId="16027"/>
    <cellStyle name="Обычный 15 22 3 2 3 2" xfId="16028"/>
    <cellStyle name="Обычный 15 22 3 2 4" xfId="16029"/>
    <cellStyle name="Обычный 15 22 3 3" xfId="16030"/>
    <cellStyle name="Обычный 15 22 3 3 2" xfId="16031"/>
    <cellStyle name="Обычный 15 22 3 3 2 2" xfId="16032"/>
    <cellStyle name="Обычный 15 22 3 3 2 2 2" xfId="16033"/>
    <cellStyle name="Обычный 15 22 3 3 2 3" xfId="16034"/>
    <cellStyle name="Обычный 15 22 3 3 3" xfId="16035"/>
    <cellStyle name="Обычный 15 22 3 3 3 2" xfId="16036"/>
    <cellStyle name="Обычный 15 22 3 3 4" xfId="16037"/>
    <cellStyle name="Обычный 15 22 3 4" xfId="16038"/>
    <cellStyle name="Обычный 15 22 3 4 2" xfId="16039"/>
    <cellStyle name="Обычный 15 22 3 4 2 2" xfId="16040"/>
    <cellStyle name="Обычный 15 22 3 4 2 2 2" xfId="16041"/>
    <cellStyle name="Обычный 15 22 3 4 2 3" xfId="16042"/>
    <cellStyle name="Обычный 15 22 3 4 3" xfId="16043"/>
    <cellStyle name="Обычный 15 22 3 4 3 2" xfId="16044"/>
    <cellStyle name="Обычный 15 22 3 4 4" xfId="16045"/>
    <cellStyle name="Обычный 15 22 3 5" xfId="16046"/>
    <cellStyle name="Обычный 15 22 3 5 2" xfId="16047"/>
    <cellStyle name="Обычный 15 22 3 5 2 2" xfId="16048"/>
    <cellStyle name="Обычный 15 22 3 5 3" xfId="16049"/>
    <cellStyle name="Обычный 15 22 3 6" xfId="16050"/>
    <cellStyle name="Обычный 15 22 3 6 2" xfId="16051"/>
    <cellStyle name="Обычный 15 22 3 7" xfId="16052"/>
    <cellStyle name="Обычный 15 22 4" xfId="16053"/>
    <cellStyle name="Обычный 15 22 4 2" xfId="16054"/>
    <cellStyle name="Обычный 15 22 4 2 2" xfId="16055"/>
    <cellStyle name="Обычный 15 22 4 2 2 2" xfId="16056"/>
    <cellStyle name="Обычный 15 22 4 2 3" xfId="16057"/>
    <cellStyle name="Обычный 15 22 4 3" xfId="16058"/>
    <cellStyle name="Обычный 15 22 4 3 2" xfId="16059"/>
    <cellStyle name="Обычный 15 22 4 4" xfId="16060"/>
    <cellStyle name="Обычный 15 22 5" xfId="16061"/>
    <cellStyle name="Обычный 15 22 5 2" xfId="16062"/>
    <cellStyle name="Обычный 15 22 5 2 2" xfId="16063"/>
    <cellStyle name="Обычный 15 22 5 2 2 2" xfId="16064"/>
    <cellStyle name="Обычный 15 22 5 2 3" xfId="16065"/>
    <cellStyle name="Обычный 15 22 5 3" xfId="16066"/>
    <cellStyle name="Обычный 15 22 5 3 2" xfId="16067"/>
    <cellStyle name="Обычный 15 22 5 4" xfId="16068"/>
    <cellStyle name="Обычный 15 22 6" xfId="16069"/>
    <cellStyle name="Обычный 15 22 6 2" xfId="16070"/>
    <cellStyle name="Обычный 15 22 6 2 2" xfId="16071"/>
    <cellStyle name="Обычный 15 22 6 2 2 2" xfId="16072"/>
    <cellStyle name="Обычный 15 22 6 2 3" xfId="16073"/>
    <cellStyle name="Обычный 15 22 6 3" xfId="16074"/>
    <cellStyle name="Обычный 15 22 6 3 2" xfId="16075"/>
    <cellStyle name="Обычный 15 22 6 4" xfId="16076"/>
    <cellStyle name="Обычный 15 22 7" xfId="16077"/>
    <cellStyle name="Обычный 15 22 7 2" xfId="16078"/>
    <cellStyle name="Обычный 15 22 7 2 2" xfId="16079"/>
    <cellStyle name="Обычный 15 22 7 3" xfId="16080"/>
    <cellStyle name="Обычный 15 22 8" xfId="16081"/>
    <cellStyle name="Обычный 15 22 8 2" xfId="16082"/>
    <cellStyle name="Обычный 15 22 9" xfId="16083"/>
    <cellStyle name="Обычный 15 22 9 2" xfId="16084"/>
    <cellStyle name="Обычный 15 23" xfId="16085"/>
    <cellStyle name="Обычный 15 24" xfId="16086"/>
    <cellStyle name="Обычный 15 24 2" xfId="16087"/>
    <cellStyle name="Обычный 15 24 2 2" xfId="16088"/>
    <cellStyle name="Обычный 15 24 2 2 2" xfId="16089"/>
    <cellStyle name="Обычный 15 24 2 2 2 2" xfId="16090"/>
    <cellStyle name="Обычный 15 24 2 2 3" xfId="16091"/>
    <cellStyle name="Обычный 15 24 2 3" xfId="16092"/>
    <cellStyle name="Обычный 15 24 2 3 2" xfId="16093"/>
    <cellStyle name="Обычный 15 24 2 4" xfId="16094"/>
    <cellStyle name="Обычный 15 24 3" xfId="16095"/>
    <cellStyle name="Обычный 15 24 3 2" xfId="16096"/>
    <cellStyle name="Обычный 15 24 3 2 2" xfId="16097"/>
    <cellStyle name="Обычный 15 24 3 2 2 2" xfId="16098"/>
    <cellStyle name="Обычный 15 24 3 2 3" xfId="16099"/>
    <cellStyle name="Обычный 15 24 3 3" xfId="16100"/>
    <cellStyle name="Обычный 15 24 3 3 2" xfId="16101"/>
    <cellStyle name="Обычный 15 24 3 4" xfId="16102"/>
    <cellStyle name="Обычный 15 24 4" xfId="16103"/>
    <cellStyle name="Обычный 15 24 4 2" xfId="16104"/>
    <cellStyle name="Обычный 15 24 4 2 2" xfId="16105"/>
    <cellStyle name="Обычный 15 24 4 2 2 2" xfId="16106"/>
    <cellStyle name="Обычный 15 24 4 2 3" xfId="16107"/>
    <cellStyle name="Обычный 15 24 4 3" xfId="16108"/>
    <cellStyle name="Обычный 15 24 4 3 2" xfId="16109"/>
    <cellStyle name="Обычный 15 24 4 4" xfId="16110"/>
    <cellStyle name="Обычный 15 24 5" xfId="16111"/>
    <cellStyle name="Обычный 15 24 5 2" xfId="16112"/>
    <cellStyle name="Обычный 15 24 5 2 2" xfId="16113"/>
    <cellStyle name="Обычный 15 24 5 3" xfId="16114"/>
    <cellStyle name="Обычный 15 24 6" xfId="16115"/>
    <cellStyle name="Обычный 15 24 6 2" xfId="16116"/>
    <cellStyle name="Обычный 15 24 7" xfId="16117"/>
    <cellStyle name="Обычный 15 24 7 2" xfId="16118"/>
    <cellStyle name="Обычный 15 24 8" xfId="16119"/>
    <cellStyle name="Обычный 15 25" xfId="16120"/>
    <cellStyle name="Обычный 15 25 2" xfId="16121"/>
    <cellStyle name="Обычный 15 25 2 2" xfId="16122"/>
    <cellStyle name="Обычный 15 25 2 2 2" xfId="16123"/>
    <cellStyle name="Обычный 15 25 2 3" xfId="16124"/>
    <cellStyle name="Обычный 15 25 3" xfId="16125"/>
    <cellStyle name="Обычный 15 25 3 2" xfId="16126"/>
    <cellStyle name="Обычный 15 25 4" xfId="16127"/>
    <cellStyle name="Обычный 15 26" xfId="16128"/>
    <cellStyle name="Обычный 15 26 2" xfId="16129"/>
    <cellStyle name="Обычный 15 26 2 2" xfId="16130"/>
    <cellStyle name="Обычный 15 26 2 2 2" xfId="16131"/>
    <cellStyle name="Обычный 15 26 2 3" xfId="16132"/>
    <cellStyle name="Обычный 15 26 3" xfId="16133"/>
    <cellStyle name="Обычный 15 26 3 2" xfId="16134"/>
    <cellStyle name="Обычный 15 26 4" xfId="16135"/>
    <cellStyle name="Обычный 15 27" xfId="46516"/>
    <cellStyle name="Обычный 15 3" xfId="16136"/>
    <cellStyle name="Обычный 15 3 2" xfId="16137"/>
    <cellStyle name="Обычный 15 3 2 2" xfId="16138"/>
    <cellStyle name="Обычный 15 3 2 2 10" xfId="16139"/>
    <cellStyle name="Обычный 15 3 2 2 2" xfId="16140"/>
    <cellStyle name="Обычный 15 3 2 2 2 2" xfId="16141"/>
    <cellStyle name="Обычный 15 3 2 2 2 2 2" xfId="16142"/>
    <cellStyle name="Обычный 15 3 2 2 2 2 2 2" xfId="16143"/>
    <cellStyle name="Обычный 15 3 2 2 2 2 2 2 2" xfId="16144"/>
    <cellStyle name="Обычный 15 3 2 2 2 2 2 3" xfId="16145"/>
    <cellStyle name="Обычный 15 3 2 2 2 2 3" xfId="16146"/>
    <cellStyle name="Обычный 15 3 2 2 2 2 3 2" xfId="16147"/>
    <cellStyle name="Обычный 15 3 2 2 2 2 4" xfId="16148"/>
    <cellStyle name="Обычный 15 3 2 2 2 3" xfId="16149"/>
    <cellStyle name="Обычный 15 3 2 2 2 3 2" xfId="16150"/>
    <cellStyle name="Обычный 15 3 2 2 2 3 2 2" xfId="16151"/>
    <cellStyle name="Обычный 15 3 2 2 2 3 2 2 2" xfId="16152"/>
    <cellStyle name="Обычный 15 3 2 2 2 3 2 3" xfId="16153"/>
    <cellStyle name="Обычный 15 3 2 2 2 3 3" xfId="16154"/>
    <cellStyle name="Обычный 15 3 2 2 2 3 3 2" xfId="16155"/>
    <cellStyle name="Обычный 15 3 2 2 2 3 4" xfId="16156"/>
    <cellStyle name="Обычный 15 3 2 2 2 4" xfId="16157"/>
    <cellStyle name="Обычный 15 3 2 2 2 4 2" xfId="16158"/>
    <cellStyle name="Обычный 15 3 2 2 2 4 2 2" xfId="16159"/>
    <cellStyle name="Обычный 15 3 2 2 2 4 2 2 2" xfId="16160"/>
    <cellStyle name="Обычный 15 3 2 2 2 4 2 3" xfId="16161"/>
    <cellStyle name="Обычный 15 3 2 2 2 4 3" xfId="16162"/>
    <cellStyle name="Обычный 15 3 2 2 2 4 3 2" xfId="16163"/>
    <cellStyle name="Обычный 15 3 2 2 2 4 4" xfId="16164"/>
    <cellStyle name="Обычный 15 3 2 2 2 5" xfId="16165"/>
    <cellStyle name="Обычный 15 3 2 2 2 5 2" xfId="16166"/>
    <cellStyle name="Обычный 15 3 2 2 2 5 2 2" xfId="16167"/>
    <cellStyle name="Обычный 15 3 2 2 2 5 3" xfId="16168"/>
    <cellStyle name="Обычный 15 3 2 2 2 6" xfId="16169"/>
    <cellStyle name="Обычный 15 3 2 2 2 6 2" xfId="16170"/>
    <cellStyle name="Обычный 15 3 2 2 2 7" xfId="16171"/>
    <cellStyle name="Обычный 15 3 2 2 2 7 2" xfId="16172"/>
    <cellStyle name="Обычный 15 3 2 2 2 8" xfId="16173"/>
    <cellStyle name="Обычный 15 3 2 2 3" xfId="16174"/>
    <cellStyle name="Обычный 15 3 2 2 3 2" xfId="16175"/>
    <cellStyle name="Обычный 15 3 2 2 3 2 2" xfId="16176"/>
    <cellStyle name="Обычный 15 3 2 2 3 2 2 2" xfId="16177"/>
    <cellStyle name="Обычный 15 3 2 2 3 2 2 2 2" xfId="16178"/>
    <cellStyle name="Обычный 15 3 2 2 3 2 2 3" xfId="16179"/>
    <cellStyle name="Обычный 15 3 2 2 3 2 3" xfId="16180"/>
    <cellStyle name="Обычный 15 3 2 2 3 2 3 2" xfId="16181"/>
    <cellStyle name="Обычный 15 3 2 2 3 2 4" xfId="16182"/>
    <cellStyle name="Обычный 15 3 2 2 3 3" xfId="16183"/>
    <cellStyle name="Обычный 15 3 2 2 3 3 2" xfId="16184"/>
    <cellStyle name="Обычный 15 3 2 2 3 3 2 2" xfId="16185"/>
    <cellStyle name="Обычный 15 3 2 2 3 3 2 2 2" xfId="16186"/>
    <cellStyle name="Обычный 15 3 2 2 3 3 2 3" xfId="16187"/>
    <cellStyle name="Обычный 15 3 2 2 3 3 3" xfId="16188"/>
    <cellStyle name="Обычный 15 3 2 2 3 3 3 2" xfId="16189"/>
    <cellStyle name="Обычный 15 3 2 2 3 3 4" xfId="16190"/>
    <cellStyle name="Обычный 15 3 2 2 3 4" xfId="16191"/>
    <cellStyle name="Обычный 15 3 2 2 3 4 2" xfId="16192"/>
    <cellStyle name="Обычный 15 3 2 2 3 4 2 2" xfId="16193"/>
    <cellStyle name="Обычный 15 3 2 2 3 4 2 2 2" xfId="16194"/>
    <cellStyle name="Обычный 15 3 2 2 3 4 2 3" xfId="16195"/>
    <cellStyle name="Обычный 15 3 2 2 3 4 3" xfId="16196"/>
    <cellStyle name="Обычный 15 3 2 2 3 4 3 2" xfId="16197"/>
    <cellStyle name="Обычный 15 3 2 2 3 4 4" xfId="16198"/>
    <cellStyle name="Обычный 15 3 2 2 3 5" xfId="16199"/>
    <cellStyle name="Обычный 15 3 2 2 3 5 2" xfId="16200"/>
    <cellStyle name="Обычный 15 3 2 2 3 5 2 2" xfId="16201"/>
    <cellStyle name="Обычный 15 3 2 2 3 5 3" xfId="16202"/>
    <cellStyle name="Обычный 15 3 2 2 3 6" xfId="16203"/>
    <cellStyle name="Обычный 15 3 2 2 3 6 2" xfId="16204"/>
    <cellStyle name="Обычный 15 3 2 2 3 7" xfId="16205"/>
    <cellStyle name="Обычный 15 3 2 2 4" xfId="16206"/>
    <cellStyle name="Обычный 15 3 2 2 4 2" xfId="16207"/>
    <cellStyle name="Обычный 15 3 2 2 4 2 2" xfId="16208"/>
    <cellStyle name="Обычный 15 3 2 2 4 2 2 2" xfId="16209"/>
    <cellStyle name="Обычный 15 3 2 2 4 2 3" xfId="16210"/>
    <cellStyle name="Обычный 15 3 2 2 4 3" xfId="16211"/>
    <cellStyle name="Обычный 15 3 2 2 4 3 2" xfId="16212"/>
    <cellStyle name="Обычный 15 3 2 2 4 4" xfId="16213"/>
    <cellStyle name="Обычный 15 3 2 2 5" xfId="16214"/>
    <cellStyle name="Обычный 15 3 2 2 5 2" xfId="16215"/>
    <cellStyle name="Обычный 15 3 2 2 5 2 2" xfId="16216"/>
    <cellStyle name="Обычный 15 3 2 2 5 2 2 2" xfId="16217"/>
    <cellStyle name="Обычный 15 3 2 2 5 2 3" xfId="16218"/>
    <cellStyle name="Обычный 15 3 2 2 5 3" xfId="16219"/>
    <cellStyle name="Обычный 15 3 2 2 5 3 2" xfId="16220"/>
    <cellStyle name="Обычный 15 3 2 2 5 4" xfId="16221"/>
    <cellStyle name="Обычный 15 3 2 2 6" xfId="16222"/>
    <cellStyle name="Обычный 15 3 2 2 6 2" xfId="16223"/>
    <cellStyle name="Обычный 15 3 2 2 6 2 2" xfId="16224"/>
    <cellStyle name="Обычный 15 3 2 2 6 2 2 2" xfId="16225"/>
    <cellStyle name="Обычный 15 3 2 2 6 2 3" xfId="16226"/>
    <cellStyle name="Обычный 15 3 2 2 6 3" xfId="16227"/>
    <cellStyle name="Обычный 15 3 2 2 6 3 2" xfId="16228"/>
    <cellStyle name="Обычный 15 3 2 2 6 4" xfId="16229"/>
    <cellStyle name="Обычный 15 3 2 2 7" xfId="16230"/>
    <cellStyle name="Обычный 15 3 2 2 7 2" xfId="16231"/>
    <cellStyle name="Обычный 15 3 2 2 7 2 2" xfId="16232"/>
    <cellStyle name="Обычный 15 3 2 2 7 3" xfId="16233"/>
    <cellStyle name="Обычный 15 3 2 2 8" xfId="16234"/>
    <cellStyle name="Обычный 15 3 2 2 8 2" xfId="16235"/>
    <cellStyle name="Обычный 15 3 2 2 9" xfId="16236"/>
    <cellStyle name="Обычный 15 3 2 2 9 2" xfId="16237"/>
    <cellStyle name="Обычный 15 3 3" xfId="16238"/>
    <cellStyle name="Обычный 15 3 3 10" xfId="16239"/>
    <cellStyle name="Обычный 15 3 3 2" xfId="16240"/>
    <cellStyle name="Обычный 15 3 3 2 2" xfId="16241"/>
    <cellStyle name="Обычный 15 3 3 2 2 2" xfId="16242"/>
    <cellStyle name="Обычный 15 3 3 2 2 2 2" xfId="16243"/>
    <cellStyle name="Обычный 15 3 3 2 2 2 2 2" xfId="16244"/>
    <cellStyle name="Обычный 15 3 3 2 2 2 3" xfId="16245"/>
    <cellStyle name="Обычный 15 3 3 2 2 3" xfId="16246"/>
    <cellStyle name="Обычный 15 3 3 2 2 3 2" xfId="16247"/>
    <cellStyle name="Обычный 15 3 3 2 2 4" xfId="16248"/>
    <cellStyle name="Обычный 15 3 3 2 3" xfId="16249"/>
    <cellStyle name="Обычный 15 3 3 2 3 2" xfId="16250"/>
    <cellStyle name="Обычный 15 3 3 2 3 2 2" xfId="16251"/>
    <cellStyle name="Обычный 15 3 3 2 3 2 2 2" xfId="16252"/>
    <cellStyle name="Обычный 15 3 3 2 3 2 3" xfId="16253"/>
    <cellStyle name="Обычный 15 3 3 2 3 3" xfId="16254"/>
    <cellStyle name="Обычный 15 3 3 2 3 3 2" xfId="16255"/>
    <cellStyle name="Обычный 15 3 3 2 3 4" xfId="16256"/>
    <cellStyle name="Обычный 15 3 3 2 4" xfId="16257"/>
    <cellStyle name="Обычный 15 3 3 2 4 2" xfId="16258"/>
    <cellStyle name="Обычный 15 3 3 2 4 2 2" xfId="16259"/>
    <cellStyle name="Обычный 15 3 3 2 4 2 2 2" xfId="16260"/>
    <cellStyle name="Обычный 15 3 3 2 4 2 3" xfId="16261"/>
    <cellStyle name="Обычный 15 3 3 2 4 3" xfId="16262"/>
    <cellStyle name="Обычный 15 3 3 2 4 3 2" xfId="16263"/>
    <cellStyle name="Обычный 15 3 3 2 4 4" xfId="16264"/>
    <cellStyle name="Обычный 15 3 3 2 5" xfId="16265"/>
    <cellStyle name="Обычный 15 3 3 2 5 2" xfId="16266"/>
    <cellStyle name="Обычный 15 3 3 2 5 2 2" xfId="16267"/>
    <cellStyle name="Обычный 15 3 3 2 5 3" xfId="16268"/>
    <cellStyle name="Обычный 15 3 3 2 6" xfId="16269"/>
    <cellStyle name="Обычный 15 3 3 2 6 2" xfId="16270"/>
    <cellStyle name="Обычный 15 3 3 2 7" xfId="16271"/>
    <cellStyle name="Обычный 15 3 3 2 7 2" xfId="16272"/>
    <cellStyle name="Обычный 15 3 3 2 8" xfId="16273"/>
    <cellStyle name="Обычный 15 3 3 3" xfId="16274"/>
    <cellStyle name="Обычный 15 3 3 3 2" xfId="16275"/>
    <cellStyle name="Обычный 15 3 3 3 2 2" xfId="16276"/>
    <cellStyle name="Обычный 15 3 3 3 2 2 2" xfId="16277"/>
    <cellStyle name="Обычный 15 3 3 3 2 2 2 2" xfId="16278"/>
    <cellStyle name="Обычный 15 3 3 3 2 2 3" xfId="16279"/>
    <cellStyle name="Обычный 15 3 3 3 2 3" xfId="16280"/>
    <cellStyle name="Обычный 15 3 3 3 2 3 2" xfId="16281"/>
    <cellStyle name="Обычный 15 3 3 3 2 4" xfId="16282"/>
    <cellStyle name="Обычный 15 3 3 3 3" xfId="16283"/>
    <cellStyle name="Обычный 15 3 3 3 3 2" xfId="16284"/>
    <cellStyle name="Обычный 15 3 3 3 3 2 2" xfId="16285"/>
    <cellStyle name="Обычный 15 3 3 3 3 2 2 2" xfId="16286"/>
    <cellStyle name="Обычный 15 3 3 3 3 2 3" xfId="16287"/>
    <cellStyle name="Обычный 15 3 3 3 3 3" xfId="16288"/>
    <cellStyle name="Обычный 15 3 3 3 3 3 2" xfId="16289"/>
    <cellStyle name="Обычный 15 3 3 3 3 4" xfId="16290"/>
    <cellStyle name="Обычный 15 3 3 3 4" xfId="16291"/>
    <cellStyle name="Обычный 15 3 3 3 4 2" xfId="16292"/>
    <cellStyle name="Обычный 15 3 3 3 4 2 2" xfId="16293"/>
    <cellStyle name="Обычный 15 3 3 3 4 2 2 2" xfId="16294"/>
    <cellStyle name="Обычный 15 3 3 3 4 2 3" xfId="16295"/>
    <cellStyle name="Обычный 15 3 3 3 4 3" xfId="16296"/>
    <cellStyle name="Обычный 15 3 3 3 4 3 2" xfId="16297"/>
    <cellStyle name="Обычный 15 3 3 3 4 4" xfId="16298"/>
    <cellStyle name="Обычный 15 3 3 3 5" xfId="16299"/>
    <cellStyle name="Обычный 15 3 3 3 5 2" xfId="16300"/>
    <cellStyle name="Обычный 15 3 3 3 5 2 2" xfId="16301"/>
    <cellStyle name="Обычный 15 3 3 3 5 3" xfId="16302"/>
    <cellStyle name="Обычный 15 3 3 3 6" xfId="16303"/>
    <cellStyle name="Обычный 15 3 3 3 6 2" xfId="16304"/>
    <cellStyle name="Обычный 15 3 3 3 7" xfId="16305"/>
    <cellStyle name="Обычный 15 3 3 4" xfId="16306"/>
    <cellStyle name="Обычный 15 3 3 4 2" xfId="16307"/>
    <cellStyle name="Обычный 15 3 3 4 2 2" xfId="16308"/>
    <cellStyle name="Обычный 15 3 3 4 2 2 2" xfId="16309"/>
    <cellStyle name="Обычный 15 3 3 4 2 3" xfId="16310"/>
    <cellStyle name="Обычный 15 3 3 4 3" xfId="16311"/>
    <cellStyle name="Обычный 15 3 3 4 3 2" xfId="16312"/>
    <cellStyle name="Обычный 15 3 3 4 4" xfId="16313"/>
    <cellStyle name="Обычный 15 3 3 5" xfId="16314"/>
    <cellStyle name="Обычный 15 3 3 5 2" xfId="16315"/>
    <cellStyle name="Обычный 15 3 3 5 2 2" xfId="16316"/>
    <cellStyle name="Обычный 15 3 3 5 2 2 2" xfId="16317"/>
    <cellStyle name="Обычный 15 3 3 5 2 3" xfId="16318"/>
    <cellStyle name="Обычный 15 3 3 5 3" xfId="16319"/>
    <cellStyle name="Обычный 15 3 3 5 3 2" xfId="16320"/>
    <cellStyle name="Обычный 15 3 3 5 4" xfId="16321"/>
    <cellStyle name="Обычный 15 3 3 6" xfId="16322"/>
    <cellStyle name="Обычный 15 3 3 6 2" xfId="16323"/>
    <cellStyle name="Обычный 15 3 3 6 2 2" xfId="16324"/>
    <cellStyle name="Обычный 15 3 3 6 2 2 2" xfId="16325"/>
    <cellStyle name="Обычный 15 3 3 6 2 3" xfId="16326"/>
    <cellStyle name="Обычный 15 3 3 6 3" xfId="16327"/>
    <cellStyle name="Обычный 15 3 3 6 3 2" xfId="16328"/>
    <cellStyle name="Обычный 15 3 3 6 4" xfId="16329"/>
    <cellStyle name="Обычный 15 3 3 7" xfId="16330"/>
    <cellStyle name="Обычный 15 3 3 7 2" xfId="16331"/>
    <cellStyle name="Обычный 15 3 3 7 2 2" xfId="16332"/>
    <cellStyle name="Обычный 15 3 3 7 3" xfId="16333"/>
    <cellStyle name="Обычный 15 3 3 8" xfId="16334"/>
    <cellStyle name="Обычный 15 3 3 8 2" xfId="16335"/>
    <cellStyle name="Обычный 15 3 3 9" xfId="16336"/>
    <cellStyle name="Обычный 15 3 3 9 2" xfId="16337"/>
    <cellStyle name="Обычный 15 3 4" xfId="16338"/>
    <cellStyle name="Обычный 15 3 4 2" xfId="16339"/>
    <cellStyle name="Обычный 15 3 4 2 2" xfId="16340"/>
    <cellStyle name="Обычный 15 3 4 2 2 2" xfId="16341"/>
    <cellStyle name="Обычный 15 3 4 2 2 2 2" xfId="16342"/>
    <cellStyle name="Обычный 15 3 4 2 2 2 2 2" xfId="16343"/>
    <cellStyle name="Обычный 15 3 4 2 2 2 3" xfId="16344"/>
    <cellStyle name="Обычный 15 3 4 2 2 3" xfId="16345"/>
    <cellStyle name="Обычный 15 3 4 2 2 3 2" xfId="16346"/>
    <cellStyle name="Обычный 15 3 4 2 2 4" xfId="16347"/>
    <cellStyle name="Обычный 15 3 4 2 3" xfId="16348"/>
    <cellStyle name="Обычный 15 3 4 2 3 2" xfId="16349"/>
    <cellStyle name="Обычный 15 3 4 2 3 2 2" xfId="16350"/>
    <cellStyle name="Обычный 15 3 4 2 3 2 2 2" xfId="16351"/>
    <cellStyle name="Обычный 15 3 4 2 3 2 3" xfId="16352"/>
    <cellStyle name="Обычный 15 3 4 2 3 3" xfId="16353"/>
    <cellStyle name="Обычный 15 3 4 2 3 3 2" xfId="16354"/>
    <cellStyle name="Обычный 15 3 4 2 3 4" xfId="16355"/>
    <cellStyle name="Обычный 15 3 4 2 4" xfId="16356"/>
    <cellStyle name="Обычный 15 3 4 2 4 2" xfId="16357"/>
    <cellStyle name="Обычный 15 3 4 2 4 2 2" xfId="16358"/>
    <cellStyle name="Обычный 15 3 4 2 4 2 2 2" xfId="16359"/>
    <cellStyle name="Обычный 15 3 4 2 4 2 3" xfId="16360"/>
    <cellStyle name="Обычный 15 3 4 2 4 3" xfId="16361"/>
    <cellStyle name="Обычный 15 3 4 2 4 3 2" xfId="16362"/>
    <cellStyle name="Обычный 15 3 4 2 4 4" xfId="16363"/>
    <cellStyle name="Обычный 15 3 4 2 5" xfId="16364"/>
    <cellStyle name="Обычный 15 3 4 2 5 2" xfId="16365"/>
    <cellStyle name="Обычный 15 3 4 2 5 2 2" xfId="16366"/>
    <cellStyle name="Обычный 15 3 4 2 5 3" xfId="16367"/>
    <cellStyle name="Обычный 15 3 4 2 6" xfId="16368"/>
    <cellStyle name="Обычный 15 3 4 2 6 2" xfId="16369"/>
    <cellStyle name="Обычный 15 3 4 2 7" xfId="16370"/>
    <cellStyle name="Обычный 15 3 4 3" xfId="16371"/>
    <cellStyle name="Обычный 15 3 4 3 2" xfId="16372"/>
    <cellStyle name="Обычный 15 3 4 3 2 2" xfId="16373"/>
    <cellStyle name="Обычный 15 3 4 3 2 2 2" xfId="16374"/>
    <cellStyle name="Обычный 15 3 4 3 2 3" xfId="16375"/>
    <cellStyle name="Обычный 15 3 4 3 3" xfId="16376"/>
    <cellStyle name="Обычный 15 3 4 3 3 2" xfId="16377"/>
    <cellStyle name="Обычный 15 3 4 3 4" xfId="16378"/>
    <cellStyle name="Обычный 15 3 4 4" xfId="16379"/>
    <cellStyle name="Обычный 15 3 4 4 2" xfId="16380"/>
    <cellStyle name="Обычный 15 3 4 4 2 2" xfId="16381"/>
    <cellStyle name="Обычный 15 3 4 4 2 2 2" xfId="16382"/>
    <cellStyle name="Обычный 15 3 4 4 2 3" xfId="16383"/>
    <cellStyle name="Обычный 15 3 4 4 3" xfId="16384"/>
    <cellStyle name="Обычный 15 3 4 4 3 2" xfId="16385"/>
    <cellStyle name="Обычный 15 3 4 4 4" xfId="16386"/>
    <cellStyle name="Обычный 15 3 4 5" xfId="16387"/>
    <cellStyle name="Обычный 15 3 4 5 2" xfId="16388"/>
    <cellStyle name="Обычный 15 3 4 5 2 2" xfId="16389"/>
    <cellStyle name="Обычный 15 3 4 5 2 2 2" xfId="16390"/>
    <cellStyle name="Обычный 15 3 4 5 2 3" xfId="16391"/>
    <cellStyle name="Обычный 15 3 4 5 3" xfId="16392"/>
    <cellStyle name="Обычный 15 3 4 5 3 2" xfId="16393"/>
    <cellStyle name="Обычный 15 3 4 5 4" xfId="16394"/>
    <cellStyle name="Обычный 15 3 4 6" xfId="16395"/>
    <cellStyle name="Обычный 15 3 4 6 2" xfId="16396"/>
    <cellStyle name="Обычный 15 3 4 6 2 2" xfId="16397"/>
    <cellStyle name="Обычный 15 3 4 6 3" xfId="16398"/>
    <cellStyle name="Обычный 15 3 4 7" xfId="16399"/>
    <cellStyle name="Обычный 15 3 4 7 2" xfId="16400"/>
    <cellStyle name="Обычный 15 3 4 8" xfId="16401"/>
    <cellStyle name="Обычный 15 3 4 8 2" xfId="16402"/>
    <cellStyle name="Обычный 15 3 4 9" xfId="16403"/>
    <cellStyle name="Обычный 15 3 5" xfId="16404"/>
    <cellStyle name="Обычный 15 3 6" xfId="16405"/>
    <cellStyle name="Обычный 15 3 6 2" xfId="16406"/>
    <cellStyle name="Обычный 15 3 6 2 2" xfId="16407"/>
    <cellStyle name="Обычный 15 3 6 2 2 2" xfId="16408"/>
    <cellStyle name="Обычный 15 3 6 2 3" xfId="16409"/>
    <cellStyle name="Обычный 15 3 6 3" xfId="16410"/>
    <cellStyle name="Обычный 15 3 6 3 2" xfId="16411"/>
    <cellStyle name="Обычный 15 3 6 4" xfId="16412"/>
    <cellStyle name="Обычный 15 3 7" xfId="46517"/>
    <cellStyle name="Обычный 15 4" xfId="16413"/>
    <cellStyle name="Обычный 15 4 10" xfId="16414"/>
    <cellStyle name="Обычный 15 4 10 2" xfId="16415"/>
    <cellStyle name="Обычный 15 4 11" xfId="16416"/>
    <cellStyle name="Обычный 15 4 11 2" xfId="16417"/>
    <cellStyle name="Обычный 15 4 12" xfId="16418"/>
    <cellStyle name="Обычный 15 4 2" xfId="16419"/>
    <cellStyle name="Обычный 15 4 2 10" xfId="16420"/>
    <cellStyle name="Обычный 15 4 2 2" xfId="16421"/>
    <cellStyle name="Обычный 15 4 2 2 2" xfId="16422"/>
    <cellStyle name="Обычный 15 4 2 2 2 2" xfId="16423"/>
    <cellStyle name="Обычный 15 4 2 2 2 2 2" xfId="16424"/>
    <cellStyle name="Обычный 15 4 2 2 2 2 2 2" xfId="16425"/>
    <cellStyle name="Обычный 15 4 2 2 2 2 3" xfId="16426"/>
    <cellStyle name="Обычный 15 4 2 2 2 3" xfId="16427"/>
    <cellStyle name="Обычный 15 4 2 2 2 3 2" xfId="16428"/>
    <cellStyle name="Обычный 15 4 2 2 2 4" xfId="16429"/>
    <cellStyle name="Обычный 15 4 2 2 3" xfId="16430"/>
    <cellStyle name="Обычный 15 4 2 2 3 2" xfId="16431"/>
    <cellStyle name="Обычный 15 4 2 2 3 2 2" xfId="16432"/>
    <cellStyle name="Обычный 15 4 2 2 3 2 2 2" xfId="16433"/>
    <cellStyle name="Обычный 15 4 2 2 3 2 3" xfId="16434"/>
    <cellStyle name="Обычный 15 4 2 2 3 3" xfId="16435"/>
    <cellStyle name="Обычный 15 4 2 2 3 3 2" xfId="16436"/>
    <cellStyle name="Обычный 15 4 2 2 3 4" xfId="16437"/>
    <cellStyle name="Обычный 15 4 2 2 4" xfId="16438"/>
    <cellStyle name="Обычный 15 4 2 2 4 2" xfId="16439"/>
    <cellStyle name="Обычный 15 4 2 2 4 2 2" xfId="16440"/>
    <cellStyle name="Обычный 15 4 2 2 4 2 2 2" xfId="16441"/>
    <cellStyle name="Обычный 15 4 2 2 4 2 3" xfId="16442"/>
    <cellStyle name="Обычный 15 4 2 2 4 3" xfId="16443"/>
    <cellStyle name="Обычный 15 4 2 2 4 3 2" xfId="16444"/>
    <cellStyle name="Обычный 15 4 2 2 4 4" xfId="16445"/>
    <cellStyle name="Обычный 15 4 2 2 5" xfId="16446"/>
    <cellStyle name="Обычный 15 4 2 2 5 2" xfId="16447"/>
    <cellStyle name="Обычный 15 4 2 2 5 2 2" xfId="16448"/>
    <cellStyle name="Обычный 15 4 2 2 5 3" xfId="16449"/>
    <cellStyle name="Обычный 15 4 2 2 6" xfId="16450"/>
    <cellStyle name="Обычный 15 4 2 2 6 2" xfId="16451"/>
    <cellStyle name="Обычный 15 4 2 2 7" xfId="16452"/>
    <cellStyle name="Обычный 15 4 2 2 7 2" xfId="16453"/>
    <cellStyle name="Обычный 15 4 2 2 8" xfId="16454"/>
    <cellStyle name="Обычный 15 4 2 3" xfId="16455"/>
    <cellStyle name="Обычный 15 4 2 3 2" xfId="16456"/>
    <cellStyle name="Обычный 15 4 2 3 2 2" xfId="16457"/>
    <cellStyle name="Обычный 15 4 2 3 2 2 2" xfId="16458"/>
    <cellStyle name="Обычный 15 4 2 3 2 2 2 2" xfId="16459"/>
    <cellStyle name="Обычный 15 4 2 3 2 2 3" xfId="16460"/>
    <cellStyle name="Обычный 15 4 2 3 2 3" xfId="16461"/>
    <cellStyle name="Обычный 15 4 2 3 2 3 2" xfId="16462"/>
    <cellStyle name="Обычный 15 4 2 3 2 4" xfId="16463"/>
    <cellStyle name="Обычный 15 4 2 3 3" xfId="16464"/>
    <cellStyle name="Обычный 15 4 2 3 3 2" xfId="16465"/>
    <cellStyle name="Обычный 15 4 2 3 3 2 2" xfId="16466"/>
    <cellStyle name="Обычный 15 4 2 3 3 2 2 2" xfId="16467"/>
    <cellStyle name="Обычный 15 4 2 3 3 2 3" xfId="16468"/>
    <cellStyle name="Обычный 15 4 2 3 3 3" xfId="16469"/>
    <cellStyle name="Обычный 15 4 2 3 3 3 2" xfId="16470"/>
    <cellStyle name="Обычный 15 4 2 3 3 4" xfId="16471"/>
    <cellStyle name="Обычный 15 4 2 3 4" xfId="16472"/>
    <cellStyle name="Обычный 15 4 2 3 4 2" xfId="16473"/>
    <cellStyle name="Обычный 15 4 2 3 4 2 2" xfId="16474"/>
    <cellStyle name="Обычный 15 4 2 3 4 2 2 2" xfId="16475"/>
    <cellStyle name="Обычный 15 4 2 3 4 2 3" xfId="16476"/>
    <cellStyle name="Обычный 15 4 2 3 4 3" xfId="16477"/>
    <cellStyle name="Обычный 15 4 2 3 4 3 2" xfId="16478"/>
    <cellStyle name="Обычный 15 4 2 3 4 4" xfId="16479"/>
    <cellStyle name="Обычный 15 4 2 3 5" xfId="16480"/>
    <cellStyle name="Обычный 15 4 2 3 5 2" xfId="16481"/>
    <cellStyle name="Обычный 15 4 2 3 5 2 2" xfId="16482"/>
    <cellStyle name="Обычный 15 4 2 3 5 3" xfId="16483"/>
    <cellStyle name="Обычный 15 4 2 3 6" xfId="16484"/>
    <cellStyle name="Обычный 15 4 2 3 6 2" xfId="16485"/>
    <cellStyle name="Обычный 15 4 2 3 7" xfId="16486"/>
    <cellStyle name="Обычный 15 4 2 4" xfId="16487"/>
    <cellStyle name="Обычный 15 4 2 4 2" xfId="16488"/>
    <cellStyle name="Обычный 15 4 2 4 2 2" xfId="16489"/>
    <cellStyle name="Обычный 15 4 2 4 2 2 2" xfId="16490"/>
    <cellStyle name="Обычный 15 4 2 4 2 3" xfId="16491"/>
    <cellStyle name="Обычный 15 4 2 4 3" xfId="16492"/>
    <cellStyle name="Обычный 15 4 2 4 3 2" xfId="16493"/>
    <cellStyle name="Обычный 15 4 2 4 4" xfId="16494"/>
    <cellStyle name="Обычный 15 4 2 5" xfId="16495"/>
    <cellStyle name="Обычный 15 4 2 5 2" xfId="16496"/>
    <cellStyle name="Обычный 15 4 2 5 2 2" xfId="16497"/>
    <cellStyle name="Обычный 15 4 2 5 2 2 2" xfId="16498"/>
    <cellStyle name="Обычный 15 4 2 5 2 3" xfId="16499"/>
    <cellStyle name="Обычный 15 4 2 5 3" xfId="16500"/>
    <cellStyle name="Обычный 15 4 2 5 3 2" xfId="16501"/>
    <cellStyle name="Обычный 15 4 2 5 4" xfId="16502"/>
    <cellStyle name="Обычный 15 4 2 6" xfId="16503"/>
    <cellStyle name="Обычный 15 4 2 6 2" xfId="16504"/>
    <cellStyle name="Обычный 15 4 2 6 2 2" xfId="16505"/>
    <cellStyle name="Обычный 15 4 2 6 2 2 2" xfId="16506"/>
    <cellStyle name="Обычный 15 4 2 6 2 3" xfId="16507"/>
    <cellStyle name="Обычный 15 4 2 6 3" xfId="16508"/>
    <cellStyle name="Обычный 15 4 2 6 3 2" xfId="16509"/>
    <cellStyle name="Обычный 15 4 2 6 4" xfId="16510"/>
    <cellStyle name="Обычный 15 4 2 7" xfId="16511"/>
    <cellStyle name="Обычный 15 4 2 7 2" xfId="16512"/>
    <cellStyle name="Обычный 15 4 2 7 2 2" xfId="16513"/>
    <cellStyle name="Обычный 15 4 2 7 3" xfId="16514"/>
    <cellStyle name="Обычный 15 4 2 8" xfId="16515"/>
    <cellStyle name="Обычный 15 4 2 8 2" xfId="16516"/>
    <cellStyle name="Обычный 15 4 2 9" xfId="16517"/>
    <cellStyle name="Обычный 15 4 2 9 2" xfId="16518"/>
    <cellStyle name="Обычный 15 4 3" xfId="16519"/>
    <cellStyle name="Обычный 15 4 3 10" xfId="16520"/>
    <cellStyle name="Обычный 15 4 3 2" xfId="16521"/>
    <cellStyle name="Обычный 15 4 3 2 2" xfId="16522"/>
    <cellStyle name="Обычный 15 4 3 2 2 2" xfId="16523"/>
    <cellStyle name="Обычный 15 4 3 2 2 2 2" xfId="16524"/>
    <cellStyle name="Обычный 15 4 3 2 2 2 2 2" xfId="16525"/>
    <cellStyle name="Обычный 15 4 3 2 2 2 3" xfId="16526"/>
    <cellStyle name="Обычный 15 4 3 2 2 3" xfId="16527"/>
    <cellStyle name="Обычный 15 4 3 2 2 3 2" xfId="16528"/>
    <cellStyle name="Обычный 15 4 3 2 2 4" xfId="16529"/>
    <cellStyle name="Обычный 15 4 3 2 3" xfId="16530"/>
    <cellStyle name="Обычный 15 4 3 2 3 2" xfId="16531"/>
    <cellStyle name="Обычный 15 4 3 2 3 2 2" xfId="16532"/>
    <cellStyle name="Обычный 15 4 3 2 3 2 2 2" xfId="16533"/>
    <cellStyle name="Обычный 15 4 3 2 3 2 3" xfId="16534"/>
    <cellStyle name="Обычный 15 4 3 2 3 3" xfId="16535"/>
    <cellStyle name="Обычный 15 4 3 2 3 3 2" xfId="16536"/>
    <cellStyle name="Обычный 15 4 3 2 3 4" xfId="16537"/>
    <cellStyle name="Обычный 15 4 3 2 4" xfId="16538"/>
    <cellStyle name="Обычный 15 4 3 2 4 2" xfId="16539"/>
    <cellStyle name="Обычный 15 4 3 2 4 2 2" xfId="16540"/>
    <cellStyle name="Обычный 15 4 3 2 4 2 2 2" xfId="16541"/>
    <cellStyle name="Обычный 15 4 3 2 4 2 3" xfId="16542"/>
    <cellStyle name="Обычный 15 4 3 2 4 3" xfId="16543"/>
    <cellStyle name="Обычный 15 4 3 2 4 3 2" xfId="16544"/>
    <cellStyle name="Обычный 15 4 3 2 4 4" xfId="16545"/>
    <cellStyle name="Обычный 15 4 3 2 5" xfId="16546"/>
    <cellStyle name="Обычный 15 4 3 2 5 2" xfId="16547"/>
    <cellStyle name="Обычный 15 4 3 2 5 2 2" xfId="16548"/>
    <cellStyle name="Обычный 15 4 3 2 5 3" xfId="16549"/>
    <cellStyle name="Обычный 15 4 3 2 6" xfId="16550"/>
    <cellStyle name="Обычный 15 4 3 2 6 2" xfId="16551"/>
    <cellStyle name="Обычный 15 4 3 2 7" xfId="16552"/>
    <cellStyle name="Обычный 15 4 3 2 7 2" xfId="16553"/>
    <cellStyle name="Обычный 15 4 3 2 8" xfId="16554"/>
    <cellStyle name="Обычный 15 4 3 3" xfId="16555"/>
    <cellStyle name="Обычный 15 4 3 3 2" xfId="16556"/>
    <cellStyle name="Обычный 15 4 3 3 2 2" xfId="16557"/>
    <cellStyle name="Обычный 15 4 3 3 2 2 2" xfId="16558"/>
    <cellStyle name="Обычный 15 4 3 3 2 2 2 2" xfId="16559"/>
    <cellStyle name="Обычный 15 4 3 3 2 2 3" xfId="16560"/>
    <cellStyle name="Обычный 15 4 3 3 2 3" xfId="16561"/>
    <cellStyle name="Обычный 15 4 3 3 2 3 2" xfId="16562"/>
    <cellStyle name="Обычный 15 4 3 3 2 4" xfId="16563"/>
    <cellStyle name="Обычный 15 4 3 3 3" xfId="16564"/>
    <cellStyle name="Обычный 15 4 3 3 3 2" xfId="16565"/>
    <cellStyle name="Обычный 15 4 3 3 3 2 2" xfId="16566"/>
    <cellStyle name="Обычный 15 4 3 3 3 2 2 2" xfId="16567"/>
    <cellStyle name="Обычный 15 4 3 3 3 2 3" xfId="16568"/>
    <cellStyle name="Обычный 15 4 3 3 3 3" xfId="16569"/>
    <cellStyle name="Обычный 15 4 3 3 3 3 2" xfId="16570"/>
    <cellStyle name="Обычный 15 4 3 3 3 4" xfId="16571"/>
    <cellStyle name="Обычный 15 4 3 3 4" xfId="16572"/>
    <cellStyle name="Обычный 15 4 3 3 4 2" xfId="16573"/>
    <cellStyle name="Обычный 15 4 3 3 4 2 2" xfId="16574"/>
    <cellStyle name="Обычный 15 4 3 3 4 2 2 2" xfId="16575"/>
    <cellStyle name="Обычный 15 4 3 3 4 2 3" xfId="16576"/>
    <cellStyle name="Обычный 15 4 3 3 4 3" xfId="16577"/>
    <cellStyle name="Обычный 15 4 3 3 4 3 2" xfId="16578"/>
    <cellStyle name="Обычный 15 4 3 3 4 4" xfId="16579"/>
    <cellStyle name="Обычный 15 4 3 3 5" xfId="16580"/>
    <cellStyle name="Обычный 15 4 3 3 5 2" xfId="16581"/>
    <cellStyle name="Обычный 15 4 3 3 5 2 2" xfId="16582"/>
    <cellStyle name="Обычный 15 4 3 3 5 3" xfId="16583"/>
    <cellStyle name="Обычный 15 4 3 3 6" xfId="16584"/>
    <cellStyle name="Обычный 15 4 3 3 6 2" xfId="16585"/>
    <cellStyle name="Обычный 15 4 3 3 7" xfId="16586"/>
    <cellStyle name="Обычный 15 4 3 4" xfId="16587"/>
    <cellStyle name="Обычный 15 4 3 4 2" xfId="16588"/>
    <cellStyle name="Обычный 15 4 3 4 2 2" xfId="16589"/>
    <cellStyle name="Обычный 15 4 3 4 2 2 2" xfId="16590"/>
    <cellStyle name="Обычный 15 4 3 4 2 3" xfId="16591"/>
    <cellStyle name="Обычный 15 4 3 4 3" xfId="16592"/>
    <cellStyle name="Обычный 15 4 3 4 3 2" xfId="16593"/>
    <cellStyle name="Обычный 15 4 3 4 4" xfId="16594"/>
    <cellStyle name="Обычный 15 4 3 5" xfId="16595"/>
    <cellStyle name="Обычный 15 4 3 5 2" xfId="16596"/>
    <cellStyle name="Обычный 15 4 3 5 2 2" xfId="16597"/>
    <cellStyle name="Обычный 15 4 3 5 2 2 2" xfId="16598"/>
    <cellStyle name="Обычный 15 4 3 5 2 3" xfId="16599"/>
    <cellStyle name="Обычный 15 4 3 5 3" xfId="16600"/>
    <cellStyle name="Обычный 15 4 3 5 3 2" xfId="16601"/>
    <cellStyle name="Обычный 15 4 3 5 4" xfId="16602"/>
    <cellStyle name="Обычный 15 4 3 6" xfId="16603"/>
    <cellStyle name="Обычный 15 4 3 6 2" xfId="16604"/>
    <cellStyle name="Обычный 15 4 3 6 2 2" xfId="16605"/>
    <cellStyle name="Обычный 15 4 3 6 2 2 2" xfId="16606"/>
    <cellStyle name="Обычный 15 4 3 6 2 3" xfId="16607"/>
    <cellStyle name="Обычный 15 4 3 6 3" xfId="16608"/>
    <cellStyle name="Обычный 15 4 3 6 3 2" xfId="16609"/>
    <cellStyle name="Обычный 15 4 3 6 4" xfId="16610"/>
    <cellStyle name="Обычный 15 4 3 7" xfId="16611"/>
    <cellStyle name="Обычный 15 4 3 7 2" xfId="16612"/>
    <cellStyle name="Обычный 15 4 3 7 2 2" xfId="16613"/>
    <cellStyle name="Обычный 15 4 3 7 3" xfId="16614"/>
    <cellStyle name="Обычный 15 4 3 8" xfId="16615"/>
    <cellStyle name="Обычный 15 4 3 8 2" xfId="16616"/>
    <cellStyle name="Обычный 15 4 3 9" xfId="16617"/>
    <cellStyle name="Обычный 15 4 3 9 2" xfId="16618"/>
    <cellStyle name="Обычный 15 4 4" xfId="16619"/>
    <cellStyle name="Обычный 15 4 4 2" xfId="16620"/>
    <cellStyle name="Обычный 15 4 4 2 2" xfId="16621"/>
    <cellStyle name="Обычный 15 4 4 2 2 2" xfId="16622"/>
    <cellStyle name="Обычный 15 4 4 2 2 2 2" xfId="16623"/>
    <cellStyle name="Обычный 15 4 4 2 2 3" xfId="16624"/>
    <cellStyle name="Обычный 15 4 4 2 3" xfId="16625"/>
    <cellStyle name="Обычный 15 4 4 2 3 2" xfId="16626"/>
    <cellStyle name="Обычный 15 4 4 2 4" xfId="16627"/>
    <cellStyle name="Обычный 15 4 4 3" xfId="16628"/>
    <cellStyle name="Обычный 15 4 4 3 2" xfId="16629"/>
    <cellStyle name="Обычный 15 4 4 3 2 2" xfId="16630"/>
    <cellStyle name="Обычный 15 4 4 3 2 2 2" xfId="16631"/>
    <cellStyle name="Обычный 15 4 4 3 2 3" xfId="16632"/>
    <cellStyle name="Обычный 15 4 4 3 3" xfId="16633"/>
    <cellStyle name="Обычный 15 4 4 3 3 2" xfId="16634"/>
    <cellStyle name="Обычный 15 4 4 3 4" xfId="16635"/>
    <cellStyle name="Обычный 15 4 4 4" xfId="16636"/>
    <cellStyle name="Обычный 15 4 4 4 2" xfId="16637"/>
    <cellStyle name="Обычный 15 4 4 4 2 2" xfId="16638"/>
    <cellStyle name="Обычный 15 4 4 4 2 2 2" xfId="16639"/>
    <cellStyle name="Обычный 15 4 4 4 2 3" xfId="16640"/>
    <cellStyle name="Обычный 15 4 4 4 3" xfId="16641"/>
    <cellStyle name="Обычный 15 4 4 4 3 2" xfId="16642"/>
    <cellStyle name="Обычный 15 4 4 4 4" xfId="16643"/>
    <cellStyle name="Обычный 15 4 4 5" xfId="16644"/>
    <cellStyle name="Обычный 15 4 4 5 2" xfId="16645"/>
    <cellStyle name="Обычный 15 4 4 5 2 2" xfId="16646"/>
    <cellStyle name="Обычный 15 4 4 5 3" xfId="16647"/>
    <cellStyle name="Обычный 15 4 4 6" xfId="16648"/>
    <cellStyle name="Обычный 15 4 4 6 2" xfId="16649"/>
    <cellStyle name="Обычный 15 4 4 7" xfId="16650"/>
    <cellStyle name="Обычный 15 4 4 7 2" xfId="16651"/>
    <cellStyle name="Обычный 15 4 4 8" xfId="16652"/>
    <cellStyle name="Обычный 15 4 5" xfId="16653"/>
    <cellStyle name="Обычный 15 4 5 2" xfId="16654"/>
    <cellStyle name="Обычный 15 4 5 2 2" xfId="16655"/>
    <cellStyle name="Обычный 15 4 5 2 2 2" xfId="16656"/>
    <cellStyle name="Обычный 15 4 5 2 2 2 2" xfId="16657"/>
    <cellStyle name="Обычный 15 4 5 2 2 3" xfId="16658"/>
    <cellStyle name="Обычный 15 4 5 2 3" xfId="16659"/>
    <cellStyle name="Обычный 15 4 5 2 3 2" xfId="16660"/>
    <cellStyle name="Обычный 15 4 5 2 4" xfId="16661"/>
    <cellStyle name="Обычный 15 4 5 3" xfId="16662"/>
    <cellStyle name="Обычный 15 4 5 3 2" xfId="16663"/>
    <cellStyle name="Обычный 15 4 5 3 2 2" xfId="16664"/>
    <cellStyle name="Обычный 15 4 5 3 2 2 2" xfId="16665"/>
    <cellStyle name="Обычный 15 4 5 3 2 3" xfId="16666"/>
    <cellStyle name="Обычный 15 4 5 3 3" xfId="16667"/>
    <cellStyle name="Обычный 15 4 5 3 3 2" xfId="16668"/>
    <cellStyle name="Обычный 15 4 5 3 4" xfId="16669"/>
    <cellStyle name="Обычный 15 4 5 4" xfId="16670"/>
    <cellStyle name="Обычный 15 4 5 4 2" xfId="16671"/>
    <cellStyle name="Обычный 15 4 5 4 2 2" xfId="16672"/>
    <cellStyle name="Обычный 15 4 5 4 2 2 2" xfId="16673"/>
    <cellStyle name="Обычный 15 4 5 4 2 3" xfId="16674"/>
    <cellStyle name="Обычный 15 4 5 4 3" xfId="16675"/>
    <cellStyle name="Обычный 15 4 5 4 3 2" xfId="16676"/>
    <cellStyle name="Обычный 15 4 5 4 4" xfId="16677"/>
    <cellStyle name="Обычный 15 4 5 5" xfId="16678"/>
    <cellStyle name="Обычный 15 4 5 5 2" xfId="16679"/>
    <cellStyle name="Обычный 15 4 5 5 2 2" xfId="16680"/>
    <cellStyle name="Обычный 15 4 5 5 3" xfId="16681"/>
    <cellStyle name="Обычный 15 4 5 6" xfId="16682"/>
    <cellStyle name="Обычный 15 4 5 6 2" xfId="16683"/>
    <cellStyle name="Обычный 15 4 5 7" xfId="16684"/>
    <cellStyle name="Обычный 15 4 6" xfId="16685"/>
    <cellStyle name="Обычный 15 4 6 2" xfId="16686"/>
    <cellStyle name="Обычный 15 4 6 2 2" xfId="16687"/>
    <cellStyle name="Обычный 15 4 6 2 2 2" xfId="16688"/>
    <cellStyle name="Обычный 15 4 6 2 3" xfId="16689"/>
    <cellStyle name="Обычный 15 4 6 3" xfId="16690"/>
    <cellStyle name="Обычный 15 4 6 3 2" xfId="16691"/>
    <cellStyle name="Обычный 15 4 6 4" xfId="16692"/>
    <cellStyle name="Обычный 15 4 7" xfId="16693"/>
    <cellStyle name="Обычный 15 4 7 2" xfId="16694"/>
    <cellStyle name="Обычный 15 4 7 2 2" xfId="16695"/>
    <cellStyle name="Обычный 15 4 7 2 2 2" xfId="16696"/>
    <cellStyle name="Обычный 15 4 7 2 3" xfId="16697"/>
    <cellStyle name="Обычный 15 4 7 3" xfId="16698"/>
    <cellStyle name="Обычный 15 4 7 3 2" xfId="16699"/>
    <cellStyle name="Обычный 15 4 7 4" xfId="16700"/>
    <cellStyle name="Обычный 15 4 8" xfId="16701"/>
    <cellStyle name="Обычный 15 4 8 2" xfId="16702"/>
    <cellStyle name="Обычный 15 4 8 2 2" xfId="16703"/>
    <cellStyle name="Обычный 15 4 8 2 2 2" xfId="16704"/>
    <cellStyle name="Обычный 15 4 8 2 3" xfId="16705"/>
    <cellStyle name="Обычный 15 4 8 3" xfId="16706"/>
    <cellStyle name="Обычный 15 4 8 3 2" xfId="16707"/>
    <cellStyle name="Обычный 15 4 8 4" xfId="16708"/>
    <cellStyle name="Обычный 15 4 9" xfId="16709"/>
    <cellStyle name="Обычный 15 4 9 2" xfId="16710"/>
    <cellStyle name="Обычный 15 4 9 2 2" xfId="16711"/>
    <cellStyle name="Обычный 15 4 9 3" xfId="16712"/>
    <cellStyle name="Обычный 15 5" xfId="16713"/>
    <cellStyle name="Обычный 15 5 10" xfId="16714"/>
    <cellStyle name="Обычный 15 5 10 2" xfId="16715"/>
    <cellStyle name="Обычный 15 5 11" xfId="16716"/>
    <cellStyle name="Обычный 15 5 11 2" xfId="16717"/>
    <cellStyle name="Обычный 15 5 12" xfId="16718"/>
    <cellStyle name="Обычный 15 5 2" xfId="16719"/>
    <cellStyle name="Обычный 15 5 2 10" xfId="16720"/>
    <cellStyle name="Обычный 15 5 2 2" xfId="16721"/>
    <cellStyle name="Обычный 15 5 2 2 2" xfId="16722"/>
    <cellStyle name="Обычный 15 5 2 2 2 2" xfId="16723"/>
    <cellStyle name="Обычный 15 5 2 2 2 2 2" xfId="16724"/>
    <cellStyle name="Обычный 15 5 2 2 2 2 2 2" xfId="16725"/>
    <cellStyle name="Обычный 15 5 2 2 2 2 3" xfId="16726"/>
    <cellStyle name="Обычный 15 5 2 2 2 3" xfId="16727"/>
    <cellStyle name="Обычный 15 5 2 2 2 3 2" xfId="16728"/>
    <cellStyle name="Обычный 15 5 2 2 2 4" xfId="16729"/>
    <cellStyle name="Обычный 15 5 2 2 3" xfId="16730"/>
    <cellStyle name="Обычный 15 5 2 2 3 2" xfId="16731"/>
    <cellStyle name="Обычный 15 5 2 2 3 2 2" xfId="16732"/>
    <cellStyle name="Обычный 15 5 2 2 3 2 2 2" xfId="16733"/>
    <cellStyle name="Обычный 15 5 2 2 3 2 3" xfId="16734"/>
    <cellStyle name="Обычный 15 5 2 2 3 3" xfId="16735"/>
    <cellStyle name="Обычный 15 5 2 2 3 3 2" xfId="16736"/>
    <cellStyle name="Обычный 15 5 2 2 3 4" xfId="16737"/>
    <cellStyle name="Обычный 15 5 2 2 4" xfId="16738"/>
    <cellStyle name="Обычный 15 5 2 2 4 2" xfId="16739"/>
    <cellStyle name="Обычный 15 5 2 2 4 2 2" xfId="16740"/>
    <cellStyle name="Обычный 15 5 2 2 4 2 2 2" xfId="16741"/>
    <cellStyle name="Обычный 15 5 2 2 4 2 3" xfId="16742"/>
    <cellStyle name="Обычный 15 5 2 2 4 3" xfId="16743"/>
    <cellStyle name="Обычный 15 5 2 2 4 3 2" xfId="16744"/>
    <cellStyle name="Обычный 15 5 2 2 4 4" xfId="16745"/>
    <cellStyle name="Обычный 15 5 2 2 5" xfId="16746"/>
    <cellStyle name="Обычный 15 5 2 2 5 2" xfId="16747"/>
    <cellStyle name="Обычный 15 5 2 2 5 2 2" xfId="16748"/>
    <cellStyle name="Обычный 15 5 2 2 5 3" xfId="16749"/>
    <cellStyle name="Обычный 15 5 2 2 6" xfId="16750"/>
    <cellStyle name="Обычный 15 5 2 2 6 2" xfId="16751"/>
    <cellStyle name="Обычный 15 5 2 2 7" xfId="16752"/>
    <cellStyle name="Обычный 15 5 2 2 7 2" xfId="16753"/>
    <cellStyle name="Обычный 15 5 2 2 8" xfId="16754"/>
    <cellStyle name="Обычный 15 5 2 3" xfId="16755"/>
    <cellStyle name="Обычный 15 5 2 3 2" xfId="16756"/>
    <cellStyle name="Обычный 15 5 2 3 2 2" xfId="16757"/>
    <cellStyle name="Обычный 15 5 2 3 2 2 2" xfId="16758"/>
    <cellStyle name="Обычный 15 5 2 3 2 2 2 2" xfId="16759"/>
    <cellStyle name="Обычный 15 5 2 3 2 2 3" xfId="16760"/>
    <cellStyle name="Обычный 15 5 2 3 2 3" xfId="16761"/>
    <cellStyle name="Обычный 15 5 2 3 2 3 2" xfId="16762"/>
    <cellStyle name="Обычный 15 5 2 3 2 4" xfId="16763"/>
    <cellStyle name="Обычный 15 5 2 3 3" xfId="16764"/>
    <cellStyle name="Обычный 15 5 2 3 3 2" xfId="16765"/>
    <cellStyle name="Обычный 15 5 2 3 3 2 2" xfId="16766"/>
    <cellStyle name="Обычный 15 5 2 3 3 2 2 2" xfId="16767"/>
    <cellStyle name="Обычный 15 5 2 3 3 2 3" xfId="16768"/>
    <cellStyle name="Обычный 15 5 2 3 3 3" xfId="16769"/>
    <cellStyle name="Обычный 15 5 2 3 3 3 2" xfId="16770"/>
    <cellStyle name="Обычный 15 5 2 3 3 4" xfId="16771"/>
    <cellStyle name="Обычный 15 5 2 3 4" xfId="16772"/>
    <cellStyle name="Обычный 15 5 2 3 4 2" xfId="16773"/>
    <cellStyle name="Обычный 15 5 2 3 4 2 2" xfId="16774"/>
    <cellStyle name="Обычный 15 5 2 3 4 2 2 2" xfId="16775"/>
    <cellStyle name="Обычный 15 5 2 3 4 2 3" xfId="16776"/>
    <cellStyle name="Обычный 15 5 2 3 4 3" xfId="16777"/>
    <cellStyle name="Обычный 15 5 2 3 4 3 2" xfId="16778"/>
    <cellStyle name="Обычный 15 5 2 3 4 4" xfId="16779"/>
    <cellStyle name="Обычный 15 5 2 3 5" xfId="16780"/>
    <cellStyle name="Обычный 15 5 2 3 5 2" xfId="16781"/>
    <cellStyle name="Обычный 15 5 2 3 5 2 2" xfId="16782"/>
    <cellStyle name="Обычный 15 5 2 3 5 3" xfId="16783"/>
    <cellStyle name="Обычный 15 5 2 3 6" xfId="16784"/>
    <cellStyle name="Обычный 15 5 2 3 6 2" xfId="16785"/>
    <cellStyle name="Обычный 15 5 2 3 7" xfId="16786"/>
    <cellStyle name="Обычный 15 5 2 4" xfId="16787"/>
    <cellStyle name="Обычный 15 5 2 4 2" xfId="16788"/>
    <cellStyle name="Обычный 15 5 2 4 2 2" xfId="16789"/>
    <cellStyle name="Обычный 15 5 2 4 2 2 2" xfId="16790"/>
    <cellStyle name="Обычный 15 5 2 4 2 3" xfId="16791"/>
    <cellStyle name="Обычный 15 5 2 4 3" xfId="16792"/>
    <cellStyle name="Обычный 15 5 2 4 3 2" xfId="16793"/>
    <cellStyle name="Обычный 15 5 2 4 4" xfId="16794"/>
    <cellStyle name="Обычный 15 5 2 5" xfId="16795"/>
    <cellStyle name="Обычный 15 5 2 5 2" xfId="16796"/>
    <cellStyle name="Обычный 15 5 2 5 2 2" xfId="16797"/>
    <cellStyle name="Обычный 15 5 2 5 2 2 2" xfId="16798"/>
    <cellStyle name="Обычный 15 5 2 5 2 3" xfId="16799"/>
    <cellStyle name="Обычный 15 5 2 5 3" xfId="16800"/>
    <cellStyle name="Обычный 15 5 2 5 3 2" xfId="16801"/>
    <cellStyle name="Обычный 15 5 2 5 4" xfId="16802"/>
    <cellStyle name="Обычный 15 5 2 6" xfId="16803"/>
    <cellStyle name="Обычный 15 5 2 6 2" xfId="16804"/>
    <cellStyle name="Обычный 15 5 2 6 2 2" xfId="16805"/>
    <cellStyle name="Обычный 15 5 2 6 2 2 2" xfId="16806"/>
    <cellStyle name="Обычный 15 5 2 6 2 3" xfId="16807"/>
    <cellStyle name="Обычный 15 5 2 6 3" xfId="16808"/>
    <cellStyle name="Обычный 15 5 2 6 3 2" xfId="16809"/>
    <cellStyle name="Обычный 15 5 2 6 4" xfId="16810"/>
    <cellStyle name="Обычный 15 5 2 7" xfId="16811"/>
    <cellStyle name="Обычный 15 5 2 7 2" xfId="16812"/>
    <cellStyle name="Обычный 15 5 2 7 2 2" xfId="16813"/>
    <cellStyle name="Обычный 15 5 2 7 3" xfId="16814"/>
    <cellStyle name="Обычный 15 5 2 8" xfId="16815"/>
    <cellStyle name="Обычный 15 5 2 8 2" xfId="16816"/>
    <cellStyle name="Обычный 15 5 2 9" xfId="16817"/>
    <cellStyle name="Обычный 15 5 2 9 2" xfId="16818"/>
    <cellStyle name="Обычный 15 5 3" xfId="16819"/>
    <cellStyle name="Обычный 15 5 3 10" xfId="16820"/>
    <cellStyle name="Обычный 15 5 3 2" xfId="16821"/>
    <cellStyle name="Обычный 15 5 3 2 2" xfId="16822"/>
    <cellStyle name="Обычный 15 5 3 2 2 2" xfId="16823"/>
    <cellStyle name="Обычный 15 5 3 2 2 2 2" xfId="16824"/>
    <cellStyle name="Обычный 15 5 3 2 2 2 2 2" xfId="16825"/>
    <cellStyle name="Обычный 15 5 3 2 2 2 3" xfId="16826"/>
    <cellStyle name="Обычный 15 5 3 2 2 3" xfId="16827"/>
    <cellStyle name="Обычный 15 5 3 2 2 3 2" xfId="16828"/>
    <cellStyle name="Обычный 15 5 3 2 2 4" xfId="16829"/>
    <cellStyle name="Обычный 15 5 3 2 3" xfId="16830"/>
    <cellStyle name="Обычный 15 5 3 2 3 2" xfId="16831"/>
    <cellStyle name="Обычный 15 5 3 2 3 2 2" xfId="16832"/>
    <cellStyle name="Обычный 15 5 3 2 3 2 2 2" xfId="16833"/>
    <cellStyle name="Обычный 15 5 3 2 3 2 3" xfId="16834"/>
    <cellStyle name="Обычный 15 5 3 2 3 3" xfId="16835"/>
    <cellStyle name="Обычный 15 5 3 2 3 3 2" xfId="16836"/>
    <cellStyle name="Обычный 15 5 3 2 3 4" xfId="16837"/>
    <cellStyle name="Обычный 15 5 3 2 4" xfId="16838"/>
    <cellStyle name="Обычный 15 5 3 2 4 2" xfId="16839"/>
    <cellStyle name="Обычный 15 5 3 2 4 2 2" xfId="16840"/>
    <cellStyle name="Обычный 15 5 3 2 4 2 2 2" xfId="16841"/>
    <cellStyle name="Обычный 15 5 3 2 4 2 3" xfId="16842"/>
    <cellStyle name="Обычный 15 5 3 2 4 3" xfId="16843"/>
    <cellStyle name="Обычный 15 5 3 2 4 3 2" xfId="16844"/>
    <cellStyle name="Обычный 15 5 3 2 4 4" xfId="16845"/>
    <cellStyle name="Обычный 15 5 3 2 5" xfId="16846"/>
    <cellStyle name="Обычный 15 5 3 2 5 2" xfId="16847"/>
    <cellStyle name="Обычный 15 5 3 2 5 2 2" xfId="16848"/>
    <cellStyle name="Обычный 15 5 3 2 5 3" xfId="16849"/>
    <cellStyle name="Обычный 15 5 3 2 6" xfId="16850"/>
    <cellStyle name="Обычный 15 5 3 2 6 2" xfId="16851"/>
    <cellStyle name="Обычный 15 5 3 2 7" xfId="16852"/>
    <cellStyle name="Обычный 15 5 3 2 7 2" xfId="16853"/>
    <cellStyle name="Обычный 15 5 3 2 8" xfId="16854"/>
    <cellStyle name="Обычный 15 5 3 3" xfId="16855"/>
    <cellStyle name="Обычный 15 5 3 3 2" xfId="16856"/>
    <cellStyle name="Обычный 15 5 3 3 2 2" xfId="16857"/>
    <cellStyle name="Обычный 15 5 3 3 2 2 2" xfId="16858"/>
    <cellStyle name="Обычный 15 5 3 3 2 2 2 2" xfId="16859"/>
    <cellStyle name="Обычный 15 5 3 3 2 2 3" xfId="16860"/>
    <cellStyle name="Обычный 15 5 3 3 2 3" xfId="16861"/>
    <cellStyle name="Обычный 15 5 3 3 2 3 2" xfId="16862"/>
    <cellStyle name="Обычный 15 5 3 3 2 4" xfId="16863"/>
    <cellStyle name="Обычный 15 5 3 3 3" xfId="16864"/>
    <cellStyle name="Обычный 15 5 3 3 3 2" xfId="16865"/>
    <cellStyle name="Обычный 15 5 3 3 3 2 2" xfId="16866"/>
    <cellStyle name="Обычный 15 5 3 3 3 2 2 2" xfId="16867"/>
    <cellStyle name="Обычный 15 5 3 3 3 2 3" xfId="16868"/>
    <cellStyle name="Обычный 15 5 3 3 3 3" xfId="16869"/>
    <cellStyle name="Обычный 15 5 3 3 3 3 2" xfId="16870"/>
    <cellStyle name="Обычный 15 5 3 3 3 4" xfId="16871"/>
    <cellStyle name="Обычный 15 5 3 3 4" xfId="16872"/>
    <cellStyle name="Обычный 15 5 3 3 4 2" xfId="16873"/>
    <cellStyle name="Обычный 15 5 3 3 4 2 2" xfId="16874"/>
    <cellStyle name="Обычный 15 5 3 3 4 2 2 2" xfId="16875"/>
    <cellStyle name="Обычный 15 5 3 3 4 2 3" xfId="16876"/>
    <cellStyle name="Обычный 15 5 3 3 4 3" xfId="16877"/>
    <cellStyle name="Обычный 15 5 3 3 4 3 2" xfId="16878"/>
    <cellStyle name="Обычный 15 5 3 3 4 4" xfId="16879"/>
    <cellStyle name="Обычный 15 5 3 3 5" xfId="16880"/>
    <cellStyle name="Обычный 15 5 3 3 5 2" xfId="16881"/>
    <cellStyle name="Обычный 15 5 3 3 5 2 2" xfId="16882"/>
    <cellStyle name="Обычный 15 5 3 3 5 3" xfId="16883"/>
    <cellStyle name="Обычный 15 5 3 3 6" xfId="16884"/>
    <cellStyle name="Обычный 15 5 3 3 6 2" xfId="16885"/>
    <cellStyle name="Обычный 15 5 3 3 7" xfId="16886"/>
    <cellStyle name="Обычный 15 5 3 4" xfId="16887"/>
    <cellStyle name="Обычный 15 5 3 4 2" xfId="16888"/>
    <cellStyle name="Обычный 15 5 3 4 2 2" xfId="16889"/>
    <cellStyle name="Обычный 15 5 3 4 2 2 2" xfId="16890"/>
    <cellStyle name="Обычный 15 5 3 4 2 3" xfId="16891"/>
    <cellStyle name="Обычный 15 5 3 4 3" xfId="16892"/>
    <cellStyle name="Обычный 15 5 3 4 3 2" xfId="16893"/>
    <cellStyle name="Обычный 15 5 3 4 4" xfId="16894"/>
    <cellStyle name="Обычный 15 5 3 5" xfId="16895"/>
    <cellStyle name="Обычный 15 5 3 5 2" xfId="16896"/>
    <cellStyle name="Обычный 15 5 3 5 2 2" xfId="16897"/>
    <cellStyle name="Обычный 15 5 3 5 2 2 2" xfId="16898"/>
    <cellStyle name="Обычный 15 5 3 5 2 3" xfId="16899"/>
    <cellStyle name="Обычный 15 5 3 5 3" xfId="16900"/>
    <cellStyle name="Обычный 15 5 3 5 3 2" xfId="16901"/>
    <cellStyle name="Обычный 15 5 3 5 4" xfId="16902"/>
    <cellStyle name="Обычный 15 5 3 6" xfId="16903"/>
    <cellStyle name="Обычный 15 5 3 6 2" xfId="16904"/>
    <cellStyle name="Обычный 15 5 3 6 2 2" xfId="16905"/>
    <cellStyle name="Обычный 15 5 3 6 2 2 2" xfId="16906"/>
    <cellStyle name="Обычный 15 5 3 6 2 3" xfId="16907"/>
    <cellStyle name="Обычный 15 5 3 6 3" xfId="16908"/>
    <cellStyle name="Обычный 15 5 3 6 3 2" xfId="16909"/>
    <cellStyle name="Обычный 15 5 3 6 4" xfId="16910"/>
    <cellStyle name="Обычный 15 5 3 7" xfId="16911"/>
    <cellStyle name="Обычный 15 5 3 7 2" xfId="16912"/>
    <cellStyle name="Обычный 15 5 3 7 2 2" xfId="16913"/>
    <cellStyle name="Обычный 15 5 3 7 3" xfId="16914"/>
    <cellStyle name="Обычный 15 5 3 8" xfId="16915"/>
    <cellStyle name="Обычный 15 5 3 8 2" xfId="16916"/>
    <cellStyle name="Обычный 15 5 3 9" xfId="16917"/>
    <cellStyle name="Обычный 15 5 3 9 2" xfId="16918"/>
    <cellStyle name="Обычный 15 5 4" xfId="16919"/>
    <cellStyle name="Обычный 15 5 4 2" xfId="16920"/>
    <cellStyle name="Обычный 15 5 4 2 2" xfId="16921"/>
    <cellStyle name="Обычный 15 5 4 2 2 2" xfId="16922"/>
    <cellStyle name="Обычный 15 5 4 2 2 2 2" xfId="16923"/>
    <cellStyle name="Обычный 15 5 4 2 2 3" xfId="16924"/>
    <cellStyle name="Обычный 15 5 4 2 3" xfId="16925"/>
    <cellStyle name="Обычный 15 5 4 2 3 2" xfId="16926"/>
    <cellStyle name="Обычный 15 5 4 2 4" xfId="16927"/>
    <cellStyle name="Обычный 15 5 4 3" xfId="16928"/>
    <cellStyle name="Обычный 15 5 4 3 2" xfId="16929"/>
    <cellStyle name="Обычный 15 5 4 3 2 2" xfId="16930"/>
    <cellStyle name="Обычный 15 5 4 3 2 2 2" xfId="16931"/>
    <cellStyle name="Обычный 15 5 4 3 2 3" xfId="16932"/>
    <cellStyle name="Обычный 15 5 4 3 3" xfId="16933"/>
    <cellStyle name="Обычный 15 5 4 3 3 2" xfId="16934"/>
    <cellStyle name="Обычный 15 5 4 3 4" xfId="16935"/>
    <cellStyle name="Обычный 15 5 4 4" xfId="16936"/>
    <cellStyle name="Обычный 15 5 4 4 2" xfId="16937"/>
    <cellStyle name="Обычный 15 5 4 4 2 2" xfId="16938"/>
    <cellStyle name="Обычный 15 5 4 4 2 2 2" xfId="16939"/>
    <cellStyle name="Обычный 15 5 4 4 2 3" xfId="16940"/>
    <cellStyle name="Обычный 15 5 4 4 3" xfId="16941"/>
    <cellStyle name="Обычный 15 5 4 4 3 2" xfId="16942"/>
    <cellStyle name="Обычный 15 5 4 4 4" xfId="16943"/>
    <cellStyle name="Обычный 15 5 4 5" xfId="16944"/>
    <cellStyle name="Обычный 15 5 4 5 2" xfId="16945"/>
    <cellStyle name="Обычный 15 5 4 5 2 2" xfId="16946"/>
    <cellStyle name="Обычный 15 5 4 5 3" xfId="16947"/>
    <cellStyle name="Обычный 15 5 4 6" xfId="16948"/>
    <cellStyle name="Обычный 15 5 4 6 2" xfId="16949"/>
    <cellStyle name="Обычный 15 5 4 7" xfId="16950"/>
    <cellStyle name="Обычный 15 5 4 7 2" xfId="16951"/>
    <cellStyle name="Обычный 15 5 4 8" xfId="16952"/>
    <cellStyle name="Обычный 15 5 5" xfId="16953"/>
    <cellStyle name="Обычный 15 5 5 2" xfId="16954"/>
    <cellStyle name="Обычный 15 5 5 2 2" xfId="16955"/>
    <cellStyle name="Обычный 15 5 5 2 2 2" xfId="16956"/>
    <cellStyle name="Обычный 15 5 5 2 2 2 2" xfId="16957"/>
    <cellStyle name="Обычный 15 5 5 2 2 3" xfId="16958"/>
    <cellStyle name="Обычный 15 5 5 2 3" xfId="16959"/>
    <cellStyle name="Обычный 15 5 5 2 3 2" xfId="16960"/>
    <cellStyle name="Обычный 15 5 5 2 4" xfId="16961"/>
    <cellStyle name="Обычный 15 5 5 3" xfId="16962"/>
    <cellStyle name="Обычный 15 5 5 3 2" xfId="16963"/>
    <cellStyle name="Обычный 15 5 5 3 2 2" xfId="16964"/>
    <cellStyle name="Обычный 15 5 5 3 2 2 2" xfId="16965"/>
    <cellStyle name="Обычный 15 5 5 3 2 3" xfId="16966"/>
    <cellStyle name="Обычный 15 5 5 3 3" xfId="16967"/>
    <cellStyle name="Обычный 15 5 5 3 3 2" xfId="16968"/>
    <cellStyle name="Обычный 15 5 5 3 4" xfId="16969"/>
    <cellStyle name="Обычный 15 5 5 4" xfId="16970"/>
    <cellStyle name="Обычный 15 5 5 4 2" xfId="16971"/>
    <cellStyle name="Обычный 15 5 5 4 2 2" xfId="16972"/>
    <cellStyle name="Обычный 15 5 5 4 2 2 2" xfId="16973"/>
    <cellStyle name="Обычный 15 5 5 4 2 3" xfId="16974"/>
    <cellStyle name="Обычный 15 5 5 4 3" xfId="16975"/>
    <cellStyle name="Обычный 15 5 5 4 3 2" xfId="16976"/>
    <cellStyle name="Обычный 15 5 5 4 4" xfId="16977"/>
    <cellStyle name="Обычный 15 5 5 5" xfId="16978"/>
    <cellStyle name="Обычный 15 5 5 5 2" xfId="16979"/>
    <cellStyle name="Обычный 15 5 5 5 2 2" xfId="16980"/>
    <cellStyle name="Обычный 15 5 5 5 3" xfId="16981"/>
    <cellStyle name="Обычный 15 5 5 6" xfId="16982"/>
    <cellStyle name="Обычный 15 5 5 6 2" xfId="16983"/>
    <cellStyle name="Обычный 15 5 5 7" xfId="16984"/>
    <cellStyle name="Обычный 15 5 6" xfId="16985"/>
    <cellStyle name="Обычный 15 5 6 2" xfId="16986"/>
    <cellStyle name="Обычный 15 5 6 2 2" xfId="16987"/>
    <cellStyle name="Обычный 15 5 6 2 2 2" xfId="16988"/>
    <cellStyle name="Обычный 15 5 6 2 3" xfId="16989"/>
    <cellStyle name="Обычный 15 5 6 3" xfId="16990"/>
    <cellStyle name="Обычный 15 5 6 3 2" xfId="16991"/>
    <cellStyle name="Обычный 15 5 6 4" xfId="16992"/>
    <cellStyle name="Обычный 15 5 7" xfId="16993"/>
    <cellStyle name="Обычный 15 5 7 2" xfId="16994"/>
    <cellStyle name="Обычный 15 5 7 2 2" xfId="16995"/>
    <cellStyle name="Обычный 15 5 7 2 2 2" xfId="16996"/>
    <cellStyle name="Обычный 15 5 7 2 3" xfId="16997"/>
    <cellStyle name="Обычный 15 5 7 3" xfId="16998"/>
    <cellStyle name="Обычный 15 5 7 3 2" xfId="16999"/>
    <cellStyle name="Обычный 15 5 7 4" xfId="17000"/>
    <cellStyle name="Обычный 15 5 8" xfId="17001"/>
    <cellStyle name="Обычный 15 5 8 2" xfId="17002"/>
    <cellStyle name="Обычный 15 5 8 2 2" xfId="17003"/>
    <cellStyle name="Обычный 15 5 8 2 2 2" xfId="17004"/>
    <cellStyle name="Обычный 15 5 8 2 3" xfId="17005"/>
    <cellStyle name="Обычный 15 5 8 3" xfId="17006"/>
    <cellStyle name="Обычный 15 5 8 3 2" xfId="17007"/>
    <cellStyle name="Обычный 15 5 8 4" xfId="17008"/>
    <cellStyle name="Обычный 15 5 9" xfId="17009"/>
    <cellStyle name="Обычный 15 5 9 2" xfId="17010"/>
    <cellStyle name="Обычный 15 5 9 2 2" xfId="17011"/>
    <cellStyle name="Обычный 15 5 9 3" xfId="17012"/>
    <cellStyle name="Обычный 15 6" xfId="17013"/>
    <cellStyle name="Обычный 15 6 10" xfId="17014"/>
    <cellStyle name="Обычный 15 6 10 2" xfId="17015"/>
    <cellStyle name="Обычный 15 6 11" xfId="17016"/>
    <cellStyle name="Обычный 15 6 11 2" xfId="17017"/>
    <cellStyle name="Обычный 15 6 12" xfId="17018"/>
    <cellStyle name="Обычный 15 6 2" xfId="17019"/>
    <cellStyle name="Обычный 15 6 2 10" xfId="17020"/>
    <cellStyle name="Обычный 15 6 2 2" xfId="17021"/>
    <cellStyle name="Обычный 15 6 2 2 2" xfId="17022"/>
    <cellStyle name="Обычный 15 6 2 2 2 2" xfId="17023"/>
    <cellStyle name="Обычный 15 6 2 2 2 2 2" xfId="17024"/>
    <cellStyle name="Обычный 15 6 2 2 2 2 2 2" xfId="17025"/>
    <cellStyle name="Обычный 15 6 2 2 2 2 3" xfId="17026"/>
    <cellStyle name="Обычный 15 6 2 2 2 3" xfId="17027"/>
    <cellStyle name="Обычный 15 6 2 2 2 3 2" xfId="17028"/>
    <cellStyle name="Обычный 15 6 2 2 2 4" xfId="17029"/>
    <cellStyle name="Обычный 15 6 2 2 3" xfId="17030"/>
    <cellStyle name="Обычный 15 6 2 2 3 2" xfId="17031"/>
    <cellStyle name="Обычный 15 6 2 2 3 2 2" xfId="17032"/>
    <cellStyle name="Обычный 15 6 2 2 3 2 2 2" xfId="17033"/>
    <cellStyle name="Обычный 15 6 2 2 3 2 3" xfId="17034"/>
    <cellStyle name="Обычный 15 6 2 2 3 3" xfId="17035"/>
    <cellStyle name="Обычный 15 6 2 2 3 3 2" xfId="17036"/>
    <cellStyle name="Обычный 15 6 2 2 3 4" xfId="17037"/>
    <cellStyle name="Обычный 15 6 2 2 4" xfId="17038"/>
    <cellStyle name="Обычный 15 6 2 2 4 2" xfId="17039"/>
    <cellStyle name="Обычный 15 6 2 2 4 2 2" xfId="17040"/>
    <cellStyle name="Обычный 15 6 2 2 4 2 2 2" xfId="17041"/>
    <cellStyle name="Обычный 15 6 2 2 4 2 3" xfId="17042"/>
    <cellStyle name="Обычный 15 6 2 2 4 3" xfId="17043"/>
    <cellStyle name="Обычный 15 6 2 2 4 3 2" xfId="17044"/>
    <cellStyle name="Обычный 15 6 2 2 4 4" xfId="17045"/>
    <cellStyle name="Обычный 15 6 2 2 5" xfId="17046"/>
    <cellStyle name="Обычный 15 6 2 2 5 2" xfId="17047"/>
    <cellStyle name="Обычный 15 6 2 2 5 2 2" xfId="17048"/>
    <cellStyle name="Обычный 15 6 2 2 5 3" xfId="17049"/>
    <cellStyle name="Обычный 15 6 2 2 6" xfId="17050"/>
    <cellStyle name="Обычный 15 6 2 2 6 2" xfId="17051"/>
    <cellStyle name="Обычный 15 6 2 2 7" xfId="17052"/>
    <cellStyle name="Обычный 15 6 2 2 7 2" xfId="17053"/>
    <cellStyle name="Обычный 15 6 2 2 8" xfId="17054"/>
    <cellStyle name="Обычный 15 6 2 3" xfId="17055"/>
    <cellStyle name="Обычный 15 6 2 3 2" xfId="17056"/>
    <cellStyle name="Обычный 15 6 2 3 2 2" xfId="17057"/>
    <cellStyle name="Обычный 15 6 2 3 2 2 2" xfId="17058"/>
    <cellStyle name="Обычный 15 6 2 3 2 2 2 2" xfId="17059"/>
    <cellStyle name="Обычный 15 6 2 3 2 2 3" xfId="17060"/>
    <cellStyle name="Обычный 15 6 2 3 2 3" xfId="17061"/>
    <cellStyle name="Обычный 15 6 2 3 2 3 2" xfId="17062"/>
    <cellStyle name="Обычный 15 6 2 3 2 4" xfId="17063"/>
    <cellStyle name="Обычный 15 6 2 3 3" xfId="17064"/>
    <cellStyle name="Обычный 15 6 2 3 3 2" xfId="17065"/>
    <cellStyle name="Обычный 15 6 2 3 3 2 2" xfId="17066"/>
    <cellStyle name="Обычный 15 6 2 3 3 2 2 2" xfId="17067"/>
    <cellStyle name="Обычный 15 6 2 3 3 2 3" xfId="17068"/>
    <cellStyle name="Обычный 15 6 2 3 3 3" xfId="17069"/>
    <cellStyle name="Обычный 15 6 2 3 3 3 2" xfId="17070"/>
    <cellStyle name="Обычный 15 6 2 3 3 4" xfId="17071"/>
    <cellStyle name="Обычный 15 6 2 3 4" xfId="17072"/>
    <cellStyle name="Обычный 15 6 2 3 4 2" xfId="17073"/>
    <cellStyle name="Обычный 15 6 2 3 4 2 2" xfId="17074"/>
    <cellStyle name="Обычный 15 6 2 3 4 2 2 2" xfId="17075"/>
    <cellStyle name="Обычный 15 6 2 3 4 2 3" xfId="17076"/>
    <cellStyle name="Обычный 15 6 2 3 4 3" xfId="17077"/>
    <cellStyle name="Обычный 15 6 2 3 4 3 2" xfId="17078"/>
    <cellStyle name="Обычный 15 6 2 3 4 4" xfId="17079"/>
    <cellStyle name="Обычный 15 6 2 3 5" xfId="17080"/>
    <cellStyle name="Обычный 15 6 2 3 5 2" xfId="17081"/>
    <cellStyle name="Обычный 15 6 2 3 5 2 2" xfId="17082"/>
    <cellStyle name="Обычный 15 6 2 3 5 3" xfId="17083"/>
    <cellStyle name="Обычный 15 6 2 3 6" xfId="17084"/>
    <cellStyle name="Обычный 15 6 2 3 6 2" xfId="17085"/>
    <cellStyle name="Обычный 15 6 2 3 7" xfId="17086"/>
    <cellStyle name="Обычный 15 6 2 4" xfId="17087"/>
    <cellStyle name="Обычный 15 6 2 4 2" xfId="17088"/>
    <cellStyle name="Обычный 15 6 2 4 2 2" xfId="17089"/>
    <cellStyle name="Обычный 15 6 2 4 2 2 2" xfId="17090"/>
    <cellStyle name="Обычный 15 6 2 4 2 3" xfId="17091"/>
    <cellStyle name="Обычный 15 6 2 4 3" xfId="17092"/>
    <cellStyle name="Обычный 15 6 2 4 3 2" xfId="17093"/>
    <cellStyle name="Обычный 15 6 2 4 4" xfId="17094"/>
    <cellStyle name="Обычный 15 6 2 5" xfId="17095"/>
    <cellStyle name="Обычный 15 6 2 5 2" xfId="17096"/>
    <cellStyle name="Обычный 15 6 2 5 2 2" xfId="17097"/>
    <cellStyle name="Обычный 15 6 2 5 2 2 2" xfId="17098"/>
    <cellStyle name="Обычный 15 6 2 5 2 3" xfId="17099"/>
    <cellStyle name="Обычный 15 6 2 5 3" xfId="17100"/>
    <cellStyle name="Обычный 15 6 2 5 3 2" xfId="17101"/>
    <cellStyle name="Обычный 15 6 2 5 4" xfId="17102"/>
    <cellStyle name="Обычный 15 6 2 6" xfId="17103"/>
    <cellStyle name="Обычный 15 6 2 6 2" xfId="17104"/>
    <cellStyle name="Обычный 15 6 2 6 2 2" xfId="17105"/>
    <cellStyle name="Обычный 15 6 2 6 2 2 2" xfId="17106"/>
    <cellStyle name="Обычный 15 6 2 6 2 3" xfId="17107"/>
    <cellStyle name="Обычный 15 6 2 6 3" xfId="17108"/>
    <cellStyle name="Обычный 15 6 2 6 3 2" xfId="17109"/>
    <cellStyle name="Обычный 15 6 2 6 4" xfId="17110"/>
    <cellStyle name="Обычный 15 6 2 7" xfId="17111"/>
    <cellStyle name="Обычный 15 6 2 7 2" xfId="17112"/>
    <cellStyle name="Обычный 15 6 2 7 2 2" xfId="17113"/>
    <cellStyle name="Обычный 15 6 2 7 3" xfId="17114"/>
    <cellStyle name="Обычный 15 6 2 8" xfId="17115"/>
    <cellStyle name="Обычный 15 6 2 8 2" xfId="17116"/>
    <cellStyle name="Обычный 15 6 2 9" xfId="17117"/>
    <cellStyle name="Обычный 15 6 2 9 2" xfId="17118"/>
    <cellStyle name="Обычный 15 6 3" xfId="17119"/>
    <cellStyle name="Обычный 15 6 3 10" xfId="17120"/>
    <cellStyle name="Обычный 15 6 3 2" xfId="17121"/>
    <cellStyle name="Обычный 15 6 3 2 2" xfId="17122"/>
    <cellStyle name="Обычный 15 6 3 2 2 2" xfId="17123"/>
    <cellStyle name="Обычный 15 6 3 2 2 2 2" xfId="17124"/>
    <cellStyle name="Обычный 15 6 3 2 2 2 2 2" xfId="17125"/>
    <cellStyle name="Обычный 15 6 3 2 2 2 3" xfId="17126"/>
    <cellStyle name="Обычный 15 6 3 2 2 3" xfId="17127"/>
    <cellStyle name="Обычный 15 6 3 2 2 3 2" xfId="17128"/>
    <cellStyle name="Обычный 15 6 3 2 2 4" xfId="17129"/>
    <cellStyle name="Обычный 15 6 3 2 3" xfId="17130"/>
    <cellStyle name="Обычный 15 6 3 2 3 2" xfId="17131"/>
    <cellStyle name="Обычный 15 6 3 2 3 2 2" xfId="17132"/>
    <cellStyle name="Обычный 15 6 3 2 3 2 2 2" xfId="17133"/>
    <cellStyle name="Обычный 15 6 3 2 3 2 3" xfId="17134"/>
    <cellStyle name="Обычный 15 6 3 2 3 3" xfId="17135"/>
    <cellStyle name="Обычный 15 6 3 2 3 3 2" xfId="17136"/>
    <cellStyle name="Обычный 15 6 3 2 3 4" xfId="17137"/>
    <cellStyle name="Обычный 15 6 3 2 4" xfId="17138"/>
    <cellStyle name="Обычный 15 6 3 2 4 2" xfId="17139"/>
    <cellStyle name="Обычный 15 6 3 2 4 2 2" xfId="17140"/>
    <cellStyle name="Обычный 15 6 3 2 4 2 2 2" xfId="17141"/>
    <cellStyle name="Обычный 15 6 3 2 4 2 3" xfId="17142"/>
    <cellStyle name="Обычный 15 6 3 2 4 3" xfId="17143"/>
    <cellStyle name="Обычный 15 6 3 2 4 3 2" xfId="17144"/>
    <cellStyle name="Обычный 15 6 3 2 4 4" xfId="17145"/>
    <cellStyle name="Обычный 15 6 3 2 5" xfId="17146"/>
    <cellStyle name="Обычный 15 6 3 2 5 2" xfId="17147"/>
    <cellStyle name="Обычный 15 6 3 2 5 2 2" xfId="17148"/>
    <cellStyle name="Обычный 15 6 3 2 5 3" xfId="17149"/>
    <cellStyle name="Обычный 15 6 3 2 6" xfId="17150"/>
    <cellStyle name="Обычный 15 6 3 2 6 2" xfId="17151"/>
    <cellStyle name="Обычный 15 6 3 2 7" xfId="17152"/>
    <cellStyle name="Обычный 15 6 3 2 7 2" xfId="17153"/>
    <cellStyle name="Обычный 15 6 3 2 8" xfId="17154"/>
    <cellStyle name="Обычный 15 6 3 3" xfId="17155"/>
    <cellStyle name="Обычный 15 6 3 3 2" xfId="17156"/>
    <cellStyle name="Обычный 15 6 3 3 2 2" xfId="17157"/>
    <cellStyle name="Обычный 15 6 3 3 2 2 2" xfId="17158"/>
    <cellStyle name="Обычный 15 6 3 3 2 2 2 2" xfId="17159"/>
    <cellStyle name="Обычный 15 6 3 3 2 2 3" xfId="17160"/>
    <cellStyle name="Обычный 15 6 3 3 2 3" xfId="17161"/>
    <cellStyle name="Обычный 15 6 3 3 2 3 2" xfId="17162"/>
    <cellStyle name="Обычный 15 6 3 3 2 4" xfId="17163"/>
    <cellStyle name="Обычный 15 6 3 3 3" xfId="17164"/>
    <cellStyle name="Обычный 15 6 3 3 3 2" xfId="17165"/>
    <cellStyle name="Обычный 15 6 3 3 3 2 2" xfId="17166"/>
    <cellStyle name="Обычный 15 6 3 3 3 2 2 2" xfId="17167"/>
    <cellStyle name="Обычный 15 6 3 3 3 2 3" xfId="17168"/>
    <cellStyle name="Обычный 15 6 3 3 3 3" xfId="17169"/>
    <cellStyle name="Обычный 15 6 3 3 3 3 2" xfId="17170"/>
    <cellStyle name="Обычный 15 6 3 3 3 4" xfId="17171"/>
    <cellStyle name="Обычный 15 6 3 3 4" xfId="17172"/>
    <cellStyle name="Обычный 15 6 3 3 4 2" xfId="17173"/>
    <cellStyle name="Обычный 15 6 3 3 4 2 2" xfId="17174"/>
    <cellStyle name="Обычный 15 6 3 3 4 2 2 2" xfId="17175"/>
    <cellStyle name="Обычный 15 6 3 3 4 2 3" xfId="17176"/>
    <cellStyle name="Обычный 15 6 3 3 4 3" xfId="17177"/>
    <cellStyle name="Обычный 15 6 3 3 4 3 2" xfId="17178"/>
    <cellStyle name="Обычный 15 6 3 3 4 4" xfId="17179"/>
    <cellStyle name="Обычный 15 6 3 3 5" xfId="17180"/>
    <cellStyle name="Обычный 15 6 3 3 5 2" xfId="17181"/>
    <cellStyle name="Обычный 15 6 3 3 5 2 2" xfId="17182"/>
    <cellStyle name="Обычный 15 6 3 3 5 3" xfId="17183"/>
    <cellStyle name="Обычный 15 6 3 3 6" xfId="17184"/>
    <cellStyle name="Обычный 15 6 3 3 6 2" xfId="17185"/>
    <cellStyle name="Обычный 15 6 3 3 7" xfId="17186"/>
    <cellStyle name="Обычный 15 6 3 4" xfId="17187"/>
    <cellStyle name="Обычный 15 6 3 4 2" xfId="17188"/>
    <cellStyle name="Обычный 15 6 3 4 2 2" xfId="17189"/>
    <cellStyle name="Обычный 15 6 3 4 2 2 2" xfId="17190"/>
    <cellStyle name="Обычный 15 6 3 4 2 3" xfId="17191"/>
    <cellStyle name="Обычный 15 6 3 4 3" xfId="17192"/>
    <cellStyle name="Обычный 15 6 3 4 3 2" xfId="17193"/>
    <cellStyle name="Обычный 15 6 3 4 4" xfId="17194"/>
    <cellStyle name="Обычный 15 6 3 5" xfId="17195"/>
    <cellStyle name="Обычный 15 6 3 5 2" xfId="17196"/>
    <cellStyle name="Обычный 15 6 3 5 2 2" xfId="17197"/>
    <cellStyle name="Обычный 15 6 3 5 2 2 2" xfId="17198"/>
    <cellStyle name="Обычный 15 6 3 5 2 3" xfId="17199"/>
    <cellStyle name="Обычный 15 6 3 5 3" xfId="17200"/>
    <cellStyle name="Обычный 15 6 3 5 3 2" xfId="17201"/>
    <cellStyle name="Обычный 15 6 3 5 4" xfId="17202"/>
    <cellStyle name="Обычный 15 6 3 6" xfId="17203"/>
    <cellStyle name="Обычный 15 6 3 6 2" xfId="17204"/>
    <cellStyle name="Обычный 15 6 3 6 2 2" xfId="17205"/>
    <cellStyle name="Обычный 15 6 3 6 2 2 2" xfId="17206"/>
    <cellStyle name="Обычный 15 6 3 6 2 3" xfId="17207"/>
    <cellStyle name="Обычный 15 6 3 6 3" xfId="17208"/>
    <cellStyle name="Обычный 15 6 3 6 3 2" xfId="17209"/>
    <cellStyle name="Обычный 15 6 3 6 4" xfId="17210"/>
    <cellStyle name="Обычный 15 6 3 7" xfId="17211"/>
    <cellStyle name="Обычный 15 6 3 7 2" xfId="17212"/>
    <cellStyle name="Обычный 15 6 3 7 2 2" xfId="17213"/>
    <cellStyle name="Обычный 15 6 3 7 3" xfId="17214"/>
    <cellStyle name="Обычный 15 6 3 8" xfId="17215"/>
    <cellStyle name="Обычный 15 6 3 8 2" xfId="17216"/>
    <cellStyle name="Обычный 15 6 3 9" xfId="17217"/>
    <cellStyle name="Обычный 15 6 3 9 2" xfId="17218"/>
    <cellStyle name="Обычный 15 6 4" xfId="17219"/>
    <cellStyle name="Обычный 15 6 4 2" xfId="17220"/>
    <cellStyle name="Обычный 15 6 4 2 2" xfId="17221"/>
    <cellStyle name="Обычный 15 6 4 2 2 2" xfId="17222"/>
    <cellStyle name="Обычный 15 6 4 2 2 2 2" xfId="17223"/>
    <cellStyle name="Обычный 15 6 4 2 2 3" xfId="17224"/>
    <cellStyle name="Обычный 15 6 4 2 3" xfId="17225"/>
    <cellStyle name="Обычный 15 6 4 2 3 2" xfId="17226"/>
    <cellStyle name="Обычный 15 6 4 2 4" xfId="17227"/>
    <cellStyle name="Обычный 15 6 4 3" xfId="17228"/>
    <cellStyle name="Обычный 15 6 4 3 2" xfId="17229"/>
    <cellStyle name="Обычный 15 6 4 3 2 2" xfId="17230"/>
    <cellStyle name="Обычный 15 6 4 3 2 2 2" xfId="17231"/>
    <cellStyle name="Обычный 15 6 4 3 2 3" xfId="17232"/>
    <cellStyle name="Обычный 15 6 4 3 3" xfId="17233"/>
    <cellStyle name="Обычный 15 6 4 3 3 2" xfId="17234"/>
    <cellStyle name="Обычный 15 6 4 3 4" xfId="17235"/>
    <cellStyle name="Обычный 15 6 4 4" xfId="17236"/>
    <cellStyle name="Обычный 15 6 4 4 2" xfId="17237"/>
    <cellStyle name="Обычный 15 6 4 4 2 2" xfId="17238"/>
    <cellStyle name="Обычный 15 6 4 4 2 2 2" xfId="17239"/>
    <cellStyle name="Обычный 15 6 4 4 2 3" xfId="17240"/>
    <cellStyle name="Обычный 15 6 4 4 3" xfId="17241"/>
    <cellStyle name="Обычный 15 6 4 4 3 2" xfId="17242"/>
    <cellStyle name="Обычный 15 6 4 4 4" xfId="17243"/>
    <cellStyle name="Обычный 15 6 4 5" xfId="17244"/>
    <cellStyle name="Обычный 15 6 4 5 2" xfId="17245"/>
    <cellStyle name="Обычный 15 6 4 5 2 2" xfId="17246"/>
    <cellStyle name="Обычный 15 6 4 5 3" xfId="17247"/>
    <cellStyle name="Обычный 15 6 4 6" xfId="17248"/>
    <cellStyle name="Обычный 15 6 4 6 2" xfId="17249"/>
    <cellStyle name="Обычный 15 6 4 7" xfId="17250"/>
    <cellStyle name="Обычный 15 6 4 7 2" xfId="17251"/>
    <cellStyle name="Обычный 15 6 4 8" xfId="17252"/>
    <cellStyle name="Обычный 15 6 5" xfId="17253"/>
    <cellStyle name="Обычный 15 6 5 2" xfId="17254"/>
    <cellStyle name="Обычный 15 6 5 2 2" xfId="17255"/>
    <cellStyle name="Обычный 15 6 5 2 2 2" xfId="17256"/>
    <cellStyle name="Обычный 15 6 5 2 2 2 2" xfId="17257"/>
    <cellStyle name="Обычный 15 6 5 2 2 3" xfId="17258"/>
    <cellStyle name="Обычный 15 6 5 2 3" xfId="17259"/>
    <cellStyle name="Обычный 15 6 5 2 3 2" xfId="17260"/>
    <cellStyle name="Обычный 15 6 5 2 4" xfId="17261"/>
    <cellStyle name="Обычный 15 6 5 3" xfId="17262"/>
    <cellStyle name="Обычный 15 6 5 3 2" xfId="17263"/>
    <cellStyle name="Обычный 15 6 5 3 2 2" xfId="17264"/>
    <cellStyle name="Обычный 15 6 5 3 2 2 2" xfId="17265"/>
    <cellStyle name="Обычный 15 6 5 3 2 3" xfId="17266"/>
    <cellStyle name="Обычный 15 6 5 3 3" xfId="17267"/>
    <cellStyle name="Обычный 15 6 5 3 3 2" xfId="17268"/>
    <cellStyle name="Обычный 15 6 5 3 4" xfId="17269"/>
    <cellStyle name="Обычный 15 6 5 4" xfId="17270"/>
    <cellStyle name="Обычный 15 6 5 4 2" xfId="17271"/>
    <cellStyle name="Обычный 15 6 5 4 2 2" xfId="17272"/>
    <cellStyle name="Обычный 15 6 5 4 2 2 2" xfId="17273"/>
    <cellStyle name="Обычный 15 6 5 4 2 3" xfId="17274"/>
    <cellStyle name="Обычный 15 6 5 4 3" xfId="17275"/>
    <cellStyle name="Обычный 15 6 5 4 3 2" xfId="17276"/>
    <cellStyle name="Обычный 15 6 5 4 4" xfId="17277"/>
    <cellStyle name="Обычный 15 6 5 5" xfId="17278"/>
    <cellStyle name="Обычный 15 6 5 5 2" xfId="17279"/>
    <cellStyle name="Обычный 15 6 5 5 2 2" xfId="17280"/>
    <cellStyle name="Обычный 15 6 5 5 3" xfId="17281"/>
    <cellStyle name="Обычный 15 6 5 6" xfId="17282"/>
    <cellStyle name="Обычный 15 6 5 6 2" xfId="17283"/>
    <cellStyle name="Обычный 15 6 5 7" xfId="17284"/>
    <cellStyle name="Обычный 15 6 6" xfId="17285"/>
    <cellStyle name="Обычный 15 6 6 2" xfId="17286"/>
    <cellStyle name="Обычный 15 6 6 2 2" xfId="17287"/>
    <cellStyle name="Обычный 15 6 6 2 2 2" xfId="17288"/>
    <cellStyle name="Обычный 15 6 6 2 3" xfId="17289"/>
    <cellStyle name="Обычный 15 6 6 3" xfId="17290"/>
    <cellStyle name="Обычный 15 6 6 3 2" xfId="17291"/>
    <cellStyle name="Обычный 15 6 6 4" xfId="17292"/>
    <cellStyle name="Обычный 15 6 7" xfId="17293"/>
    <cellStyle name="Обычный 15 6 7 2" xfId="17294"/>
    <cellStyle name="Обычный 15 6 7 2 2" xfId="17295"/>
    <cellStyle name="Обычный 15 6 7 2 2 2" xfId="17296"/>
    <cellStyle name="Обычный 15 6 7 2 3" xfId="17297"/>
    <cellStyle name="Обычный 15 6 7 3" xfId="17298"/>
    <cellStyle name="Обычный 15 6 7 3 2" xfId="17299"/>
    <cellStyle name="Обычный 15 6 7 4" xfId="17300"/>
    <cellStyle name="Обычный 15 6 8" xfId="17301"/>
    <cellStyle name="Обычный 15 6 8 2" xfId="17302"/>
    <cellStyle name="Обычный 15 6 8 2 2" xfId="17303"/>
    <cellStyle name="Обычный 15 6 8 2 2 2" xfId="17304"/>
    <cellStyle name="Обычный 15 6 8 2 3" xfId="17305"/>
    <cellStyle name="Обычный 15 6 8 3" xfId="17306"/>
    <cellStyle name="Обычный 15 6 8 3 2" xfId="17307"/>
    <cellStyle name="Обычный 15 6 8 4" xfId="17308"/>
    <cellStyle name="Обычный 15 6 9" xfId="17309"/>
    <cellStyle name="Обычный 15 6 9 2" xfId="17310"/>
    <cellStyle name="Обычный 15 6 9 2 2" xfId="17311"/>
    <cellStyle name="Обычный 15 6 9 3" xfId="17312"/>
    <cellStyle name="Обычный 15 7" xfId="17313"/>
    <cellStyle name="Обычный 15 7 10" xfId="17314"/>
    <cellStyle name="Обычный 15 7 10 2" xfId="17315"/>
    <cellStyle name="Обычный 15 7 11" xfId="17316"/>
    <cellStyle name="Обычный 15 7 11 2" xfId="17317"/>
    <cellStyle name="Обычный 15 7 12" xfId="17318"/>
    <cellStyle name="Обычный 15 7 2" xfId="17319"/>
    <cellStyle name="Обычный 15 7 2 10" xfId="17320"/>
    <cellStyle name="Обычный 15 7 2 2" xfId="17321"/>
    <cellStyle name="Обычный 15 7 2 2 2" xfId="17322"/>
    <cellStyle name="Обычный 15 7 2 2 2 2" xfId="17323"/>
    <cellStyle name="Обычный 15 7 2 2 2 2 2" xfId="17324"/>
    <cellStyle name="Обычный 15 7 2 2 2 2 2 2" xfId="17325"/>
    <cellStyle name="Обычный 15 7 2 2 2 2 3" xfId="17326"/>
    <cellStyle name="Обычный 15 7 2 2 2 3" xfId="17327"/>
    <cellStyle name="Обычный 15 7 2 2 2 3 2" xfId="17328"/>
    <cellStyle name="Обычный 15 7 2 2 2 4" xfId="17329"/>
    <cellStyle name="Обычный 15 7 2 2 3" xfId="17330"/>
    <cellStyle name="Обычный 15 7 2 2 3 2" xfId="17331"/>
    <cellStyle name="Обычный 15 7 2 2 3 2 2" xfId="17332"/>
    <cellStyle name="Обычный 15 7 2 2 3 2 2 2" xfId="17333"/>
    <cellStyle name="Обычный 15 7 2 2 3 2 3" xfId="17334"/>
    <cellStyle name="Обычный 15 7 2 2 3 3" xfId="17335"/>
    <cellStyle name="Обычный 15 7 2 2 3 3 2" xfId="17336"/>
    <cellStyle name="Обычный 15 7 2 2 3 4" xfId="17337"/>
    <cellStyle name="Обычный 15 7 2 2 4" xfId="17338"/>
    <cellStyle name="Обычный 15 7 2 2 4 2" xfId="17339"/>
    <cellStyle name="Обычный 15 7 2 2 4 2 2" xfId="17340"/>
    <cellStyle name="Обычный 15 7 2 2 4 2 2 2" xfId="17341"/>
    <cellStyle name="Обычный 15 7 2 2 4 2 3" xfId="17342"/>
    <cellStyle name="Обычный 15 7 2 2 4 3" xfId="17343"/>
    <cellStyle name="Обычный 15 7 2 2 4 3 2" xfId="17344"/>
    <cellStyle name="Обычный 15 7 2 2 4 4" xfId="17345"/>
    <cellStyle name="Обычный 15 7 2 2 5" xfId="17346"/>
    <cellStyle name="Обычный 15 7 2 2 5 2" xfId="17347"/>
    <cellStyle name="Обычный 15 7 2 2 5 2 2" xfId="17348"/>
    <cellStyle name="Обычный 15 7 2 2 5 3" xfId="17349"/>
    <cellStyle name="Обычный 15 7 2 2 6" xfId="17350"/>
    <cellStyle name="Обычный 15 7 2 2 6 2" xfId="17351"/>
    <cellStyle name="Обычный 15 7 2 2 7" xfId="17352"/>
    <cellStyle name="Обычный 15 7 2 2 7 2" xfId="17353"/>
    <cellStyle name="Обычный 15 7 2 2 8" xfId="17354"/>
    <cellStyle name="Обычный 15 7 2 3" xfId="17355"/>
    <cellStyle name="Обычный 15 7 2 3 2" xfId="17356"/>
    <cellStyle name="Обычный 15 7 2 3 2 2" xfId="17357"/>
    <cellStyle name="Обычный 15 7 2 3 2 2 2" xfId="17358"/>
    <cellStyle name="Обычный 15 7 2 3 2 2 2 2" xfId="17359"/>
    <cellStyle name="Обычный 15 7 2 3 2 2 3" xfId="17360"/>
    <cellStyle name="Обычный 15 7 2 3 2 3" xfId="17361"/>
    <cellStyle name="Обычный 15 7 2 3 2 3 2" xfId="17362"/>
    <cellStyle name="Обычный 15 7 2 3 2 4" xfId="17363"/>
    <cellStyle name="Обычный 15 7 2 3 3" xfId="17364"/>
    <cellStyle name="Обычный 15 7 2 3 3 2" xfId="17365"/>
    <cellStyle name="Обычный 15 7 2 3 3 2 2" xfId="17366"/>
    <cellStyle name="Обычный 15 7 2 3 3 2 2 2" xfId="17367"/>
    <cellStyle name="Обычный 15 7 2 3 3 2 3" xfId="17368"/>
    <cellStyle name="Обычный 15 7 2 3 3 3" xfId="17369"/>
    <cellStyle name="Обычный 15 7 2 3 3 3 2" xfId="17370"/>
    <cellStyle name="Обычный 15 7 2 3 3 4" xfId="17371"/>
    <cellStyle name="Обычный 15 7 2 3 4" xfId="17372"/>
    <cellStyle name="Обычный 15 7 2 3 4 2" xfId="17373"/>
    <cellStyle name="Обычный 15 7 2 3 4 2 2" xfId="17374"/>
    <cellStyle name="Обычный 15 7 2 3 4 2 2 2" xfId="17375"/>
    <cellStyle name="Обычный 15 7 2 3 4 2 3" xfId="17376"/>
    <cellStyle name="Обычный 15 7 2 3 4 3" xfId="17377"/>
    <cellStyle name="Обычный 15 7 2 3 4 3 2" xfId="17378"/>
    <cellStyle name="Обычный 15 7 2 3 4 4" xfId="17379"/>
    <cellStyle name="Обычный 15 7 2 3 5" xfId="17380"/>
    <cellStyle name="Обычный 15 7 2 3 5 2" xfId="17381"/>
    <cellStyle name="Обычный 15 7 2 3 5 2 2" xfId="17382"/>
    <cellStyle name="Обычный 15 7 2 3 5 3" xfId="17383"/>
    <cellStyle name="Обычный 15 7 2 3 6" xfId="17384"/>
    <cellStyle name="Обычный 15 7 2 3 6 2" xfId="17385"/>
    <cellStyle name="Обычный 15 7 2 3 7" xfId="17386"/>
    <cellStyle name="Обычный 15 7 2 4" xfId="17387"/>
    <cellStyle name="Обычный 15 7 2 4 2" xfId="17388"/>
    <cellStyle name="Обычный 15 7 2 4 2 2" xfId="17389"/>
    <cellStyle name="Обычный 15 7 2 4 2 2 2" xfId="17390"/>
    <cellStyle name="Обычный 15 7 2 4 2 3" xfId="17391"/>
    <cellStyle name="Обычный 15 7 2 4 3" xfId="17392"/>
    <cellStyle name="Обычный 15 7 2 4 3 2" xfId="17393"/>
    <cellStyle name="Обычный 15 7 2 4 4" xfId="17394"/>
    <cellStyle name="Обычный 15 7 2 5" xfId="17395"/>
    <cellStyle name="Обычный 15 7 2 5 2" xfId="17396"/>
    <cellStyle name="Обычный 15 7 2 5 2 2" xfId="17397"/>
    <cellStyle name="Обычный 15 7 2 5 2 2 2" xfId="17398"/>
    <cellStyle name="Обычный 15 7 2 5 2 3" xfId="17399"/>
    <cellStyle name="Обычный 15 7 2 5 3" xfId="17400"/>
    <cellStyle name="Обычный 15 7 2 5 3 2" xfId="17401"/>
    <cellStyle name="Обычный 15 7 2 5 4" xfId="17402"/>
    <cellStyle name="Обычный 15 7 2 6" xfId="17403"/>
    <cellStyle name="Обычный 15 7 2 6 2" xfId="17404"/>
    <cellStyle name="Обычный 15 7 2 6 2 2" xfId="17405"/>
    <cellStyle name="Обычный 15 7 2 6 2 2 2" xfId="17406"/>
    <cellStyle name="Обычный 15 7 2 6 2 3" xfId="17407"/>
    <cellStyle name="Обычный 15 7 2 6 3" xfId="17408"/>
    <cellStyle name="Обычный 15 7 2 6 3 2" xfId="17409"/>
    <cellStyle name="Обычный 15 7 2 6 4" xfId="17410"/>
    <cellStyle name="Обычный 15 7 2 7" xfId="17411"/>
    <cellStyle name="Обычный 15 7 2 7 2" xfId="17412"/>
    <cellStyle name="Обычный 15 7 2 7 2 2" xfId="17413"/>
    <cellStyle name="Обычный 15 7 2 7 3" xfId="17414"/>
    <cellStyle name="Обычный 15 7 2 8" xfId="17415"/>
    <cellStyle name="Обычный 15 7 2 8 2" xfId="17416"/>
    <cellStyle name="Обычный 15 7 2 9" xfId="17417"/>
    <cellStyle name="Обычный 15 7 2 9 2" xfId="17418"/>
    <cellStyle name="Обычный 15 7 3" xfId="17419"/>
    <cellStyle name="Обычный 15 7 3 10" xfId="17420"/>
    <cellStyle name="Обычный 15 7 3 2" xfId="17421"/>
    <cellStyle name="Обычный 15 7 3 2 2" xfId="17422"/>
    <cellStyle name="Обычный 15 7 3 2 2 2" xfId="17423"/>
    <cellStyle name="Обычный 15 7 3 2 2 2 2" xfId="17424"/>
    <cellStyle name="Обычный 15 7 3 2 2 2 2 2" xfId="17425"/>
    <cellStyle name="Обычный 15 7 3 2 2 2 3" xfId="17426"/>
    <cellStyle name="Обычный 15 7 3 2 2 3" xfId="17427"/>
    <cellStyle name="Обычный 15 7 3 2 2 3 2" xfId="17428"/>
    <cellStyle name="Обычный 15 7 3 2 2 4" xfId="17429"/>
    <cellStyle name="Обычный 15 7 3 2 3" xfId="17430"/>
    <cellStyle name="Обычный 15 7 3 2 3 2" xfId="17431"/>
    <cellStyle name="Обычный 15 7 3 2 3 2 2" xfId="17432"/>
    <cellStyle name="Обычный 15 7 3 2 3 2 2 2" xfId="17433"/>
    <cellStyle name="Обычный 15 7 3 2 3 2 3" xfId="17434"/>
    <cellStyle name="Обычный 15 7 3 2 3 3" xfId="17435"/>
    <cellStyle name="Обычный 15 7 3 2 3 3 2" xfId="17436"/>
    <cellStyle name="Обычный 15 7 3 2 3 4" xfId="17437"/>
    <cellStyle name="Обычный 15 7 3 2 4" xfId="17438"/>
    <cellStyle name="Обычный 15 7 3 2 4 2" xfId="17439"/>
    <cellStyle name="Обычный 15 7 3 2 4 2 2" xfId="17440"/>
    <cellStyle name="Обычный 15 7 3 2 4 2 2 2" xfId="17441"/>
    <cellStyle name="Обычный 15 7 3 2 4 2 3" xfId="17442"/>
    <cellStyle name="Обычный 15 7 3 2 4 3" xfId="17443"/>
    <cellStyle name="Обычный 15 7 3 2 4 3 2" xfId="17444"/>
    <cellStyle name="Обычный 15 7 3 2 4 4" xfId="17445"/>
    <cellStyle name="Обычный 15 7 3 2 5" xfId="17446"/>
    <cellStyle name="Обычный 15 7 3 2 5 2" xfId="17447"/>
    <cellStyle name="Обычный 15 7 3 2 5 2 2" xfId="17448"/>
    <cellStyle name="Обычный 15 7 3 2 5 3" xfId="17449"/>
    <cellStyle name="Обычный 15 7 3 2 6" xfId="17450"/>
    <cellStyle name="Обычный 15 7 3 2 6 2" xfId="17451"/>
    <cellStyle name="Обычный 15 7 3 2 7" xfId="17452"/>
    <cellStyle name="Обычный 15 7 3 2 7 2" xfId="17453"/>
    <cellStyle name="Обычный 15 7 3 2 8" xfId="17454"/>
    <cellStyle name="Обычный 15 7 3 3" xfId="17455"/>
    <cellStyle name="Обычный 15 7 3 3 2" xfId="17456"/>
    <cellStyle name="Обычный 15 7 3 3 2 2" xfId="17457"/>
    <cellStyle name="Обычный 15 7 3 3 2 2 2" xfId="17458"/>
    <cellStyle name="Обычный 15 7 3 3 2 2 2 2" xfId="17459"/>
    <cellStyle name="Обычный 15 7 3 3 2 2 3" xfId="17460"/>
    <cellStyle name="Обычный 15 7 3 3 2 3" xfId="17461"/>
    <cellStyle name="Обычный 15 7 3 3 2 3 2" xfId="17462"/>
    <cellStyle name="Обычный 15 7 3 3 2 4" xfId="17463"/>
    <cellStyle name="Обычный 15 7 3 3 3" xfId="17464"/>
    <cellStyle name="Обычный 15 7 3 3 3 2" xfId="17465"/>
    <cellStyle name="Обычный 15 7 3 3 3 2 2" xfId="17466"/>
    <cellStyle name="Обычный 15 7 3 3 3 2 2 2" xfId="17467"/>
    <cellStyle name="Обычный 15 7 3 3 3 2 3" xfId="17468"/>
    <cellStyle name="Обычный 15 7 3 3 3 3" xfId="17469"/>
    <cellStyle name="Обычный 15 7 3 3 3 3 2" xfId="17470"/>
    <cellStyle name="Обычный 15 7 3 3 3 4" xfId="17471"/>
    <cellStyle name="Обычный 15 7 3 3 4" xfId="17472"/>
    <cellStyle name="Обычный 15 7 3 3 4 2" xfId="17473"/>
    <cellStyle name="Обычный 15 7 3 3 4 2 2" xfId="17474"/>
    <cellStyle name="Обычный 15 7 3 3 4 2 2 2" xfId="17475"/>
    <cellStyle name="Обычный 15 7 3 3 4 2 3" xfId="17476"/>
    <cellStyle name="Обычный 15 7 3 3 4 3" xfId="17477"/>
    <cellStyle name="Обычный 15 7 3 3 4 3 2" xfId="17478"/>
    <cellStyle name="Обычный 15 7 3 3 4 4" xfId="17479"/>
    <cellStyle name="Обычный 15 7 3 3 5" xfId="17480"/>
    <cellStyle name="Обычный 15 7 3 3 5 2" xfId="17481"/>
    <cellStyle name="Обычный 15 7 3 3 5 2 2" xfId="17482"/>
    <cellStyle name="Обычный 15 7 3 3 5 3" xfId="17483"/>
    <cellStyle name="Обычный 15 7 3 3 6" xfId="17484"/>
    <cellStyle name="Обычный 15 7 3 3 6 2" xfId="17485"/>
    <cellStyle name="Обычный 15 7 3 3 7" xfId="17486"/>
    <cellStyle name="Обычный 15 7 3 4" xfId="17487"/>
    <cellStyle name="Обычный 15 7 3 4 2" xfId="17488"/>
    <cellStyle name="Обычный 15 7 3 4 2 2" xfId="17489"/>
    <cellStyle name="Обычный 15 7 3 4 2 2 2" xfId="17490"/>
    <cellStyle name="Обычный 15 7 3 4 2 3" xfId="17491"/>
    <cellStyle name="Обычный 15 7 3 4 3" xfId="17492"/>
    <cellStyle name="Обычный 15 7 3 4 3 2" xfId="17493"/>
    <cellStyle name="Обычный 15 7 3 4 4" xfId="17494"/>
    <cellStyle name="Обычный 15 7 3 5" xfId="17495"/>
    <cellStyle name="Обычный 15 7 3 5 2" xfId="17496"/>
    <cellStyle name="Обычный 15 7 3 5 2 2" xfId="17497"/>
    <cellStyle name="Обычный 15 7 3 5 2 2 2" xfId="17498"/>
    <cellStyle name="Обычный 15 7 3 5 2 3" xfId="17499"/>
    <cellStyle name="Обычный 15 7 3 5 3" xfId="17500"/>
    <cellStyle name="Обычный 15 7 3 5 3 2" xfId="17501"/>
    <cellStyle name="Обычный 15 7 3 5 4" xfId="17502"/>
    <cellStyle name="Обычный 15 7 3 6" xfId="17503"/>
    <cellStyle name="Обычный 15 7 3 6 2" xfId="17504"/>
    <cellStyle name="Обычный 15 7 3 6 2 2" xfId="17505"/>
    <cellStyle name="Обычный 15 7 3 6 2 2 2" xfId="17506"/>
    <cellStyle name="Обычный 15 7 3 6 2 3" xfId="17507"/>
    <cellStyle name="Обычный 15 7 3 6 3" xfId="17508"/>
    <cellStyle name="Обычный 15 7 3 6 3 2" xfId="17509"/>
    <cellStyle name="Обычный 15 7 3 6 4" xfId="17510"/>
    <cellStyle name="Обычный 15 7 3 7" xfId="17511"/>
    <cellStyle name="Обычный 15 7 3 7 2" xfId="17512"/>
    <cellStyle name="Обычный 15 7 3 7 2 2" xfId="17513"/>
    <cellStyle name="Обычный 15 7 3 7 3" xfId="17514"/>
    <cellStyle name="Обычный 15 7 3 8" xfId="17515"/>
    <cellStyle name="Обычный 15 7 3 8 2" xfId="17516"/>
    <cellStyle name="Обычный 15 7 3 9" xfId="17517"/>
    <cellStyle name="Обычный 15 7 3 9 2" xfId="17518"/>
    <cellStyle name="Обычный 15 7 4" xfId="17519"/>
    <cellStyle name="Обычный 15 7 4 2" xfId="17520"/>
    <cellStyle name="Обычный 15 7 4 2 2" xfId="17521"/>
    <cellStyle name="Обычный 15 7 4 2 2 2" xfId="17522"/>
    <cellStyle name="Обычный 15 7 4 2 2 2 2" xfId="17523"/>
    <cellStyle name="Обычный 15 7 4 2 2 3" xfId="17524"/>
    <cellStyle name="Обычный 15 7 4 2 3" xfId="17525"/>
    <cellStyle name="Обычный 15 7 4 2 3 2" xfId="17526"/>
    <cellStyle name="Обычный 15 7 4 2 4" xfId="17527"/>
    <cellStyle name="Обычный 15 7 4 3" xfId="17528"/>
    <cellStyle name="Обычный 15 7 4 3 2" xfId="17529"/>
    <cellStyle name="Обычный 15 7 4 3 2 2" xfId="17530"/>
    <cellStyle name="Обычный 15 7 4 3 2 2 2" xfId="17531"/>
    <cellStyle name="Обычный 15 7 4 3 2 3" xfId="17532"/>
    <cellStyle name="Обычный 15 7 4 3 3" xfId="17533"/>
    <cellStyle name="Обычный 15 7 4 3 3 2" xfId="17534"/>
    <cellStyle name="Обычный 15 7 4 3 4" xfId="17535"/>
    <cellStyle name="Обычный 15 7 4 4" xfId="17536"/>
    <cellStyle name="Обычный 15 7 4 4 2" xfId="17537"/>
    <cellStyle name="Обычный 15 7 4 4 2 2" xfId="17538"/>
    <cellStyle name="Обычный 15 7 4 4 2 2 2" xfId="17539"/>
    <cellStyle name="Обычный 15 7 4 4 2 3" xfId="17540"/>
    <cellStyle name="Обычный 15 7 4 4 3" xfId="17541"/>
    <cellStyle name="Обычный 15 7 4 4 3 2" xfId="17542"/>
    <cellStyle name="Обычный 15 7 4 4 4" xfId="17543"/>
    <cellStyle name="Обычный 15 7 4 5" xfId="17544"/>
    <cellStyle name="Обычный 15 7 4 5 2" xfId="17545"/>
    <cellStyle name="Обычный 15 7 4 5 2 2" xfId="17546"/>
    <cellStyle name="Обычный 15 7 4 5 3" xfId="17547"/>
    <cellStyle name="Обычный 15 7 4 6" xfId="17548"/>
    <cellStyle name="Обычный 15 7 4 6 2" xfId="17549"/>
    <cellStyle name="Обычный 15 7 4 7" xfId="17550"/>
    <cellStyle name="Обычный 15 7 4 7 2" xfId="17551"/>
    <cellStyle name="Обычный 15 7 4 8" xfId="17552"/>
    <cellStyle name="Обычный 15 7 5" xfId="17553"/>
    <cellStyle name="Обычный 15 7 5 2" xfId="17554"/>
    <cellStyle name="Обычный 15 7 5 2 2" xfId="17555"/>
    <cellStyle name="Обычный 15 7 5 2 2 2" xfId="17556"/>
    <cellStyle name="Обычный 15 7 5 2 2 2 2" xfId="17557"/>
    <cellStyle name="Обычный 15 7 5 2 2 3" xfId="17558"/>
    <cellStyle name="Обычный 15 7 5 2 3" xfId="17559"/>
    <cellStyle name="Обычный 15 7 5 2 3 2" xfId="17560"/>
    <cellStyle name="Обычный 15 7 5 2 4" xfId="17561"/>
    <cellStyle name="Обычный 15 7 5 3" xfId="17562"/>
    <cellStyle name="Обычный 15 7 5 3 2" xfId="17563"/>
    <cellStyle name="Обычный 15 7 5 3 2 2" xfId="17564"/>
    <cellStyle name="Обычный 15 7 5 3 2 2 2" xfId="17565"/>
    <cellStyle name="Обычный 15 7 5 3 2 3" xfId="17566"/>
    <cellStyle name="Обычный 15 7 5 3 3" xfId="17567"/>
    <cellStyle name="Обычный 15 7 5 3 3 2" xfId="17568"/>
    <cellStyle name="Обычный 15 7 5 3 4" xfId="17569"/>
    <cellStyle name="Обычный 15 7 5 4" xfId="17570"/>
    <cellStyle name="Обычный 15 7 5 4 2" xfId="17571"/>
    <cellStyle name="Обычный 15 7 5 4 2 2" xfId="17572"/>
    <cellStyle name="Обычный 15 7 5 4 2 2 2" xfId="17573"/>
    <cellStyle name="Обычный 15 7 5 4 2 3" xfId="17574"/>
    <cellStyle name="Обычный 15 7 5 4 3" xfId="17575"/>
    <cellStyle name="Обычный 15 7 5 4 3 2" xfId="17576"/>
    <cellStyle name="Обычный 15 7 5 4 4" xfId="17577"/>
    <cellStyle name="Обычный 15 7 5 5" xfId="17578"/>
    <cellStyle name="Обычный 15 7 5 5 2" xfId="17579"/>
    <cellStyle name="Обычный 15 7 5 5 2 2" xfId="17580"/>
    <cellStyle name="Обычный 15 7 5 5 3" xfId="17581"/>
    <cellStyle name="Обычный 15 7 5 6" xfId="17582"/>
    <cellStyle name="Обычный 15 7 5 6 2" xfId="17583"/>
    <cellStyle name="Обычный 15 7 5 7" xfId="17584"/>
    <cellStyle name="Обычный 15 7 6" xfId="17585"/>
    <cellStyle name="Обычный 15 7 6 2" xfId="17586"/>
    <cellStyle name="Обычный 15 7 6 2 2" xfId="17587"/>
    <cellStyle name="Обычный 15 7 6 2 2 2" xfId="17588"/>
    <cellStyle name="Обычный 15 7 6 2 3" xfId="17589"/>
    <cellStyle name="Обычный 15 7 6 3" xfId="17590"/>
    <cellStyle name="Обычный 15 7 6 3 2" xfId="17591"/>
    <cellStyle name="Обычный 15 7 6 4" xfId="17592"/>
    <cellStyle name="Обычный 15 7 7" xfId="17593"/>
    <cellStyle name="Обычный 15 7 7 2" xfId="17594"/>
    <cellStyle name="Обычный 15 7 7 2 2" xfId="17595"/>
    <cellStyle name="Обычный 15 7 7 2 2 2" xfId="17596"/>
    <cellStyle name="Обычный 15 7 7 2 3" xfId="17597"/>
    <cellStyle name="Обычный 15 7 7 3" xfId="17598"/>
    <cellStyle name="Обычный 15 7 7 3 2" xfId="17599"/>
    <cellStyle name="Обычный 15 7 7 4" xfId="17600"/>
    <cellStyle name="Обычный 15 7 8" xfId="17601"/>
    <cellStyle name="Обычный 15 7 8 2" xfId="17602"/>
    <cellStyle name="Обычный 15 7 8 2 2" xfId="17603"/>
    <cellStyle name="Обычный 15 7 8 2 2 2" xfId="17604"/>
    <cellStyle name="Обычный 15 7 8 2 3" xfId="17605"/>
    <cellStyle name="Обычный 15 7 8 3" xfId="17606"/>
    <cellStyle name="Обычный 15 7 8 3 2" xfId="17607"/>
    <cellStyle name="Обычный 15 7 8 4" xfId="17608"/>
    <cellStyle name="Обычный 15 7 9" xfId="17609"/>
    <cellStyle name="Обычный 15 7 9 2" xfId="17610"/>
    <cellStyle name="Обычный 15 7 9 2 2" xfId="17611"/>
    <cellStyle name="Обычный 15 7 9 3" xfId="17612"/>
    <cellStyle name="Обычный 15 8" xfId="17613"/>
    <cellStyle name="Обычный 15 8 10" xfId="17614"/>
    <cellStyle name="Обычный 15 8 10 2" xfId="17615"/>
    <cellStyle name="Обычный 15 8 11" xfId="17616"/>
    <cellStyle name="Обычный 15 8 11 2" xfId="17617"/>
    <cellStyle name="Обычный 15 8 12" xfId="17618"/>
    <cellStyle name="Обычный 15 8 2" xfId="17619"/>
    <cellStyle name="Обычный 15 8 2 10" xfId="17620"/>
    <cellStyle name="Обычный 15 8 2 2" xfId="17621"/>
    <cellStyle name="Обычный 15 8 2 2 2" xfId="17622"/>
    <cellStyle name="Обычный 15 8 2 2 2 2" xfId="17623"/>
    <cellStyle name="Обычный 15 8 2 2 2 2 2" xfId="17624"/>
    <cellStyle name="Обычный 15 8 2 2 2 2 2 2" xfId="17625"/>
    <cellStyle name="Обычный 15 8 2 2 2 2 3" xfId="17626"/>
    <cellStyle name="Обычный 15 8 2 2 2 3" xfId="17627"/>
    <cellStyle name="Обычный 15 8 2 2 2 3 2" xfId="17628"/>
    <cellStyle name="Обычный 15 8 2 2 2 4" xfId="17629"/>
    <cellStyle name="Обычный 15 8 2 2 3" xfId="17630"/>
    <cellStyle name="Обычный 15 8 2 2 3 2" xfId="17631"/>
    <cellStyle name="Обычный 15 8 2 2 3 2 2" xfId="17632"/>
    <cellStyle name="Обычный 15 8 2 2 3 2 2 2" xfId="17633"/>
    <cellStyle name="Обычный 15 8 2 2 3 2 3" xfId="17634"/>
    <cellStyle name="Обычный 15 8 2 2 3 3" xfId="17635"/>
    <cellStyle name="Обычный 15 8 2 2 3 3 2" xfId="17636"/>
    <cellStyle name="Обычный 15 8 2 2 3 4" xfId="17637"/>
    <cellStyle name="Обычный 15 8 2 2 4" xfId="17638"/>
    <cellStyle name="Обычный 15 8 2 2 4 2" xfId="17639"/>
    <cellStyle name="Обычный 15 8 2 2 4 2 2" xfId="17640"/>
    <cellStyle name="Обычный 15 8 2 2 4 2 2 2" xfId="17641"/>
    <cellStyle name="Обычный 15 8 2 2 4 2 3" xfId="17642"/>
    <cellStyle name="Обычный 15 8 2 2 4 3" xfId="17643"/>
    <cellStyle name="Обычный 15 8 2 2 4 3 2" xfId="17644"/>
    <cellStyle name="Обычный 15 8 2 2 4 4" xfId="17645"/>
    <cellStyle name="Обычный 15 8 2 2 5" xfId="17646"/>
    <cellStyle name="Обычный 15 8 2 2 5 2" xfId="17647"/>
    <cellStyle name="Обычный 15 8 2 2 5 2 2" xfId="17648"/>
    <cellStyle name="Обычный 15 8 2 2 5 3" xfId="17649"/>
    <cellStyle name="Обычный 15 8 2 2 6" xfId="17650"/>
    <cellStyle name="Обычный 15 8 2 2 6 2" xfId="17651"/>
    <cellStyle name="Обычный 15 8 2 2 7" xfId="17652"/>
    <cellStyle name="Обычный 15 8 2 2 7 2" xfId="17653"/>
    <cellStyle name="Обычный 15 8 2 2 8" xfId="17654"/>
    <cellStyle name="Обычный 15 8 2 3" xfId="17655"/>
    <cellStyle name="Обычный 15 8 2 3 2" xfId="17656"/>
    <cellStyle name="Обычный 15 8 2 3 2 2" xfId="17657"/>
    <cellStyle name="Обычный 15 8 2 3 2 2 2" xfId="17658"/>
    <cellStyle name="Обычный 15 8 2 3 2 2 2 2" xfId="17659"/>
    <cellStyle name="Обычный 15 8 2 3 2 2 3" xfId="17660"/>
    <cellStyle name="Обычный 15 8 2 3 2 3" xfId="17661"/>
    <cellStyle name="Обычный 15 8 2 3 2 3 2" xfId="17662"/>
    <cellStyle name="Обычный 15 8 2 3 2 4" xfId="17663"/>
    <cellStyle name="Обычный 15 8 2 3 3" xfId="17664"/>
    <cellStyle name="Обычный 15 8 2 3 3 2" xfId="17665"/>
    <cellStyle name="Обычный 15 8 2 3 3 2 2" xfId="17666"/>
    <cellStyle name="Обычный 15 8 2 3 3 2 2 2" xfId="17667"/>
    <cellStyle name="Обычный 15 8 2 3 3 2 3" xfId="17668"/>
    <cellStyle name="Обычный 15 8 2 3 3 3" xfId="17669"/>
    <cellStyle name="Обычный 15 8 2 3 3 3 2" xfId="17670"/>
    <cellStyle name="Обычный 15 8 2 3 3 4" xfId="17671"/>
    <cellStyle name="Обычный 15 8 2 3 4" xfId="17672"/>
    <cellStyle name="Обычный 15 8 2 3 4 2" xfId="17673"/>
    <cellStyle name="Обычный 15 8 2 3 4 2 2" xfId="17674"/>
    <cellStyle name="Обычный 15 8 2 3 4 2 2 2" xfId="17675"/>
    <cellStyle name="Обычный 15 8 2 3 4 2 3" xfId="17676"/>
    <cellStyle name="Обычный 15 8 2 3 4 3" xfId="17677"/>
    <cellStyle name="Обычный 15 8 2 3 4 3 2" xfId="17678"/>
    <cellStyle name="Обычный 15 8 2 3 4 4" xfId="17679"/>
    <cellStyle name="Обычный 15 8 2 3 5" xfId="17680"/>
    <cellStyle name="Обычный 15 8 2 3 5 2" xfId="17681"/>
    <cellStyle name="Обычный 15 8 2 3 5 2 2" xfId="17682"/>
    <cellStyle name="Обычный 15 8 2 3 5 3" xfId="17683"/>
    <cellStyle name="Обычный 15 8 2 3 6" xfId="17684"/>
    <cellStyle name="Обычный 15 8 2 3 6 2" xfId="17685"/>
    <cellStyle name="Обычный 15 8 2 3 7" xfId="17686"/>
    <cellStyle name="Обычный 15 8 2 4" xfId="17687"/>
    <cellStyle name="Обычный 15 8 2 4 2" xfId="17688"/>
    <cellStyle name="Обычный 15 8 2 4 2 2" xfId="17689"/>
    <cellStyle name="Обычный 15 8 2 4 2 2 2" xfId="17690"/>
    <cellStyle name="Обычный 15 8 2 4 2 3" xfId="17691"/>
    <cellStyle name="Обычный 15 8 2 4 3" xfId="17692"/>
    <cellStyle name="Обычный 15 8 2 4 3 2" xfId="17693"/>
    <cellStyle name="Обычный 15 8 2 4 4" xfId="17694"/>
    <cellStyle name="Обычный 15 8 2 5" xfId="17695"/>
    <cellStyle name="Обычный 15 8 2 5 2" xfId="17696"/>
    <cellStyle name="Обычный 15 8 2 5 2 2" xfId="17697"/>
    <cellStyle name="Обычный 15 8 2 5 2 2 2" xfId="17698"/>
    <cellStyle name="Обычный 15 8 2 5 2 3" xfId="17699"/>
    <cellStyle name="Обычный 15 8 2 5 3" xfId="17700"/>
    <cellStyle name="Обычный 15 8 2 5 3 2" xfId="17701"/>
    <cellStyle name="Обычный 15 8 2 5 4" xfId="17702"/>
    <cellStyle name="Обычный 15 8 2 6" xfId="17703"/>
    <cellStyle name="Обычный 15 8 2 6 2" xfId="17704"/>
    <cellStyle name="Обычный 15 8 2 6 2 2" xfId="17705"/>
    <cellStyle name="Обычный 15 8 2 6 2 2 2" xfId="17706"/>
    <cellStyle name="Обычный 15 8 2 6 2 3" xfId="17707"/>
    <cellStyle name="Обычный 15 8 2 6 3" xfId="17708"/>
    <cellStyle name="Обычный 15 8 2 6 3 2" xfId="17709"/>
    <cellStyle name="Обычный 15 8 2 6 4" xfId="17710"/>
    <cellStyle name="Обычный 15 8 2 7" xfId="17711"/>
    <cellStyle name="Обычный 15 8 2 7 2" xfId="17712"/>
    <cellStyle name="Обычный 15 8 2 7 2 2" xfId="17713"/>
    <cellStyle name="Обычный 15 8 2 7 3" xfId="17714"/>
    <cellStyle name="Обычный 15 8 2 8" xfId="17715"/>
    <cellStyle name="Обычный 15 8 2 8 2" xfId="17716"/>
    <cellStyle name="Обычный 15 8 2 9" xfId="17717"/>
    <cellStyle name="Обычный 15 8 2 9 2" xfId="17718"/>
    <cellStyle name="Обычный 15 8 3" xfId="17719"/>
    <cellStyle name="Обычный 15 8 3 10" xfId="17720"/>
    <cellStyle name="Обычный 15 8 3 2" xfId="17721"/>
    <cellStyle name="Обычный 15 8 3 2 2" xfId="17722"/>
    <cellStyle name="Обычный 15 8 3 2 2 2" xfId="17723"/>
    <cellStyle name="Обычный 15 8 3 2 2 2 2" xfId="17724"/>
    <cellStyle name="Обычный 15 8 3 2 2 2 2 2" xfId="17725"/>
    <cellStyle name="Обычный 15 8 3 2 2 2 3" xfId="17726"/>
    <cellStyle name="Обычный 15 8 3 2 2 3" xfId="17727"/>
    <cellStyle name="Обычный 15 8 3 2 2 3 2" xfId="17728"/>
    <cellStyle name="Обычный 15 8 3 2 2 4" xfId="17729"/>
    <cellStyle name="Обычный 15 8 3 2 3" xfId="17730"/>
    <cellStyle name="Обычный 15 8 3 2 3 2" xfId="17731"/>
    <cellStyle name="Обычный 15 8 3 2 3 2 2" xfId="17732"/>
    <cellStyle name="Обычный 15 8 3 2 3 2 2 2" xfId="17733"/>
    <cellStyle name="Обычный 15 8 3 2 3 2 3" xfId="17734"/>
    <cellStyle name="Обычный 15 8 3 2 3 3" xfId="17735"/>
    <cellStyle name="Обычный 15 8 3 2 3 3 2" xfId="17736"/>
    <cellStyle name="Обычный 15 8 3 2 3 4" xfId="17737"/>
    <cellStyle name="Обычный 15 8 3 2 4" xfId="17738"/>
    <cellStyle name="Обычный 15 8 3 2 4 2" xfId="17739"/>
    <cellStyle name="Обычный 15 8 3 2 4 2 2" xfId="17740"/>
    <cellStyle name="Обычный 15 8 3 2 4 2 2 2" xfId="17741"/>
    <cellStyle name="Обычный 15 8 3 2 4 2 3" xfId="17742"/>
    <cellStyle name="Обычный 15 8 3 2 4 3" xfId="17743"/>
    <cellStyle name="Обычный 15 8 3 2 4 3 2" xfId="17744"/>
    <cellStyle name="Обычный 15 8 3 2 4 4" xfId="17745"/>
    <cellStyle name="Обычный 15 8 3 2 5" xfId="17746"/>
    <cellStyle name="Обычный 15 8 3 2 5 2" xfId="17747"/>
    <cellStyle name="Обычный 15 8 3 2 5 2 2" xfId="17748"/>
    <cellStyle name="Обычный 15 8 3 2 5 3" xfId="17749"/>
    <cellStyle name="Обычный 15 8 3 2 6" xfId="17750"/>
    <cellStyle name="Обычный 15 8 3 2 6 2" xfId="17751"/>
    <cellStyle name="Обычный 15 8 3 2 7" xfId="17752"/>
    <cellStyle name="Обычный 15 8 3 2 7 2" xfId="17753"/>
    <cellStyle name="Обычный 15 8 3 2 8" xfId="17754"/>
    <cellStyle name="Обычный 15 8 3 3" xfId="17755"/>
    <cellStyle name="Обычный 15 8 3 3 2" xfId="17756"/>
    <cellStyle name="Обычный 15 8 3 3 2 2" xfId="17757"/>
    <cellStyle name="Обычный 15 8 3 3 2 2 2" xfId="17758"/>
    <cellStyle name="Обычный 15 8 3 3 2 2 2 2" xfId="17759"/>
    <cellStyle name="Обычный 15 8 3 3 2 2 3" xfId="17760"/>
    <cellStyle name="Обычный 15 8 3 3 2 3" xfId="17761"/>
    <cellStyle name="Обычный 15 8 3 3 2 3 2" xfId="17762"/>
    <cellStyle name="Обычный 15 8 3 3 2 4" xfId="17763"/>
    <cellStyle name="Обычный 15 8 3 3 3" xfId="17764"/>
    <cellStyle name="Обычный 15 8 3 3 3 2" xfId="17765"/>
    <cellStyle name="Обычный 15 8 3 3 3 2 2" xfId="17766"/>
    <cellStyle name="Обычный 15 8 3 3 3 2 2 2" xfId="17767"/>
    <cellStyle name="Обычный 15 8 3 3 3 2 3" xfId="17768"/>
    <cellStyle name="Обычный 15 8 3 3 3 3" xfId="17769"/>
    <cellStyle name="Обычный 15 8 3 3 3 3 2" xfId="17770"/>
    <cellStyle name="Обычный 15 8 3 3 3 4" xfId="17771"/>
    <cellStyle name="Обычный 15 8 3 3 4" xfId="17772"/>
    <cellStyle name="Обычный 15 8 3 3 4 2" xfId="17773"/>
    <cellStyle name="Обычный 15 8 3 3 4 2 2" xfId="17774"/>
    <cellStyle name="Обычный 15 8 3 3 4 2 2 2" xfId="17775"/>
    <cellStyle name="Обычный 15 8 3 3 4 2 3" xfId="17776"/>
    <cellStyle name="Обычный 15 8 3 3 4 3" xfId="17777"/>
    <cellStyle name="Обычный 15 8 3 3 4 3 2" xfId="17778"/>
    <cellStyle name="Обычный 15 8 3 3 4 4" xfId="17779"/>
    <cellStyle name="Обычный 15 8 3 3 5" xfId="17780"/>
    <cellStyle name="Обычный 15 8 3 3 5 2" xfId="17781"/>
    <cellStyle name="Обычный 15 8 3 3 5 2 2" xfId="17782"/>
    <cellStyle name="Обычный 15 8 3 3 5 3" xfId="17783"/>
    <cellStyle name="Обычный 15 8 3 3 6" xfId="17784"/>
    <cellStyle name="Обычный 15 8 3 3 6 2" xfId="17785"/>
    <cellStyle name="Обычный 15 8 3 3 7" xfId="17786"/>
    <cellStyle name="Обычный 15 8 3 4" xfId="17787"/>
    <cellStyle name="Обычный 15 8 3 4 2" xfId="17788"/>
    <cellStyle name="Обычный 15 8 3 4 2 2" xfId="17789"/>
    <cellStyle name="Обычный 15 8 3 4 2 2 2" xfId="17790"/>
    <cellStyle name="Обычный 15 8 3 4 2 3" xfId="17791"/>
    <cellStyle name="Обычный 15 8 3 4 3" xfId="17792"/>
    <cellStyle name="Обычный 15 8 3 4 3 2" xfId="17793"/>
    <cellStyle name="Обычный 15 8 3 4 4" xfId="17794"/>
    <cellStyle name="Обычный 15 8 3 5" xfId="17795"/>
    <cellStyle name="Обычный 15 8 3 5 2" xfId="17796"/>
    <cellStyle name="Обычный 15 8 3 5 2 2" xfId="17797"/>
    <cellStyle name="Обычный 15 8 3 5 2 2 2" xfId="17798"/>
    <cellStyle name="Обычный 15 8 3 5 2 3" xfId="17799"/>
    <cellStyle name="Обычный 15 8 3 5 3" xfId="17800"/>
    <cellStyle name="Обычный 15 8 3 5 3 2" xfId="17801"/>
    <cellStyle name="Обычный 15 8 3 5 4" xfId="17802"/>
    <cellStyle name="Обычный 15 8 3 6" xfId="17803"/>
    <cellStyle name="Обычный 15 8 3 6 2" xfId="17804"/>
    <cellStyle name="Обычный 15 8 3 6 2 2" xfId="17805"/>
    <cellStyle name="Обычный 15 8 3 6 2 2 2" xfId="17806"/>
    <cellStyle name="Обычный 15 8 3 6 2 3" xfId="17807"/>
    <cellStyle name="Обычный 15 8 3 6 3" xfId="17808"/>
    <cellStyle name="Обычный 15 8 3 6 3 2" xfId="17809"/>
    <cellStyle name="Обычный 15 8 3 6 4" xfId="17810"/>
    <cellStyle name="Обычный 15 8 3 7" xfId="17811"/>
    <cellStyle name="Обычный 15 8 3 7 2" xfId="17812"/>
    <cellStyle name="Обычный 15 8 3 7 2 2" xfId="17813"/>
    <cellStyle name="Обычный 15 8 3 7 3" xfId="17814"/>
    <cellStyle name="Обычный 15 8 3 8" xfId="17815"/>
    <cellStyle name="Обычный 15 8 3 8 2" xfId="17816"/>
    <cellStyle name="Обычный 15 8 3 9" xfId="17817"/>
    <cellStyle name="Обычный 15 8 3 9 2" xfId="17818"/>
    <cellStyle name="Обычный 15 8 4" xfId="17819"/>
    <cellStyle name="Обычный 15 8 4 2" xfId="17820"/>
    <cellStyle name="Обычный 15 8 4 2 2" xfId="17821"/>
    <cellStyle name="Обычный 15 8 4 2 2 2" xfId="17822"/>
    <cellStyle name="Обычный 15 8 4 2 2 2 2" xfId="17823"/>
    <cellStyle name="Обычный 15 8 4 2 2 3" xfId="17824"/>
    <cellStyle name="Обычный 15 8 4 2 3" xfId="17825"/>
    <cellStyle name="Обычный 15 8 4 2 3 2" xfId="17826"/>
    <cellStyle name="Обычный 15 8 4 2 4" xfId="17827"/>
    <cellStyle name="Обычный 15 8 4 3" xfId="17828"/>
    <cellStyle name="Обычный 15 8 4 3 2" xfId="17829"/>
    <cellStyle name="Обычный 15 8 4 3 2 2" xfId="17830"/>
    <cellStyle name="Обычный 15 8 4 3 2 2 2" xfId="17831"/>
    <cellStyle name="Обычный 15 8 4 3 2 3" xfId="17832"/>
    <cellStyle name="Обычный 15 8 4 3 3" xfId="17833"/>
    <cellStyle name="Обычный 15 8 4 3 3 2" xfId="17834"/>
    <cellStyle name="Обычный 15 8 4 3 4" xfId="17835"/>
    <cellStyle name="Обычный 15 8 4 4" xfId="17836"/>
    <cellStyle name="Обычный 15 8 4 4 2" xfId="17837"/>
    <cellStyle name="Обычный 15 8 4 4 2 2" xfId="17838"/>
    <cellStyle name="Обычный 15 8 4 4 2 2 2" xfId="17839"/>
    <cellStyle name="Обычный 15 8 4 4 2 3" xfId="17840"/>
    <cellStyle name="Обычный 15 8 4 4 3" xfId="17841"/>
    <cellStyle name="Обычный 15 8 4 4 3 2" xfId="17842"/>
    <cellStyle name="Обычный 15 8 4 4 4" xfId="17843"/>
    <cellStyle name="Обычный 15 8 4 5" xfId="17844"/>
    <cellStyle name="Обычный 15 8 4 5 2" xfId="17845"/>
    <cellStyle name="Обычный 15 8 4 5 2 2" xfId="17846"/>
    <cellStyle name="Обычный 15 8 4 5 3" xfId="17847"/>
    <cellStyle name="Обычный 15 8 4 6" xfId="17848"/>
    <cellStyle name="Обычный 15 8 4 6 2" xfId="17849"/>
    <cellStyle name="Обычный 15 8 4 7" xfId="17850"/>
    <cellStyle name="Обычный 15 8 4 7 2" xfId="17851"/>
    <cellStyle name="Обычный 15 8 4 8" xfId="17852"/>
    <cellStyle name="Обычный 15 8 5" xfId="17853"/>
    <cellStyle name="Обычный 15 8 5 2" xfId="17854"/>
    <cellStyle name="Обычный 15 8 5 2 2" xfId="17855"/>
    <cellStyle name="Обычный 15 8 5 2 2 2" xfId="17856"/>
    <cellStyle name="Обычный 15 8 5 2 2 2 2" xfId="17857"/>
    <cellStyle name="Обычный 15 8 5 2 2 3" xfId="17858"/>
    <cellStyle name="Обычный 15 8 5 2 3" xfId="17859"/>
    <cellStyle name="Обычный 15 8 5 2 3 2" xfId="17860"/>
    <cellStyle name="Обычный 15 8 5 2 4" xfId="17861"/>
    <cellStyle name="Обычный 15 8 5 3" xfId="17862"/>
    <cellStyle name="Обычный 15 8 5 3 2" xfId="17863"/>
    <cellStyle name="Обычный 15 8 5 3 2 2" xfId="17864"/>
    <cellStyle name="Обычный 15 8 5 3 2 2 2" xfId="17865"/>
    <cellStyle name="Обычный 15 8 5 3 2 3" xfId="17866"/>
    <cellStyle name="Обычный 15 8 5 3 3" xfId="17867"/>
    <cellStyle name="Обычный 15 8 5 3 3 2" xfId="17868"/>
    <cellStyle name="Обычный 15 8 5 3 4" xfId="17869"/>
    <cellStyle name="Обычный 15 8 5 4" xfId="17870"/>
    <cellStyle name="Обычный 15 8 5 4 2" xfId="17871"/>
    <cellStyle name="Обычный 15 8 5 4 2 2" xfId="17872"/>
    <cellStyle name="Обычный 15 8 5 4 2 2 2" xfId="17873"/>
    <cellStyle name="Обычный 15 8 5 4 2 3" xfId="17874"/>
    <cellStyle name="Обычный 15 8 5 4 3" xfId="17875"/>
    <cellStyle name="Обычный 15 8 5 4 3 2" xfId="17876"/>
    <cellStyle name="Обычный 15 8 5 4 4" xfId="17877"/>
    <cellStyle name="Обычный 15 8 5 5" xfId="17878"/>
    <cellStyle name="Обычный 15 8 5 5 2" xfId="17879"/>
    <cellStyle name="Обычный 15 8 5 5 2 2" xfId="17880"/>
    <cellStyle name="Обычный 15 8 5 5 3" xfId="17881"/>
    <cellStyle name="Обычный 15 8 5 6" xfId="17882"/>
    <cellStyle name="Обычный 15 8 5 6 2" xfId="17883"/>
    <cellStyle name="Обычный 15 8 5 7" xfId="17884"/>
    <cellStyle name="Обычный 15 8 6" xfId="17885"/>
    <cellStyle name="Обычный 15 8 6 2" xfId="17886"/>
    <cellStyle name="Обычный 15 8 6 2 2" xfId="17887"/>
    <cellStyle name="Обычный 15 8 6 2 2 2" xfId="17888"/>
    <cellStyle name="Обычный 15 8 6 2 3" xfId="17889"/>
    <cellStyle name="Обычный 15 8 6 3" xfId="17890"/>
    <cellStyle name="Обычный 15 8 6 3 2" xfId="17891"/>
    <cellStyle name="Обычный 15 8 6 4" xfId="17892"/>
    <cellStyle name="Обычный 15 8 7" xfId="17893"/>
    <cellStyle name="Обычный 15 8 7 2" xfId="17894"/>
    <cellStyle name="Обычный 15 8 7 2 2" xfId="17895"/>
    <cellStyle name="Обычный 15 8 7 2 2 2" xfId="17896"/>
    <cellStyle name="Обычный 15 8 7 2 3" xfId="17897"/>
    <cellStyle name="Обычный 15 8 7 3" xfId="17898"/>
    <cellStyle name="Обычный 15 8 7 3 2" xfId="17899"/>
    <cellStyle name="Обычный 15 8 7 4" xfId="17900"/>
    <cellStyle name="Обычный 15 8 8" xfId="17901"/>
    <cellStyle name="Обычный 15 8 8 2" xfId="17902"/>
    <cellStyle name="Обычный 15 8 8 2 2" xfId="17903"/>
    <cellStyle name="Обычный 15 8 8 2 2 2" xfId="17904"/>
    <cellStyle name="Обычный 15 8 8 2 3" xfId="17905"/>
    <cellStyle name="Обычный 15 8 8 3" xfId="17906"/>
    <cellStyle name="Обычный 15 8 8 3 2" xfId="17907"/>
    <cellStyle name="Обычный 15 8 8 4" xfId="17908"/>
    <cellStyle name="Обычный 15 8 9" xfId="17909"/>
    <cellStyle name="Обычный 15 8 9 2" xfId="17910"/>
    <cellStyle name="Обычный 15 8 9 2 2" xfId="17911"/>
    <cellStyle name="Обычный 15 8 9 3" xfId="17912"/>
    <cellStyle name="Обычный 15 9" xfId="17913"/>
    <cellStyle name="Обычный 15 9 10" xfId="17914"/>
    <cellStyle name="Обычный 15 9 10 2" xfId="17915"/>
    <cellStyle name="Обычный 15 9 11" xfId="17916"/>
    <cellStyle name="Обычный 15 9 11 2" xfId="17917"/>
    <cellStyle name="Обычный 15 9 12" xfId="17918"/>
    <cellStyle name="Обычный 15 9 2" xfId="17919"/>
    <cellStyle name="Обычный 15 9 2 10" xfId="17920"/>
    <cellStyle name="Обычный 15 9 2 2" xfId="17921"/>
    <cellStyle name="Обычный 15 9 2 2 2" xfId="17922"/>
    <cellStyle name="Обычный 15 9 2 2 2 2" xfId="17923"/>
    <cellStyle name="Обычный 15 9 2 2 2 2 2" xfId="17924"/>
    <cellStyle name="Обычный 15 9 2 2 2 2 2 2" xfId="17925"/>
    <cellStyle name="Обычный 15 9 2 2 2 2 3" xfId="17926"/>
    <cellStyle name="Обычный 15 9 2 2 2 3" xfId="17927"/>
    <cellStyle name="Обычный 15 9 2 2 2 3 2" xfId="17928"/>
    <cellStyle name="Обычный 15 9 2 2 2 4" xfId="17929"/>
    <cellStyle name="Обычный 15 9 2 2 3" xfId="17930"/>
    <cellStyle name="Обычный 15 9 2 2 3 2" xfId="17931"/>
    <cellStyle name="Обычный 15 9 2 2 3 2 2" xfId="17932"/>
    <cellStyle name="Обычный 15 9 2 2 3 2 2 2" xfId="17933"/>
    <cellStyle name="Обычный 15 9 2 2 3 2 3" xfId="17934"/>
    <cellStyle name="Обычный 15 9 2 2 3 3" xfId="17935"/>
    <cellStyle name="Обычный 15 9 2 2 3 3 2" xfId="17936"/>
    <cellStyle name="Обычный 15 9 2 2 3 4" xfId="17937"/>
    <cellStyle name="Обычный 15 9 2 2 4" xfId="17938"/>
    <cellStyle name="Обычный 15 9 2 2 4 2" xfId="17939"/>
    <cellStyle name="Обычный 15 9 2 2 4 2 2" xfId="17940"/>
    <cellStyle name="Обычный 15 9 2 2 4 2 2 2" xfId="17941"/>
    <cellStyle name="Обычный 15 9 2 2 4 2 3" xfId="17942"/>
    <cellStyle name="Обычный 15 9 2 2 4 3" xfId="17943"/>
    <cellStyle name="Обычный 15 9 2 2 4 3 2" xfId="17944"/>
    <cellStyle name="Обычный 15 9 2 2 4 4" xfId="17945"/>
    <cellStyle name="Обычный 15 9 2 2 5" xfId="17946"/>
    <cellStyle name="Обычный 15 9 2 2 5 2" xfId="17947"/>
    <cellStyle name="Обычный 15 9 2 2 5 2 2" xfId="17948"/>
    <cellStyle name="Обычный 15 9 2 2 5 3" xfId="17949"/>
    <cellStyle name="Обычный 15 9 2 2 6" xfId="17950"/>
    <cellStyle name="Обычный 15 9 2 2 6 2" xfId="17951"/>
    <cellStyle name="Обычный 15 9 2 2 7" xfId="17952"/>
    <cellStyle name="Обычный 15 9 2 2 7 2" xfId="17953"/>
    <cellStyle name="Обычный 15 9 2 2 8" xfId="17954"/>
    <cellStyle name="Обычный 15 9 2 3" xfId="17955"/>
    <cellStyle name="Обычный 15 9 2 3 2" xfId="17956"/>
    <cellStyle name="Обычный 15 9 2 3 2 2" xfId="17957"/>
    <cellStyle name="Обычный 15 9 2 3 2 2 2" xfId="17958"/>
    <cellStyle name="Обычный 15 9 2 3 2 2 2 2" xfId="17959"/>
    <cellStyle name="Обычный 15 9 2 3 2 2 3" xfId="17960"/>
    <cellStyle name="Обычный 15 9 2 3 2 3" xfId="17961"/>
    <cellStyle name="Обычный 15 9 2 3 2 3 2" xfId="17962"/>
    <cellStyle name="Обычный 15 9 2 3 2 4" xfId="17963"/>
    <cellStyle name="Обычный 15 9 2 3 3" xfId="17964"/>
    <cellStyle name="Обычный 15 9 2 3 3 2" xfId="17965"/>
    <cellStyle name="Обычный 15 9 2 3 3 2 2" xfId="17966"/>
    <cellStyle name="Обычный 15 9 2 3 3 2 2 2" xfId="17967"/>
    <cellStyle name="Обычный 15 9 2 3 3 2 3" xfId="17968"/>
    <cellStyle name="Обычный 15 9 2 3 3 3" xfId="17969"/>
    <cellStyle name="Обычный 15 9 2 3 3 3 2" xfId="17970"/>
    <cellStyle name="Обычный 15 9 2 3 3 4" xfId="17971"/>
    <cellStyle name="Обычный 15 9 2 3 4" xfId="17972"/>
    <cellStyle name="Обычный 15 9 2 3 4 2" xfId="17973"/>
    <cellStyle name="Обычный 15 9 2 3 4 2 2" xfId="17974"/>
    <cellStyle name="Обычный 15 9 2 3 4 2 2 2" xfId="17975"/>
    <cellStyle name="Обычный 15 9 2 3 4 2 3" xfId="17976"/>
    <cellStyle name="Обычный 15 9 2 3 4 3" xfId="17977"/>
    <cellStyle name="Обычный 15 9 2 3 4 3 2" xfId="17978"/>
    <cellStyle name="Обычный 15 9 2 3 4 4" xfId="17979"/>
    <cellStyle name="Обычный 15 9 2 3 5" xfId="17980"/>
    <cellStyle name="Обычный 15 9 2 3 5 2" xfId="17981"/>
    <cellStyle name="Обычный 15 9 2 3 5 2 2" xfId="17982"/>
    <cellStyle name="Обычный 15 9 2 3 5 3" xfId="17983"/>
    <cellStyle name="Обычный 15 9 2 3 6" xfId="17984"/>
    <cellStyle name="Обычный 15 9 2 3 6 2" xfId="17985"/>
    <cellStyle name="Обычный 15 9 2 3 7" xfId="17986"/>
    <cellStyle name="Обычный 15 9 2 4" xfId="17987"/>
    <cellStyle name="Обычный 15 9 2 4 2" xfId="17988"/>
    <cellStyle name="Обычный 15 9 2 4 2 2" xfId="17989"/>
    <cellStyle name="Обычный 15 9 2 4 2 2 2" xfId="17990"/>
    <cellStyle name="Обычный 15 9 2 4 2 3" xfId="17991"/>
    <cellStyle name="Обычный 15 9 2 4 3" xfId="17992"/>
    <cellStyle name="Обычный 15 9 2 4 3 2" xfId="17993"/>
    <cellStyle name="Обычный 15 9 2 4 4" xfId="17994"/>
    <cellStyle name="Обычный 15 9 2 5" xfId="17995"/>
    <cellStyle name="Обычный 15 9 2 5 2" xfId="17996"/>
    <cellStyle name="Обычный 15 9 2 5 2 2" xfId="17997"/>
    <cellStyle name="Обычный 15 9 2 5 2 2 2" xfId="17998"/>
    <cellStyle name="Обычный 15 9 2 5 2 3" xfId="17999"/>
    <cellStyle name="Обычный 15 9 2 5 3" xfId="18000"/>
    <cellStyle name="Обычный 15 9 2 5 3 2" xfId="18001"/>
    <cellStyle name="Обычный 15 9 2 5 4" xfId="18002"/>
    <cellStyle name="Обычный 15 9 2 6" xfId="18003"/>
    <cellStyle name="Обычный 15 9 2 6 2" xfId="18004"/>
    <cellStyle name="Обычный 15 9 2 6 2 2" xfId="18005"/>
    <cellStyle name="Обычный 15 9 2 6 2 2 2" xfId="18006"/>
    <cellStyle name="Обычный 15 9 2 6 2 3" xfId="18007"/>
    <cellStyle name="Обычный 15 9 2 6 3" xfId="18008"/>
    <cellStyle name="Обычный 15 9 2 6 3 2" xfId="18009"/>
    <cellStyle name="Обычный 15 9 2 6 4" xfId="18010"/>
    <cellStyle name="Обычный 15 9 2 7" xfId="18011"/>
    <cellStyle name="Обычный 15 9 2 7 2" xfId="18012"/>
    <cellStyle name="Обычный 15 9 2 7 2 2" xfId="18013"/>
    <cellStyle name="Обычный 15 9 2 7 3" xfId="18014"/>
    <cellStyle name="Обычный 15 9 2 8" xfId="18015"/>
    <cellStyle name="Обычный 15 9 2 8 2" xfId="18016"/>
    <cellStyle name="Обычный 15 9 2 9" xfId="18017"/>
    <cellStyle name="Обычный 15 9 2 9 2" xfId="18018"/>
    <cellStyle name="Обычный 15 9 3" xfId="18019"/>
    <cellStyle name="Обычный 15 9 3 10" xfId="18020"/>
    <cellStyle name="Обычный 15 9 3 2" xfId="18021"/>
    <cellStyle name="Обычный 15 9 3 2 2" xfId="18022"/>
    <cellStyle name="Обычный 15 9 3 2 2 2" xfId="18023"/>
    <cellStyle name="Обычный 15 9 3 2 2 2 2" xfId="18024"/>
    <cellStyle name="Обычный 15 9 3 2 2 2 2 2" xfId="18025"/>
    <cellStyle name="Обычный 15 9 3 2 2 2 3" xfId="18026"/>
    <cellStyle name="Обычный 15 9 3 2 2 3" xfId="18027"/>
    <cellStyle name="Обычный 15 9 3 2 2 3 2" xfId="18028"/>
    <cellStyle name="Обычный 15 9 3 2 2 4" xfId="18029"/>
    <cellStyle name="Обычный 15 9 3 2 3" xfId="18030"/>
    <cellStyle name="Обычный 15 9 3 2 3 2" xfId="18031"/>
    <cellStyle name="Обычный 15 9 3 2 3 2 2" xfId="18032"/>
    <cellStyle name="Обычный 15 9 3 2 3 2 2 2" xfId="18033"/>
    <cellStyle name="Обычный 15 9 3 2 3 2 3" xfId="18034"/>
    <cellStyle name="Обычный 15 9 3 2 3 3" xfId="18035"/>
    <cellStyle name="Обычный 15 9 3 2 3 3 2" xfId="18036"/>
    <cellStyle name="Обычный 15 9 3 2 3 4" xfId="18037"/>
    <cellStyle name="Обычный 15 9 3 2 4" xfId="18038"/>
    <cellStyle name="Обычный 15 9 3 2 4 2" xfId="18039"/>
    <cellStyle name="Обычный 15 9 3 2 4 2 2" xfId="18040"/>
    <cellStyle name="Обычный 15 9 3 2 4 2 2 2" xfId="18041"/>
    <cellStyle name="Обычный 15 9 3 2 4 2 3" xfId="18042"/>
    <cellStyle name="Обычный 15 9 3 2 4 3" xfId="18043"/>
    <cellStyle name="Обычный 15 9 3 2 4 3 2" xfId="18044"/>
    <cellStyle name="Обычный 15 9 3 2 4 4" xfId="18045"/>
    <cellStyle name="Обычный 15 9 3 2 5" xfId="18046"/>
    <cellStyle name="Обычный 15 9 3 2 5 2" xfId="18047"/>
    <cellStyle name="Обычный 15 9 3 2 5 2 2" xfId="18048"/>
    <cellStyle name="Обычный 15 9 3 2 5 3" xfId="18049"/>
    <cellStyle name="Обычный 15 9 3 2 6" xfId="18050"/>
    <cellStyle name="Обычный 15 9 3 2 6 2" xfId="18051"/>
    <cellStyle name="Обычный 15 9 3 2 7" xfId="18052"/>
    <cellStyle name="Обычный 15 9 3 2 7 2" xfId="18053"/>
    <cellStyle name="Обычный 15 9 3 2 8" xfId="18054"/>
    <cellStyle name="Обычный 15 9 3 3" xfId="18055"/>
    <cellStyle name="Обычный 15 9 3 3 2" xfId="18056"/>
    <cellStyle name="Обычный 15 9 3 3 2 2" xfId="18057"/>
    <cellStyle name="Обычный 15 9 3 3 2 2 2" xfId="18058"/>
    <cellStyle name="Обычный 15 9 3 3 2 2 2 2" xfId="18059"/>
    <cellStyle name="Обычный 15 9 3 3 2 2 3" xfId="18060"/>
    <cellStyle name="Обычный 15 9 3 3 2 3" xfId="18061"/>
    <cellStyle name="Обычный 15 9 3 3 2 3 2" xfId="18062"/>
    <cellStyle name="Обычный 15 9 3 3 2 4" xfId="18063"/>
    <cellStyle name="Обычный 15 9 3 3 3" xfId="18064"/>
    <cellStyle name="Обычный 15 9 3 3 3 2" xfId="18065"/>
    <cellStyle name="Обычный 15 9 3 3 3 2 2" xfId="18066"/>
    <cellStyle name="Обычный 15 9 3 3 3 2 2 2" xfId="18067"/>
    <cellStyle name="Обычный 15 9 3 3 3 2 3" xfId="18068"/>
    <cellStyle name="Обычный 15 9 3 3 3 3" xfId="18069"/>
    <cellStyle name="Обычный 15 9 3 3 3 3 2" xfId="18070"/>
    <cellStyle name="Обычный 15 9 3 3 3 4" xfId="18071"/>
    <cellStyle name="Обычный 15 9 3 3 4" xfId="18072"/>
    <cellStyle name="Обычный 15 9 3 3 4 2" xfId="18073"/>
    <cellStyle name="Обычный 15 9 3 3 4 2 2" xfId="18074"/>
    <cellStyle name="Обычный 15 9 3 3 4 2 2 2" xfId="18075"/>
    <cellStyle name="Обычный 15 9 3 3 4 2 3" xfId="18076"/>
    <cellStyle name="Обычный 15 9 3 3 4 3" xfId="18077"/>
    <cellStyle name="Обычный 15 9 3 3 4 3 2" xfId="18078"/>
    <cellStyle name="Обычный 15 9 3 3 4 4" xfId="18079"/>
    <cellStyle name="Обычный 15 9 3 3 5" xfId="18080"/>
    <cellStyle name="Обычный 15 9 3 3 5 2" xfId="18081"/>
    <cellStyle name="Обычный 15 9 3 3 5 2 2" xfId="18082"/>
    <cellStyle name="Обычный 15 9 3 3 5 3" xfId="18083"/>
    <cellStyle name="Обычный 15 9 3 3 6" xfId="18084"/>
    <cellStyle name="Обычный 15 9 3 3 6 2" xfId="18085"/>
    <cellStyle name="Обычный 15 9 3 3 7" xfId="18086"/>
    <cellStyle name="Обычный 15 9 3 4" xfId="18087"/>
    <cellStyle name="Обычный 15 9 3 4 2" xfId="18088"/>
    <cellStyle name="Обычный 15 9 3 4 2 2" xfId="18089"/>
    <cellStyle name="Обычный 15 9 3 4 2 2 2" xfId="18090"/>
    <cellStyle name="Обычный 15 9 3 4 2 3" xfId="18091"/>
    <cellStyle name="Обычный 15 9 3 4 3" xfId="18092"/>
    <cellStyle name="Обычный 15 9 3 4 3 2" xfId="18093"/>
    <cellStyle name="Обычный 15 9 3 4 4" xfId="18094"/>
    <cellStyle name="Обычный 15 9 3 5" xfId="18095"/>
    <cellStyle name="Обычный 15 9 3 5 2" xfId="18096"/>
    <cellStyle name="Обычный 15 9 3 5 2 2" xfId="18097"/>
    <cellStyle name="Обычный 15 9 3 5 2 2 2" xfId="18098"/>
    <cellStyle name="Обычный 15 9 3 5 2 3" xfId="18099"/>
    <cellStyle name="Обычный 15 9 3 5 3" xfId="18100"/>
    <cellStyle name="Обычный 15 9 3 5 3 2" xfId="18101"/>
    <cellStyle name="Обычный 15 9 3 5 4" xfId="18102"/>
    <cellStyle name="Обычный 15 9 3 6" xfId="18103"/>
    <cellStyle name="Обычный 15 9 3 6 2" xfId="18104"/>
    <cellStyle name="Обычный 15 9 3 6 2 2" xfId="18105"/>
    <cellStyle name="Обычный 15 9 3 6 2 2 2" xfId="18106"/>
    <cellStyle name="Обычный 15 9 3 6 2 3" xfId="18107"/>
    <cellStyle name="Обычный 15 9 3 6 3" xfId="18108"/>
    <cellStyle name="Обычный 15 9 3 6 3 2" xfId="18109"/>
    <cellStyle name="Обычный 15 9 3 6 4" xfId="18110"/>
    <cellStyle name="Обычный 15 9 3 7" xfId="18111"/>
    <cellStyle name="Обычный 15 9 3 7 2" xfId="18112"/>
    <cellStyle name="Обычный 15 9 3 7 2 2" xfId="18113"/>
    <cellStyle name="Обычный 15 9 3 7 3" xfId="18114"/>
    <cellStyle name="Обычный 15 9 3 8" xfId="18115"/>
    <cellStyle name="Обычный 15 9 3 8 2" xfId="18116"/>
    <cellStyle name="Обычный 15 9 3 9" xfId="18117"/>
    <cellStyle name="Обычный 15 9 3 9 2" xfId="18118"/>
    <cellStyle name="Обычный 15 9 4" xfId="18119"/>
    <cellStyle name="Обычный 15 9 4 2" xfId="18120"/>
    <cellStyle name="Обычный 15 9 4 2 2" xfId="18121"/>
    <cellStyle name="Обычный 15 9 4 2 2 2" xfId="18122"/>
    <cellStyle name="Обычный 15 9 4 2 2 2 2" xfId="18123"/>
    <cellStyle name="Обычный 15 9 4 2 2 3" xfId="18124"/>
    <cellStyle name="Обычный 15 9 4 2 3" xfId="18125"/>
    <cellStyle name="Обычный 15 9 4 2 3 2" xfId="18126"/>
    <cellStyle name="Обычный 15 9 4 2 4" xfId="18127"/>
    <cellStyle name="Обычный 15 9 4 3" xfId="18128"/>
    <cellStyle name="Обычный 15 9 4 3 2" xfId="18129"/>
    <cellStyle name="Обычный 15 9 4 3 2 2" xfId="18130"/>
    <cellStyle name="Обычный 15 9 4 3 2 2 2" xfId="18131"/>
    <cellStyle name="Обычный 15 9 4 3 2 3" xfId="18132"/>
    <cellStyle name="Обычный 15 9 4 3 3" xfId="18133"/>
    <cellStyle name="Обычный 15 9 4 3 3 2" xfId="18134"/>
    <cellStyle name="Обычный 15 9 4 3 4" xfId="18135"/>
    <cellStyle name="Обычный 15 9 4 4" xfId="18136"/>
    <cellStyle name="Обычный 15 9 4 4 2" xfId="18137"/>
    <cellStyle name="Обычный 15 9 4 4 2 2" xfId="18138"/>
    <cellStyle name="Обычный 15 9 4 4 2 2 2" xfId="18139"/>
    <cellStyle name="Обычный 15 9 4 4 2 3" xfId="18140"/>
    <cellStyle name="Обычный 15 9 4 4 3" xfId="18141"/>
    <cellStyle name="Обычный 15 9 4 4 3 2" xfId="18142"/>
    <cellStyle name="Обычный 15 9 4 4 4" xfId="18143"/>
    <cellStyle name="Обычный 15 9 4 5" xfId="18144"/>
    <cellStyle name="Обычный 15 9 4 5 2" xfId="18145"/>
    <cellStyle name="Обычный 15 9 4 5 2 2" xfId="18146"/>
    <cellStyle name="Обычный 15 9 4 5 3" xfId="18147"/>
    <cellStyle name="Обычный 15 9 4 6" xfId="18148"/>
    <cellStyle name="Обычный 15 9 4 6 2" xfId="18149"/>
    <cellStyle name="Обычный 15 9 4 7" xfId="18150"/>
    <cellStyle name="Обычный 15 9 4 7 2" xfId="18151"/>
    <cellStyle name="Обычный 15 9 4 8" xfId="18152"/>
    <cellStyle name="Обычный 15 9 5" xfId="18153"/>
    <cellStyle name="Обычный 15 9 5 2" xfId="18154"/>
    <cellStyle name="Обычный 15 9 5 2 2" xfId="18155"/>
    <cellStyle name="Обычный 15 9 5 2 2 2" xfId="18156"/>
    <cellStyle name="Обычный 15 9 5 2 2 2 2" xfId="18157"/>
    <cellStyle name="Обычный 15 9 5 2 2 3" xfId="18158"/>
    <cellStyle name="Обычный 15 9 5 2 3" xfId="18159"/>
    <cellStyle name="Обычный 15 9 5 2 3 2" xfId="18160"/>
    <cellStyle name="Обычный 15 9 5 2 4" xfId="18161"/>
    <cellStyle name="Обычный 15 9 5 3" xfId="18162"/>
    <cellStyle name="Обычный 15 9 5 3 2" xfId="18163"/>
    <cellStyle name="Обычный 15 9 5 3 2 2" xfId="18164"/>
    <cellStyle name="Обычный 15 9 5 3 2 2 2" xfId="18165"/>
    <cellStyle name="Обычный 15 9 5 3 2 3" xfId="18166"/>
    <cellStyle name="Обычный 15 9 5 3 3" xfId="18167"/>
    <cellStyle name="Обычный 15 9 5 3 3 2" xfId="18168"/>
    <cellStyle name="Обычный 15 9 5 3 4" xfId="18169"/>
    <cellStyle name="Обычный 15 9 5 4" xfId="18170"/>
    <cellStyle name="Обычный 15 9 5 4 2" xfId="18171"/>
    <cellStyle name="Обычный 15 9 5 4 2 2" xfId="18172"/>
    <cellStyle name="Обычный 15 9 5 4 2 2 2" xfId="18173"/>
    <cellStyle name="Обычный 15 9 5 4 2 3" xfId="18174"/>
    <cellStyle name="Обычный 15 9 5 4 3" xfId="18175"/>
    <cellStyle name="Обычный 15 9 5 4 3 2" xfId="18176"/>
    <cellStyle name="Обычный 15 9 5 4 4" xfId="18177"/>
    <cellStyle name="Обычный 15 9 5 5" xfId="18178"/>
    <cellStyle name="Обычный 15 9 5 5 2" xfId="18179"/>
    <cellStyle name="Обычный 15 9 5 5 2 2" xfId="18180"/>
    <cellStyle name="Обычный 15 9 5 5 3" xfId="18181"/>
    <cellStyle name="Обычный 15 9 5 6" xfId="18182"/>
    <cellStyle name="Обычный 15 9 5 6 2" xfId="18183"/>
    <cellStyle name="Обычный 15 9 5 7" xfId="18184"/>
    <cellStyle name="Обычный 15 9 6" xfId="18185"/>
    <cellStyle name="Обычный 15 9 6 2" xfId="18186"/>
    <cellStyle name="Обычный 15 9 6 2 2" xfId="18187"/>
    <cellStyle name="Обычный 15 9 6 2 2 2" xfId="18188"/>
    <cellStyle name="Обычный 15 9 6 2 3" xfId="18189"/>
    <cellStyle name="Обычный 15 9 6 3" xfId="18190"/>
    <cellStyle name="Обычный 15 9 6 3 2" xfId="18191"/>
    <cellStyle name="Обычный 15 9 6 4" xfId="18192"/>
    <cellStyle name="Обычный 15 9 7" xfId="18193"/>
    <cellStyle name="Обычный 15 9 7 2" xfId="18194"/>
    <cellStyle name="Обычный 15 9 7 2 2" xfId="18195"/>
    <cellStyle name="Обычный 15 9 7 2 2 2" xfId="18196"/>
    <cellStyle name="Обычный 15 9 7 2 3" xfId="18197"/>
    <cellStyle name="Обычный 15 9 7 3" xfId="18198"/>
    <cellStyle name="Обычный 15 9 7 3 2" xfId="18199"/>
    <cellStyle name="Обычный 15 9 7 4" xfId="18200"/>
    <cellStyle name="Обычный 15 9 8" xfId="18201"/>
    <cellStyle name="Обычный 15 9 8 2" xfId="18202"/>
    <cellStyle name="Обычный 15 9 8 2 2" xfId="18203"/>
    <cellStyle name="Обычный 15 9 8 2 2 2" xfId="18204"/>
    <cellStyle name="Обычный 15 9 8 2 3" xfId="18205"/>
    <cellStyle name="Обычный 15 9 8 3" xfId="18206"/>
    <cellStyle name="Обычный 15 9 8 3 2" xfId="18207"/>
    <cellStyle name="Обычный 15 9 8 4" xfId="18208"/>
    <cellStyle name="Обычный 15 9 9" xfId="18209"/>
    <cellStyle name="Обычный 15 9 9 2" xfId="18210"/>
    <cellStyle name="Обычный 15 9 9 2 2" xfId="18211"/>
    <cellStyle name="Обычный 15 9 9 3" xfId="18212"/>
    <cellStyle name="Обычный 15_1_ф.2 2012 23.11 oz=    ,  _134 246" xfId="18213"/>
    <cellStyle name="Обычный 16" xfId="18214"/>
    <cellStyle name="Обычный 16 10" xfId="18215"/>
    <cellStyle name="Обычный 16 10 10" xfId="18216"/>
    <cellStyle name="Обычный 16 10 10 2" xfId="18217"/>
    <cellStyle name="Обычный 16 10 11" xfId="18218"/>
    <cellStyle name="Обычный 16 10 11 2" xfId="18219"/>
    <cellStyle name="Обычный 16 10 12" xfId="18220"/>
    <cellStyle name="Обычный 16 10 2" xfId="18221"/>
    <cellStyle name="Обычный 16 10 2 10" xfId="18222"/>
    <cellStyle name="Обычный 16 10 2 2" xfId="18223"/>
    <cellStyle name="Обычный 16 10 2 2 2" xfId="18224"/>
    <cellStyle name="Обычный 16 10 2 2 2 2" xfId="18225"/>
    <cellStyle name="Обычный 16 10 2 2 2 2 2" xfId="18226"/>
    <cellStyle name="Обычный 16 10 2 2 2 2 2 2" xfId="18227"/>
    <cellStyle name="Обычный 16 10 2 2 2 2 3" xfId="18228"/>
    <cellStyle name="Обычный 16 10 2 2 2 3" xfId="18229"/>
    <cellStyle name="Обычный 16 10 2 2 2 3 2" xfId="18230"/>
    <cellStyle name="Обычный 16 10 2 2 2 4" xfId="18231"/>
    <cellStyle name="Обычный 16 10 2 2 3" xfId="18232"/>
    <cellStyle name="Обычный 16 10 2 2 3 2" xfId="18233"/>
    <cellStyle name="Обычный 16 10 2 2 3 2 2" xfId="18234"/>
    <cellStyle name="Обычный 16 10 2 2 3 2 2 2" xfId="18235"/>
    <cellStyle name="Обычный 16 10 2 2 3 2 3" xfId="18236"/>
    <cellStyle name="Обычный 16 10 2 2 3 3" xfId="18237"/>
    <cellStyle name="Обычный 16 10 2 2 3 3 2" xfId="18238"/>
    <cellStyle name="Обычный 16 10 2 2 3 4" xfId="18239"/>
    <cellStyle name="Обычный 16 10 2 2 4" xfId="18240"/>
    <cellStyle name="Обычный 16 10 2 2 4 2" xfId="18241"/>
    <cellStyle name="Обычный 16 10 2 2 4 2 2" xfId="18242"/>
    <cellStyle name="Обычный 16 10 2 2 4 2 2 2" xfId="18243"/>
    <cellStyle name="Обычный 16 10 2 2 4 2 3" xfId="18244"/>
    <cellStyle name="Обычный 16 10 2 2 4 3" xfId="18245"/>
    <cellStyle name="Обычный 16 10 2 2 4 3 2" xfId="18246"/>
    <cellStyle name="Обычный 16 10 2 2 4 4" xfId="18247"/>
    <cellStyle name="Обычный 16 10 2 2 5" xfId="18248"/>
    <cellStyle name="Обычный 16 10 2 2 5 2" xfId="18249"/>
    <cellStyle name="Обычный 16 10 2 2 5 2 2" xfId="18250"/>
    <cellStyle name="Обычный 16 10 2 2 5 3" xfId="18251"/>
    <cellStyle name="Обычный 16 10 2 2 6" xfId="18252"/>
    <cellStyle name="Обычный 16 10 2 2 6 2" xfId="18253"/>
    <cellStyle name="Обычный 16 10 2 2 7" xfId="18254"/>
    <cellStyle name="Обычный 16 10 2 2 7 2" xfId="18255"/>
    <cellStyle name="Обычный 16 10 2 2 8" xfId="18256"/>
    <cellStyle name="Обычный 16 10 2 3" xfId="18257"/>
    <cellStyle name="Обычный 16 10 2 3 2" xfId="18258"/>
    <cellStyle name="Обычный 16 10 2 3 2 2" xfId="18259"/>
    <cellStyle name="Обычный 16 10 2 3 2 2 2" xfId="18260"/>
    <cellStyle name="Обычный 16 10 2 3 2 2 2 2" xfId="18261"/>
    <cellStyle name="Обычный 16 10 2 3 2 2 3" xfId="18262"/>
    <cellStyle name="Обычный 16 10 2 3 2 3" xfId="18263"/>
    <cellStyle name="Обычный 16 10 2 3 2 3 2" xfId="18264"/>
    <cellStyle name="Обычный 16 10 2 3 2 4" xfId="18265"/>
    <cellStyle name="Обычный 16 10 2 3 3" xfId="18266"/>
    <cellStyle name="Обычный 16 10 2 3 3 2" xfId="18267"/>
    <cellStyle name="Обычный 16 10 2 3 3 2 2" xfId="18268"/>
    <cellStyle name="Обычный 16 10 2 3 3 2 2 2" xfId="18269"/>
    <cellStyle name="Обычный 16 10 2 3 3 2 3" xfId="18270"/>
    <cellStyle name="Обычный 16 10 2 3 3 3" xfId="18271"/>
    <cellStyle name="Обычный 16 10 2 3 3 3 2" xfId="18272"/>
    <cellStyle name="Обычный 16 10 2 3 3 4" xfId="18273"/>
    <cellStyle name="Обычный 16 10 2 3 4" xfId="18274"/>
    <cellStyle name="Обычный 16 10 2 3 4 2" xfId="18275"/>
    <cellStyle name="Обычный 16 10 2 3 4 2 2" xfId="18276"/>
    <cellStyle name="Обычный 16 10 2 3 4 2 2 2" xfId="18277"/>
    <cellStyle name="Обычный 16 10 2 3 4 2 3" xfId="18278"/>
    <cellStyle name="Обычный 16 10 2 3 4 3" xfId="18279"/>
    <cellStyle name="Обычный 16 10 2 3 4 3 2" xfId="18280"/>
    <cellStyle name="Обычный 16 10 2 3 4 4" xfId="18281"/>
    <cellStyle name="Обычный 16 10 2 3 5" xfId="18282"/>
    <cellStyle name="Обычный 16 10 2 3 5 2" xfId="18283"/>
    <cellStyle name="Обычный 16 10 2 3 5 2 2" xfId="18284"/>
    <cellStyle name="Обычный 16 10 2 3 5 3" xfId="18285"/>
    <cellStyle name="Обычный 16 10 2 3 6" xfId="18286"/>
    <cellStyle name="Обычный 16 10 2 3 6 2" xfId="18287"/>
    <cellStyle name="Обычный 16 10 2 3 7" xfId="18288"/>
    <cellStyle name="Обычный 16 10 2 4" xfId="18289"/>
    <cellStyle name="Обычный 16 10 2 4 2" xfId="18290"/>
    <cellStyle name="Обычный 16 10 2 4 2 2" xfId="18291"/>
    <cellStyle name="Обычный 16 10 2 4 2 2 2" xfId="18292"/>
    <cellStyle name="Обычный 16 10 2 4 2 3" xfId="18293"/>
    <cellStyle name="Обычный 16 10 2 4 3" xfId="18294"/>
    <cellStyle name="Обычный 16 10 2 4 3 2" xfId="18295"/>
    <cellStyle name="Обычный 16 10 2 4 4" xfId="18296"/>
    <cellStyle name="Обычный 16 10 2 5" xfId="18297"/>
    <cellStyle name="Обычный 16 10 2 5 2" xfId="18298"/>
    <cellStyle name="Обычный 16 10 2 5 2 2" xfId="18299"/>
    <cellStyle name="Обычный 16 10 2 5 2 2 2" xfId="18300"/>
    <cellStyle name="Обычный 16 10 2 5 2 3" xfId="18301"/>
    <cellStyle name="Обычный 16 10 2 5 3" xfId="18302"/>
    <cellStyle name="Обычный 16 10 2 5 3 2" xfId="18303"/>
    <cellStyle name="Обычный 16 10 2 5 4" xfId="18304"/>
    <cellStyle name="Обычный 16 10 2 6" xfId="18305"/>
    <cellStyle name="Обычный 16 10 2 6 2" xfId="18306"/>
    <cellStyle name="Обычный 16 10 2 6 2 2" xfId="18307"/>
    <cellStyle name="Обычный 16 10 2 6 2 2 2" xfId="18308"/>
    <cellStyle name="Обычный 16 10 2 6 2 3" xfId="18309"/>
    <cellStyle name="Обычный 16 10 2 6 3" xfId="18310"/>
    <cellStyle name="Обычный 16 10 2 6 3 2" xfId="18311"/>
    <cellStyle name="Обычный 16 10 2 6 4" xfId="18312"/>
    <cellStyle name="Обычный 16 10 2 7" xfId="18313"/>
    <cellStyle name="Обычный 16 10 2 7 2" xfId="18314"/>
    <cellStyle name="Обычный 16 10 2 7 2 2" xfId="18315"/>
    <cellStyle name="Обычный 16 10 2 7 3" xfId="18316"/>
    <cellStyle name="Обычный 16 10 2 8" xfId="18317"/>
    <cellStyle name="Обычный 16 10 2 8 2" xfId="18318"/>
    <cellStyle name="Обычный 16 10 2 9" xfId="18319"/>
    <cellStyle name="Обычный 16 10 2 9 2" xfId="18320"/>
    <cellStyle name="Обычный 16 10 3" xfId="18321"/>
    <cellStyle name="Обычный 16 10 3 10" xfId="18322"/>
    <cellStyle name="Обычный 16 10 3 2" xfId="18323"/>
    <cellStyle name="Обычный 16 10 3 2 2" xfId="18324"/>
    <cellStyle name="Обычный 16 10 3 2 2 2" xfId="18325"/>
    <cellStyle name="Обычный 16 10 3 2 2 2 2" xfId="18326"/>
    <cellStyle name="Обычный 16 10 3 2 2 2 2 2" xfId="18327"/>
    <cellStyle name="Обычный 16 10 3 2 2 2 3" xfId="18328"/>
    <cellStyle name="Обычный 16 10 3 2 2 3" xfId="18329"/>
    <cellStyle name="Обычный 16 10 3 2 2 3 2" xfId="18330"/>
    <cellStyle name="Обычный 16 10 3 2 2 4" xfId="18331"/>
    <cellStyle name="Обычный 16 10 3 2 3" xfId="18332"/>
    <cellStyle name="Обычный 16 10 3 2 3 2" xfId="18333"/>
    <cellStyle name="Обычный 16 10 3 2 3 2 2" xfId="18334"/>
    <cellStyle name="Обычный 16 10 3 2 3 2 2 2" xfId="18335"/>
    <cellStyle name="Обычный 16 10 3 2 3 2 3" xfId="18336"/>
    <cellStyle name="Обычный 16 10 3 2 3 3" xfId="18337"/>
    <cellStyle name="Обычный 16 10 3 2 3 3 2" xfId="18338"/>
    <cellStyle name="Обычный 16 10 3 2 3 4" xfId="18339"/>
    <cellStyle name="Обычный 16 10 3 2 4" xfId="18340"/>
    <cellStyle name="Обычный 16 10 3 2 4 2" xfId="18341"/>
    <cellStyle name="Обычный 16 10 3 2 4 2 2" xfId="18342"/>
    <cellStyle name="Обычный 16 10 3 2 4 2 2 2" xfId="18343"/>
    <cellStyle name="Обычный 16 10 3 2 4 2 3" xfId="18344"/>
    <cellStyle name="Обычный 16 10 3 2 4 3" xfId="18345"/>
    <cellStyle name="Обычный 16 10 3 2 4 3 2" xfId="18346"/>
    <cellStyle name="Обычный 16 10 3 2 4 4" xfId="18347"/>
    <cellStyle name="Обычный 16 10 3 2 5" xfId="18348"/>
    <cellStyle name="Обычный 16 10 3 2 5 2" xfId="18349"/>
    <cellStyle name="Обычный 16 10 3 2 5 2 2" xfId="18350"/>
    <cellStyle name="Обычный 16 10 3 2 5 3" xfId="18351"/>
    <cellStyle name="Обычный 16 10 3 2 6" xfId="18352"/>
    <cellStyle name="Обычный 16 10 3 2 6 2" xfId="18353"/>
    <cellStyle name="Обычный 16 10 3 2 7" xfId="18354"/>
    <cellStyle name="Обычный 16 10 3 2 7 2" xfId="18355"/>
    <cellStyle name="Обычный 16 10 3 2 8" xfId="18356"/>
    <cellStyle name="Обычный 16 10 3 3" xfId="18357"/>
    <cellStyle name="Обычный 16 10 3 3 2" xfId="18358"/>
    <cellStyle name="Обычный 16 10 3 3 2 2" xfId="18359"/>
    <cellStyle name="Обычный 16 10 3 3 2 2 2" xfId="18360"/>
    <cellStyle name="Обычный 16 10 3 3 2 2 2 2" xfId="18361"/>
    <cellStyle name="Обычный 16 10 3 3 2 2 3" xfId="18362"/>
    <cellStyle name="Обычный 16 10 3 3 2 3" xfId="18363"/>
    <cellStyle name="Обычный 16 10 3 3 2 3 2" xfId="18364"/>
    <cellStyle name="Обычный 16 10 3 3 2 4" xfId="18365"/>
    <cellStyle name="Обычный 16 10 3 3 3" xfId="18366"/>
    <cellStyle name="Обычный 16 10 3 3 3 2" xfId="18367"/>
    <cellStyle name="Обычный 16 10 3 3 3 2 2" xfId="18368"/>
    <cellStyle name="Обычный 16 10 3 3 3 2 2 2" xfId="18369"/>
    <cellStyle name="Обычный 16 10 3 3 3 2 3" xfId="18370"/>
    <cellStyle name="Обычный 16 10 3 3 3 3" xfId="18371"/>
    <cellStyle name="Обычный 16 10 3 3 3 3 2" xfId="18372"/>
    <cellStyle name="Обычный 16 10 3 3 3 4" xfId="18373"/>
    <cellStyle name="Обычный 16 10 3 3 4" xfId="18374"/>
    <cellStyle name="Обычный 16 10 3 3 4 2" xfId="18375"/>
    <cellStyle name="Обычный 16 10 3 3 4 2 2" xfId="18376"/>
    <cellStyle name="Обычный 16 10 3 3 4 2 2 2" xfId="18377"/>
    <cellStyle name="Обычный 16 10 3 3 4 2 3" xfId="18378"/>
    <cellStyle name="Обычный 16 10 3 3 4 3" xfId="18379"/>
    <cellStyle name="Обычный 16 10 3 3 4 3 2" xfId="18380"/>
    <cellStyle name="Обычный 16 10 3 3 4 4" xfId="18381"/>
    <cellStyle name="Обычный 16 10 3 3 5" xfId="18382"/>
    <cellStyle name="Обычный 16 10 3 3 5 2" xfId="18383"/>
    <cellStyle name="Обычный 16 10 3 3 5 2 2" xfId="18384"/>
    <cellStyle name="Обычный 16 10 3 3 5 3" xfId="18385"/>
    <cellStyle name="Обычный 16 10 3 3 6" xfId="18386"/>
    <cellStyle name="Обычный 16 10 3 3 6 2" xfId="18387"/>
    <cellStyle name="Обычный 16 10 3 3 7" xfId="18388"/>
    <cellStyle name="Обычный 16 10 3 4" xfId="18389"/>
    <cellStyle name="Обычный 16 10 3 4 2" xfId="18390"/>
    <cellStyle name="Обычный 16 10 3 4 2 2" xfId="18391"/>
    <cellStyle name="Обычный 16 10 3 4 2 2 2" xfId="18392"/>
    <cellStyle name="Обычный 16 10 3 4 2 3" xfId="18393"/>
    <cellStyle name="Обычный 16 10 3 4 3" xfId="18394"/>
    <cellStyle name="Обычный 16 10 3 4 3 2" xfId="18395"/>
    <cellStyle name="Обычный 16 10 3 4 4" xfId="18396"/>
    <cellStyle name="Обычный 16 10 3 5" xfId="18397"/>
    <cellStyle name="Обычный 16 10 3 5 2" xfId="18398"/>
    <cellStyle name="Обычный 16 10 3 5 2 2" xfId="18399"/>
    <cellStyle name="Обычный 16 10 3 5 2 2 2" xfId="18400"/>
    <cellStyle name="Обычный 16 10 3 5 2 3" xfId="18401"/>
    <cellStyle name="Обычный 16 10 3 5 3" xfId="18402"/>
    <cellStyle name="Обычный 16 10 3 5 3 2" xfId="18403"/>
    <cellStyle name="Обычный 16 10 3 5 4" xfId="18404"/>
    <cellStyle name="Обычный 16 10 3 6" xfId="18405"/>
    <cellStyle name="Обычный 16 10 3 6 2" xfId="18406"/>
    <cellStyle name="Обычный 16 10 3 6 2 2" xfId="18407"/>
    <cellStyle name="Обычный 16 10 3 6 2 2 2" xfId="18408"/>
    <cellStyle name="Обычный 16 10 3 6 2 3" xfId="18409"/>
    <cellStyle name="Обычный 16 10 3 6 3" xfId="18410"/>
    <cellStyle name="Обычный 16 10 3 6 3 2" xfId="18411"/>
    <cellStyle name="Обычный 16 10 3 6 4" xfId="18412"/>
    <cellStyle name="Обычный 16 10 3 7" xfId="18413"/>
    <cellStyle name="Обычный 16 10 3 7 2" xfId="18414"/>
    <cellStyle name="Обычный 16 10 3 7 2 2" xfId="18415"/>
    <cellStyle name="Обычный 16 10 3 7 3" xfId="18416"/>
    <cellStyle name="Обычный 16 10 3 8" xfId="18417"/>
    <cellStyle name="Обычный 16 10 3 8 2" xfId="18418"/>
    <cellStyle name="Обычный 16 10 3 9" xfId="18419"/>
    <cellStyle name="Обычный 16 10 3 9 2" xfId="18420"/>
    <cellStyle name="Обычный 16 10 4" xfId="18421"/>
    <cellStyle name="Обычный 16 10 4 2" xfId="18422"/>
    <cellStyle name="Обычный 16 10 4 2 2" xfId="18423"/>
    <cellStyle name="Обычный 16 10 4 2 2 2" xfId="18424"/>
    <cellStyle name="Обычный 16 10 4 2 2 2 2" xfId="18425"/>
    <cellStyle name="Обычный 16 10 4 2 2 3" xfId="18426"/>
    <cellStyle name="Обычный 16 10 4 2 3" xfId="18427"/>
    <cellStyle name="Обычный 16 10 4 2 3 2" xfId="18428"/>
    <cellStyle name="Обычный 16 10 4 2 4" xfId="18429"/>
    <cellStyle name="Обычный 16 10 4 3" xfId="18430"/>
    <cellStyle name="Обычный 16 10 4 3 2" xfId="18431"/>
    <cellStyle name="Обычный 16 10 4 3 2 2" xfId="18432"/>
    <cellStyle name="Обычный 16 10 4 3 2 2 2" xfId="18433"/>
    <cellStyle name="Обычный 16 10 4 3 2 3" xfId="18434"/>
    <cellStyle name="Обычный 16 10 4 3 3" xfId="18435"/>
    <cellStyle name="Обычный 16 10 4 3 3 2" xfId="18436"/>
    <cellStyle name="Обычный 16 10 4 3 4" xfId="18437"/>
    <cellStyle name="Обычный 16 10 4 4" xfId="18438"/>
    <cellStyle name="Обычный 16 10 4 4 2" xfId="18439"/>
    <cellStyle name="Обычный 16 10 4 4 2 2" xfId="18440"/>
    <cellStyle name="Обычный 16 10 4 4 2 2 2" xfId="18441"/>
    <cellStyle name="Обычный 16 10 4 4 2 3" xfId="18442"/>
    <cellStyle name="Обычный 16 10 4 4 3" xfId="18443"/>
    <cellStyle name="Обычный 16 10 4 4 3 2" xfId="18444"/>
    <cellStyle name="Обычный 16 10 4 4 4" xfId="18445"/>
    <cellStyle name="Обычный 16 10 4 5" xfId="18446"/>
    <cellStyle name="Обычный 16 10 4 5 2" xfId="18447"/>
    <cellStyle name="Обычный 16 10 4 5 2 2" xfId="18448"/>
    <cellStyle name="Обычный 16 10 4 5 3" xfId="18449"/>
    <cellStyle name="Обычный 16 10 4 6" xfId="18450"/>
    <cellStyle name="Обычный 16 10 4 6 2" xfId="18451"/>
    <cellStyle name="Обычный 16 10 4 7" xfId="18452"/>
    <cellStyle name="Обычный 16 10 4 7 2" xfId="18453"/>
    <cellStyle name="Обычный 16 10 4 8" xfId="18454"/>
    <cellStyle name="Обычный 16 10 5" xfId="18455"/>
    <cellStyle name="Обычный 16 10 5 2" xfId="18456"/>
    <cellStyle name="Обычный 16 10 5 2 2" xfId="18457"/>
    <cellStyle name="Обычный 16 10 5 2 2 2" xfId="18458"/>
    <cellStyle name="Обычный 16 10 5 2 2 2 2" xfId="18459"/>
    <cellStyle name="Обычный 16 10 5 2 2 3" xfId="18460"/>
    <cellStyle name="Обычный 16 10 5 2 3" xfId="18461"/>
    <cellStyle name="Обычный 16 10 5 2 3 2" xfId="18462"/>
    <cellStyle name="Обычный 16 10 5 2 4" xfId="18463"/>
    <cellStyle name="Обычный 16 10 5 3" xfId="18464"/>
    <cellStyle name="Обычный 16 10 5 3 2" xfId="18465"/>
    <cellStyle name="Обычный 16 10 5 3 2 2" xfId="18466"/>
    <cellStyle name="Обычный 16 10 5 3 2 2 2" xfId="18467"/>
    <cellStyle name="Обычный 16 10 5 3 2 3" xfId="18468"/>
    <cellStyle name="Обычный 16 10 5 3 3" xfId="18469"/>
    <cellStyle name="Обычный 16 10 5 3 3 2" xfId="18470"/>
    <cellStyle name="Обычный 16 10 5 3 4" xfId="18471"/>
    <cellStyle name="Обычный 16 10 5 4" xfId="18472"/>
    <cellStyle name="Обычный 16 10 5 4 2" xfId="18473"/>
    <cellStyle name="Обычный 16 10 5 4 2 2" xfId="18474"/>
    <cellStyle name="Обычный 16 10 5 4 2 2 2" xfId="18475"/>
    <cellStyle name="Обычный 16 10 5 4 2 3" xfId="18476"/>
    <cellStyle name="Обычный 16 10 5 4 3" xfId="18477"/>
    <cellStyle name="Обычный 16 10 5 4 3 2" xfId="18478"/>
    <cellStyle name="Обычный 16 10 5 4 4" xfId="18479"/>
    <cellStyle name="Обычный 16 10 5 5" xfId="18480"/>
    <cellStyle name="Обычный 16 10 5 5 2" xfId="18481"/>
    <cellStyle name="Обычный 16 10 5 5 2 2" xfId="18482"/>
    <cellStyle name="Обычный 16 10 5 5 3" xfId="18483"/>
    <cellStyle name="Обычный 16 10 5 6" xfId="18484"/>
    <cellStyle name="Обычный 16 10 5 6 2" xfId="18485"/>
    <cellStyle name="Обычный 16 10 5 7" xfId="18486"/>
    <cellStyle name="Обычный 16 10 6" xfId="18487"/>
    <cellStyle name="Обычный 16 10 6 2" xfId="18488"/>
    <cellStyle name="Обычный 16 10 6 2 2" xfId="18489"/>
    <cellStyle name="Обычный 16 10 6 2 2 2" xfId="18490"/>
    <cellStyle name="Обычный 16 10 6 2 3" xfId="18491"/>
    <cellStyle name="Обычный 16 10 6 3" xfId="18492"/>
    <cellStyle name="Обычный 16 10 6 3 2" xfId="18493"/>
    <cellStyle name="Обычный 16 10 6 4" xfId="18494"/>
    <cellStyle name="Обычный 16 10 7" xfId="18495"/>
    <cellStyle name="Обычный 16 10 7 2" xfId="18496"/>
    <cellStyle name="Обычный 16 10 7 2 2" xfId="18497"/>
    <cellStyle name="Обычный 16 10 7 2 2 2" xfId="18498"/>
    <cellStyle name="Обычный 16 10 7 2 3" xfId="18499"/>
    <cellStyle name="Обычный 16 10 7 3" xfId="18500"/>
    <cellStyle name="Обычный 16 10 7 3 2" xfId="18501"/>
    <cellStyle name="Обычный 16 10 7 4" xfId="18502"/>
    <cellStyle name="Обычный 16 10 8" xfId="18503"/>
    <cellStyle name="Обычный 16 10 8 2" xfId="18504"/>
    <cellStyle name="Обычный 16 10 8 2 2" xfId="18505"/>
    <cellStyle name="Обычный 16 10 8 2 2 2" xfId="18506"/>
    <cellStyle name="Обычный 16 10 8 2 3" xfId="18507"/>
    <cellStyle name="Обычный 16 10 8 3" xfId="18508"/>
    <cellStyle name="Обычный 16 10 8 3 2" xfId="18509"/>
    <cellStyle name="Обычный 16 10 8 4" xfId="18510"/>
    <cellStyle name="Обычный 16 10 9" xfId="18511"/>
    <cellStyle name="Обычный 16 10 9 2" xfId="18512"/>
    <cellStyle name="Обычный 16 10 9 2 2" xfId="18513"/>
    <cellStyle name="Обычный 16 10 9 3" xfId="18514"/>
    <cellStyle name="Обычный 16 11" xfId="18515"/>
    <cellStyle name="Обычный 16 11 10" xfId="18516"/>
    <cellStyle name="Обычный 16 11 10 2" xfId="18517"/>
    <cellStyle name="Обычный 16 11 11" xfId="18518"/>
    <cellStyle name="Обычный 16 11 11 2" xfId="18519"/>
    <cellStyle name="Обычный 16 11 12" xfId="18520"/>
    <cellStyle name="Обычный 16 11 2" xfId="18521"/>
    <cellStyle name="Обычный 16 11 2 10" xfId="18522"/>
    <cellStyle name="Обычный 16 11 2 2" xfId="18523"/>
    <cellStyle name="Обычный 16 11 2 2 2" xfId="18524"/>
    <cellStyle name="Обычный 16 11 2 2 2 2" xfId="18525"/>
    <cellStyle name="Обычный 16 11 2 2 2 2 2" xfId="18526"/>
    <cellStyle name="Обычный 16 11 2 2 2 2 2 2" xfId="18527"/>
    <cellStyle name="Обычный 16 11 2 2 2 2 3" xfId="18528"/>
    <cellStyle name="Обычный 16 11 2 2 2 3" xfId="18529"/>
    <cellStyle name="Обычный 16 11 2 2 2 3 2" xfId="18530"/>
    <cellStyle name="Обычный 16 11 2 2 2 4" xfId="18531"/>
    <cellStyle name="Обычный 16 11 2 2 3" xfId="18532"/>
    <cellStyle name="Обычный 16 11 2 2 3 2" xfId="18533"/>
    <cellStyle name="Обычный 16 11 2 2 3 2 2" xfId="18534"/>
    <cellStyle name="Обычный 16 11 2 2 3 2 2 2" xfId="18535"/>
    <cellStyle name="Обычный 16 11 2 2 3 2 3" xfId="18536"/>
    <cellStyle name="Обычный 16 11 2 2 3 3" xfId="18537"/>
    <cellStyle name="Обычный 16 11 2 2 3 3 2" xfId="18538"/>
    <cellStyle name="Обычный 16 11 2 2 3 4" xfId="18539"/>
    <cellStyle name="Обычный 16 11 2 2 4" xfId="18540"/>
    <cellStyle name="Обычный 16 11 2 2 4 2" xfId="18541"/>
    <cellStyle name="Обычный 16 11 2 2 4 2 2" xfId="18542"/>
    <cellStyle name="Обычный 16 11 2 2 4 2 2 2" xfId="18543"/>
    <cellStyle name="Обычный 16 11 2 2 4 2 3" xfId="18544"/>
    <cellStyle name="Обычный 16 11 2 2 4 3" xfId="18545"/>
    <cellStyle name="Обычный 16 11 2 2 4 3 2" xfId="18546"/>
    <cellStyle name="Обычный 16 11 2 2 4 4" xfId="18547"/>
    <cellStyle name="Обычный 16 11 2 2 5" xfId="18548"/>
    <cellStyle name="Обычный 16 11 2 2 5 2" xfId="18549"/>
    <cellStyle name="Обычный 16 11 2 2 5 2 2" xfId="18550"/>
    <cellStyle name="Обычный 16 11 2 2 5 3" xfId="18551"/>
    <cellStyle name="Обычный 16 11 2 2 6" xfId="18552"/>
    <cellStyle name="Обычный 16 11 2 2 6 2" xfId="18553"/>
    <cellStyle name="Обычный 16 11 2 2 7" xfId="18554"/>
    <cellStyle name="Обычный 16 11 2 2 7 2" xfId="18555"/>
    <cellStyle name="Обычный 16 11 2 2 8" xfId="18556"/>
    <cellStyle name="Обычный 16 11 2 3" xfId="18557"/>
    <cellStyle name="Обычный 16 11 2 3 2" xfId="18558"/>
    <cellStyle name="Обычный 16 11 2 3 2 2" xfId="18559"/>
    <cellStyle name="Обычный 16 11 2 3 2 2 2" xfId="18560"/>
    <cellStyle name="Обычный 16 11 2 3 2 2 2 2" xfId="18561"/>
    <cellStyle name="Обычный 16 11 2 3 2 2 3" xfId="18562"/>
    <cellStyle name="Обычный 16 11 2 3 2 3" xfId="18563"/>
    <cellStyle name="Обычный 16 11 2 3 2 3 2" xfId="18564"/>
    <cellStyle name="Обычный 16 11 2 3 2 4" xfId="18565"/>
    <cellStyle name="Обычный 16 11 2 3 3" xfId="18566"/>
    <cellStyle name="Обычный 16 11 2 3 3 2" xfId="18567"/>
    <cellStyle name="Обычный 16 11 2 3 3 2 2" xfId="18568"/>
    <cellStyle name="Обычный 16 11 2 3 3 2 2 2" xfId="18569"/>
    <cellStyle name="Обычный 16 11 2 3 3 2 3" xfId="18570"/>
    <cellStyle name="Обычный 16 11 2 3 3 3" xfId="18571"/>
    <cellStyle name="Обычный 16 11 2 3 3 3 2" xfId="18572"/>
    <cellStyle name="Обычный 16 11 2 3 3 4" xfId="18573"/>
    <cellStyle name="Обычный 16 11 2 3 4" xfId="18574"/>
    <cellStyle name="Обычный 16 11 2 3 4 2" xfId="18575"/>
    <cellStyle name="Обычный 16 11 2 3 4 2 2" xfId="18576"/>
    <cellStyle name="Обычный 16 11 2 3 4 2 2 2" xfId="18577"/>
    <cellStyle name="Обычный 16 11 2 3 4 2 3" xfId="18578"/>
    <cellStyle name="Обычный 16 11 2 3 4 3" xfId="18579"/>
    <cellStyle name="Обычный 16 11 2 3 4 3 2" xfId="18580"/>
    <cellStyle name="Обычный 16 11 2 3 4 4" xfId="18581"/>
    <cellStyle name="Обычный 16 11 2 3 5" xfId="18582"/>
    <cellStyle name="Обычный 16 11 2 3 5 2" xfId="18583"/>
    <cellStyle name="Обычный 16 11 2 3 5 2 2" xfId="18584"/>
    <cellStyle name="Обычный 16 11 2 3 5 3" xfId="18585"/>
    <cellStyle name="Обычный 16 11 2 3 6" xfId="18586"/>
    <cellStyle name="Обычный 16 11 2 3 6 2" xfId="18587"/>
    <cellStyle name="Обычный 16 11 2 3 7" xfId="18588"/>
    <cellStyle name="Обычный 16 11 2 4" xfId="18589"/>
    <cellStyle name="Обычный 16 11 2 4 2" xfId="18590"/>
    <cellStyle name="Обычный 16 11 2 4 2 2" xfId="18591"/>
    <cellStyle name="Обычный 16 11 2 4 2 2 2" xfId="18592"/>
    <cellStyle name="Обычный 16 11 2 4 2 3" xfId="18593"/>
    <cellStyle name="Обычный 16 11 2 4 3" xfId="18594"/>
    <cellStyle name="Обычный 16 11 2 4 3 2" xfId="18595"/>
    <cellStyle name="Обычный 16 11 2 4 4" xfId="18596"/>
    <cellStyle name="Обычный 16 11 2 5" xfId="18597"/>
    <cellStyle name="Обычный 16 11 2 5 2" xfId="18598"/>
    <cellStyle name="Обычный 16 11 2 5 2 2" xfId="18599"/>
    <cellStyle name="Обычный 16 11 2 5 2 2 2" xfId="18600"/>
    <cellStyle name="Обычный 16 11 2 5 2 3" xfId="18601"/>
    <cellStyle name="Обычный 16 11 2 5 3" xfId="18602"/>
    <cellStyle name="Обычный 16 11 2 5 3 2" xfId="18603"/>
    <cellStyle name="Обычный 16 11 2 5 4" xfId="18604"/>
    <cellStyle name="Обычный 16 11 2 6" xfId="18605"/>
    <cellStyle name="Обычный 16 11 2 6 2" xfId="18606"/>
    <cellStyle name="Обычный 16 11 2 6 2 2" xfId="18607"/>
    <cellStyle name="Обычный 16 11 2 6 2 2 2" xfId="18608"/>
    <cellStyle name="Обычный 16 11 2 6 2 3" xfId="18609"/>
    <cellStyle name="Обычный 16 11 2 6 3" xfId="18610"/>
    <cellStyle name="Обычный 16 11 2 6 3 2" xfId="18611"/>
    <cellStyle name="Обычный 16 11 2 6 4" xfId="18612"/>
    <cellStyle name="Обычный 16 11 2 7" xfId="18613"/>
    <cellStyle name="Обычный 16 11 2 7 2" xfId="18614"/>
    <cellStyle name="Обычный 16 11 2 7 2 2" xfId="18615"/>
    <cellStyle name="Обычный 16 11 2 7 3" xfId="18616"/>
    <cellStyle name="Обычный 16 11 2 8" xfId="18617"/>
    <cellStyle name="Обычный 16 11 2 8 2" xfId="18618"/>
    <cellStyle name="Обычный 16 11 2 9" xfId="18619"/>
    <cellStyle name="Обычный 16 11 2 9 2" xfId="18620"/>
    <cellStyle name="Обычный 16 11 3" xfId="18621"/>
    <cellStyle name="Обычный 16 11 3 10" xfId="18622"/>
    <cellStyle name="Обычный 16 11 3 2" xfId="18623"/>
    <cellStyle name="Обычный 16 11 3 2 2" xfId="18624"/>
    <cellStyle name="Обычный 16 11 3 2 2 2" xfId="18625"/>
    <cellStyle name="Обычный 16 11 3 2 2 2 2" xfId="18626"/>
    <cellStyle name="Обычный 16 11 3 2 2 2 2 2" xfId="18627"/>
    <cellStyle name="Обычный 16 11 3 2 2 2 3" xfId="18628"/>
    <cellStyle name="Обычный 16 11 3 2 2 3" xfId="18629"/>
    <cellStyle name="Обычный 16 11 3 2 2 3 2" xfId="18630"/>
    <cellStyle name="Обычный 16 11 3 2 2 4" xfId="18631"/>
    <cellStyle name="Обычный 16 11 3 2 3" xfId="18632"/>
    <cellStyle name="Обычный 16 11 3 2 3 2" xfId="18633"/>
    <cellStyle name="Обычный 16 11 3 2 3 2 2" xfId="18634"/>
    <cellStyle name="Обычный 16 11 3 2 3 2 2 2" xfId="18635"/>
    <cellStyle name="Обычный 16 11 3 2 3 2 3" xfId="18636"/>
    <cellStyle name="Обычный 16 11 3 2 3 3" xfId="18637"/>
    <cellStyle name="Обычный 16 11 3 2 3 3 2" xfId="18638"/>
    <cellStyle name="Обычный 16 11 3 2 3 4" xfId="18639"/>
    <cellStyle name="Обычный 16 11 3 2 4" xfId="18640"/>
    <cellStyle name="Обычный 16 11 3 2 4 2" xfId="18641"/>
    <cellStyle name="Обычный 16 11 3 2 4 2 2" xfId="18642"/>
    <cellStyle name="Обычный 16 11 3 2 4 2 2 2" xfId="18643"/>
    <cellStyle name="Обычный 16 11 3 2 4 2 3" xfId="18644"/>
    <cellStyle name="Обычный 16 11 3 2 4 3" xfId="18645"/>
    <cellStyle name="Обычный 16 11 3 2 4 3 2" xfId="18646"/>
    <cellStyle name="Обычный 16 11 3 2 4 4" xfId="18647"/>
    <cellStyle name="Обычный 16 11 3 2 5" xfId="18648"/>
    <cellStyle name="Обычный 16 11 3 2 5 2" xfId="18649"/>
    <cellStyle name="Обычный 16 11 3 2 5 2 2" xfId="18650"/>
    <cellStyle name="Обычный 16 11 3 2 5 3" xfId="18651"/>
    <cellStyle name="Обычный 16 11 3 2 6" xfId="18652"/>
    <cellStyle name="Обычный 16 11 3 2 6 2" xfId="18653"/>
    <cellStyle name="Обычный 16 11 3 2 7" xfId="18654"/>
    <cellStyle name="Обычный 16 11 3 2 7 2" xfId="18655"/>
    <cellStyle name="Обычный 16 11 3 2 8" xfId="18656"/>
    <cellStyle name="Обычный 16 11 3 3" xfId="18657"/>
    <cellStyle name="Обычный 16 11 3 3 2" xfId="18658"/>
    <cellStyle name="Обычный 16 11 3 3 2 2" xfId="18659"/>
    <cellStyle name="Обычный 16 11 3 3 2 2 2" xfId="18660"/>
    <cellStyle name="Обычный 16 11 3 3 2 2 2 2" xfId="18661"/>
    <cellStyle name="Обычный 16 11 3 3 2 2 3" xfId="18662"/>
    <cellStyle name="Обычный 16 11 3 3 2 3" xfId="18663"/>
    <cellStyle name="Обычный 16 11 3 3 2 3 2" xfId="18664"/>
    <cellStyle name="Обычный 16 11 3 3 2 4" xfId="18665"/>
    <cellStyle name="Обычный 16 11 3 3 3" xfId="18666"/>
    <cellStyle name="Обычный 16 11 3 3 3 2" xfId="18667"/>
    <cellStyle name="Обычный 16 11 3 3 3 2 2" xfId="18668"/>
    <cellStyle name="Обычный 16 11 3 3 3 2 2 2" xfId="18669"/>
    <cellStyle name="Обычный 16 11 3 3 3 2 3" xfId="18670"/>
    <cellStyle name="Обычный 16 11 3 3 3 3" xfId="18671"/>
    <cellStyle name="Обычный 16 11 3 3 3 3 2" xfId="18672"/>
    <cellStyle name="Обычный 16 11 3 3 3 4" xfId="18673"/>
    <cellStyle name="Обычный 16 11 3 3 4" xfId="18674"/>
    <cellStyle name="Обычный 16 11 3 3 4 2" xfId="18675"/>
    <cellStyle name="Обычный 16 11 3 3 4 2 2" xfId="18676"/>
    <cellStyle name="Обычный 16 11 3 3 4 2 2 2" xfId="18677"/>
    <cellStyle name="Обычный 16 11 3 3 4 2 3" xfId="18678"/>
    <cellStyle name="Обычный 16 11 3 3 4 3" xfId="18679"/>
    <cellStyle name="Обычный 16 11 3 3 4 3 2" xfId="18680"/>
    <cellStyle name="Обычный 16 11 3 3 4 4" xfId="18681"/>
    <cellStyle name="Обычный 16 11 3 3 5" xfId="18682"/>
    <cellStyle name="Обычный 16 11 3 3 5 2" xfId="18683"/>
    <cellStyle name="Обычный 16 11 3 3 5 2 2" xfId="18684"/>
    <cellStyle name="Обычный 16 11 3 3 5 3" xfId="18685"/>
    <cellStyle name="Обычный 16 11 3 3 6" xfId="18686"/>
    <cellStyle name="Обычный 16 11 3 3 6 2" xfId="18687"/>
    <cellStyle name="Обычный 16 11 3 3 7" xfId="18688"/>
    <cellStyle name="Обычный 16 11 3 4" xfId="18689"/>
    <cellStyle name="Обычный 16 11 3 4 2" xfId="18690"/>
    <cellStyle name="Обычный 16 11 3 4 2 2" xfId="18691"/>
    <cellStyle name="Обычный 16 11 3 4 2 2 2" xfId="18692"/>
    <cellStyle name="Обычный 16 11 3 4 2 3" xfId="18693"/>
    <cellStyle name="Обычный 16 11 3 4 3" xfId="18694"/>
    <cellStyle name="Обычный 16 11 3 4 3 2" xfId="18695"/>
    <cellStyle name="Обычный 16 11 3 4 4" xfId="18696"/>
    <cellStyle name="Обычный 16 11 3 5" xfId="18697"/>
    <cellStyle name="Обычный 16 11 3 5 2" xfId="18698"/>
    <cellStyle name="Обычный 16 11 3 5 2 2" xfId="18699"/>
    <cellStyle name="Обычный 16 11 3 5 2 2 2" xfId="18700"/>
    <cellStyle name="Обычный 16 11 3 5 2 3" xfId="18701"/>
    <cellStyle name="Обычный 16 11 3 5 3" xfId="18702"/>
    <cellStyle name="Обычный 16 11 3 5 3 2" xfId="18703"/>
    <cellStyle name="Обычный 16 11 3 5 4" xfId="18704"/>
    <cellStyle name="Обычный 16 11 3 6" xfId="18705"/>
    <cellStyle name="Обычный 16 11 3 6 2" xfId="18706"/>
    <cellStyle name="Обычный 16 11 3 6 2 2" xfId="18707"/>
    <cellStyle name="Обычный 16 11 3 6 2 2 2" xfId="18708"/>
    <cellStyle name="Обычный 16 11 3 6 2 3" xfId="18709"/>
    <cellStyle name="Обычный 16 11 3 6 3" xfId="18710"/>
    <cellStyle name="Обычный 16 11 3 6 3 2" xfId="18711"/>
    <cellStyle name="Обычный 16 11 3 6 4" xfId="18712"/>
    <cellStyle name="Обычный 16 11 3 7" xfId="18713"/>
    <cellStyle name="Обычный 16 11 3 7 2" xfId="18714"/>
    <cellStyle name="Обычный 16 11 3 7 2 2" xfId="18715"/>
    <cellStyle name="Обычный 16 11 3 7 3" xfId="18716"/>
    <cellStyle name="Обычный 16 11 3 8" xfId="18717"/>
    <cellStyle name="Обычный 16 11 3 8 2" xfId="18718"/>
    <cellStyle name="Обычный 16 11 3 9" xfId="18719"/>
    <cellStyle name="Обычный 16 11 3 9 2" xfId="18720"/>
    <cellStyle name="Обычный 16 11 4" xfId="18721"/>
    <cellStyle name="Обычный 16 11 4 2" xfId="18722"/>
    <cellStyle name="Обычный 16 11 4 2 2" xfId="18723"/>
    <cellStyle name="Обычный 16 11 4 2 2 2" xfId="18724"/>
    <cellStyle name="Обычный 16 11 4 2 2 2 2" xfId="18725"/>
    <cellStyle name="Обычный 16 11 4 2 2 3" xfId="18726"/>
    <cellStyle name="Обычный 16 11 4 2 3" xfId="18727"/>
    <cellStyle name="Обычный 16 11 4 2 3 2" xfId="18728"/>
    <cellStyle name="Обычный 16 11 4 2 4" xfId="18729"/>
    <cellStyle name="Обычный 16 11 4 3" xfId="18730"/>
    <cellStyle name="Обычный 16 11 4 3 2" xfId="18731"/>
    <cellStyle name="Обычный 16 11 4 3 2 2" xfId="18732"/>
    <cellStyle name="Обычный 16 11 4 3 2 2 2" xfId="18733"/>
    <cellStyle name="Обычный 16 11 4 3 2 3" xfId="18734"/>
    <cellStyle name="Обычный 16 11 4 3 3" xfId="18735"/>
    <cellStyle name="Обычный 16 11 4 3 3 2" xfId="18736"/>
    <cellStyle name="Обычный 16 11 4 3 4" xfId="18737"/>
    <cellStyle name="Обычный 16 11 4 4" xfId="18738"/>
    <cellStyle name="Обычный 16 11 4 4 2" xfId="18739"/>
    <cellStyle name="Обычный 16 11 4 4 2 2" xfId="18740"/>
    <cellStyle name="Обычный 16 11 4 4 2 2 2" xfId="18741"/>
    <cellStyle name="Обычный 16 11 4 4 2 3" xfId="18742"/>
    <cellStyle name="Обычный 16 11 4 4 3" xfId="18743"/>
    <cellStyle name="Обычный 16 11 4 4 3 2" xfId="18744"/>
    <cellStyle name="Обычный 16 11 4 4 4" xfId="18745"/>
    <cellStyle name="Обычный 16 11 4 5" xfId="18746"/>
    <cellStyle name="Обычный 16 11 4 5 2" xfId="18747"/>
    <cellStyle name="Обычный 16 11 4 5 2 2" xfId="18748"/>
    <cellStyle name="Обычный 16 11 4 5 3" xfId="18749"/>
    <cellStyle name="Обычный 16 11 4 6" xfId="18750"/>
    <cellStyle name="Обычный 16 11 4 6 2" xfId="18751"/>
    <cellStyle name="Обычный 16 11 4 7" xfId="18752"/>
    <cellStyle name="Обычный 16 11 4 7 2" xfId="18753"/>
    <cellStyle name="Обычный 16 11 4 8" xfId="18754"/>
    <cellStyle name="Обычный 16 11 5" xfId="18755"/>
    <cellStyle name="Обычный 16 11 5 2" xfId="18756"/>
    <cellStyle name="Обычный 16 11 5 2 2" xfId="18757"/>
    <cellStyle name="Обычный 16 11 5 2 2 2" xfId="18758"/>
    <cellStyle name="Обычный 16 11 5 2 2 2 2" xfId="18759"/>
    <cellStyle name="Обычный 16 11 5 2 2 3" xfId="18760"/>
    <cellStyle name="Обычный 16 11 5 2 3" xfId="18761"/>
    <cellStyle name="Обычный 16 11 5 2 3 2" xfId="18762"/>
    <cellStyle name="Обычный 16 11 5 2 4" xfId="18763"/>
    <cellStyle name="Обычный 16 11 5 3" xfId="18764"/>
    <cellStyle name="Обычный 16 11 5 3 2" xfId="18765"/>
    <cellStyle name="Обычный 16 11 5 3 2 2" xfId="18766"/>
    <cellStyle name="Обычный 16 11 5 3 2 2 2" xfId="18767"/>
    <cellStyle name="Обычный 16 11 5 3 2 3" xfId="18768"/>
    <cellStyle name="Обычный 16 11 5 3 3" xfId="18769"/>
    <cellStyle name="Обычный 16 11 5 3 3 2" xfId="18770"/>
    <cellStyle name="Обычный 16 11 5 3 4" xfId="18771"/>
    <cellStyle name="Обычный 16 11 5 4" xfId="18772"/>
    <cellStyle name="Обычный 16 11 5 4 2" xfId="18773"/>
    <cellStyle name="Обычный 16 11 5 4 2 2" xfId="18774"/>
    <cellStyle name="Обычный 16 11 5 4 2 2 2" xfId="18775"/>
    <cellStyle name="Обычный 16 11 5 4 2 3" xfId="18776"/>
    <cellStyle name="Обычный 16 11 5 4 3" xfId="18777"/>
    <cellStyle name="Обычный 16 11 5 4 3 2" xfId="18778"/>
    <cellStyle name="Обычный 16 11 5 4 4" xfId="18779"/>
    <cellStyle name="Обычный 16 11 5 5" xfId="18780"/>
    <cellStyle name="Обычный 16 11 5 5 2" xfId="18781"/>
    <cellStyle name="Обычный 16 11 5 5 2 2" xfId="18782"/>
    <cellStyle name="Обычный 16 11 5 5 3" xfId="18783"/>
    <cellStyle name="Обычный 16 11 5 6" xfId="18784"/>
    <cellStyle name="Обычный 16 11 5 6 2" xfId="18785"/>
    <cellStyle name="Обычный 16 11 5 7" xfId="18786"/>
    <cellStyle name="Обычный 16 11 6" xfId="18787"/>
    <cellStyle name="Обычный 16 11 6 2" xfId="18788"/>
    <cellStyle name="Обычный 16 11 6 2 2" xfId="18789"/>
    <cellStyle name="Обычный 16 11 6 2 2 2" xfId="18790"/>
    <cellStyle name="Обычный 16 11 6 2 3" xfId="18791"/>
    <cellStyle name="Обычный 16 11 6 3" xfId="18792"/>
    <cellStyle name="Обычный 16 11 6 3 2" xfId="18793"/>
    <cellStyle name="Обычный 16 11 6 4" xfId="18794"/>
    <cellStyle name="Обычный 16 11 7" xfId="18795"/>
    <cellStyle name="Обычный 16 11 7 2" xfId="18796"/>
    <cellStyle name="Обычный 16 11 7 2 2" xfId="18797"/>
    <cellStyle name="Обычный 16 11 7 2 2 2" xfId="18798"/>
    <cellStyle name="Обычный 16 11 7 2 3" xfId="18799"/>
    <cellStyle name="Обычный 16 11 7 3" xfId="18800"/>
    <cellStyle name="Обычный 16 11 7 3 2" xfId="18801"/>
    <cellStyle name="Обычный 16 11 7 4" xfId="18802"/>
    <cellStyle name="Обычный 16 11 8" xfId="18803"/>
    <cellStyle name="Обычный 16 11 8 2" xfId="18804"/>
    <cellStyle name="Обычный 16 11 8 2 2" xfId="18805"/>
    <cellStyle name="Обычный 16 11 8 2 2 2" xfId="18806"/>
    <cellStyle name="Обычный 16 11 8 2 3" xfId="18807"/>
    <cellStyle name="Обычный 16 11 8 3" xfId="18808"/>
    <cellStyle name="Обычный 16 11 8 3 2" xfId="18809"/>
    <cellStyle name="Обычный 16 11 8 4" xfId="18810"/>
    <cellStyle name="Обычный 16 11 9" xfId="18811"/>
    <cellStyle name="Обычный 16 11 9 2" xfId="18812"/>
    <cellStyle name="Обычный 16 11 9 2 2" xfId="18813"/>
    <cellStyle name="Обычный 16 11 9 3" xfId="18814"/>
    <cellStyle name="Обычный 16 12" xfId="18815"/>
    <cellStyle name="Обычный 16 12 10" xfId="18816"/>
    <cellStyle name="Обычный 16 12 10 2" xfId="18817"/>
    <cellStyle name="Обычный 16 12 11" xfId="18818"/>
    <cellStyle name="Обычный 16 12 11 2" xfId="18819"/>
    <cellStyle name="Обычный 16 12 12" xfId="18820"/>
    <cellStyle name="Обычный 16 12 2" xfId="18821"/>
    <cellStyle name="Обычный 16 12 2 10" xfId="18822"/>
    <cellStyle name="Обычный 16 12 2 2" xfId="18823"/>
    <cellStyle name="Обычный 16 12 2 2 2" xfId="18824"/>
    <cellStyle name="Обычный 16 12 2 2 2 2" xfId="18825"/>
    <cellStyle name="Обычный 16 12 2 2 2 2 2" xfId="18826"/>
    <cellStyle name="Обычный 16 12 2 2 2 2 2 2" xfId="18827"/>
    <cellStyle name="Обычный 16 12 2 2 2 2 3" xfId="18828"/>
    <cellStyle name="Обычный 16 12 2 2 2 3" xfId="18829"/>
    <cellStyle name="Обычный 16 12 2 2 2 3 2" xfId="18830"/>
    <cellStyle name="Обычный 16 12 2 2 2 4" xfId="18831"/>
    <cellStyle name="Обычный 16 12 2 2 3" xfId="18832"/>
    <cellStyle name="Обычный 16 12 2 2 3 2" xfId="18833"/>
    <cellStyle name="Обычный 16 12 2 2 3 2 2" xfId="18834"/>
    <cellStyle name="Обычный 16 12 2 2 3 2 2 2" xfId="18835"/>
    <cellStyle name="Обычный 16 12 2 2 3 2 3" xfId="18836"/>
    <cellStyle name="Обычный 16 12 2 2 3 3" xfId="18837"/>
    <cellStyle name="Обычный 16 12 2 2 3 3 2" xfId="18838"/>
    <cellStyle name="Обычный 16 12 2 2 3 4" xfId="18839"/>
    <cellStyle name="Обычный 16 12 2 2 4" xfId="18840"/>
    <cellStyle name="Обычный 16 12 2 2 4 2" xfId="18841"/>
    <cellStyle name="Обычный 16 12 2 2 4 2 2" xfId="18842"/>
    <cellStyle name="Обычный 16 12 2 2 4 2 2 2" xfId="18843"/>
    <cellStyle name="Обычный 16 12 2 2 4 2 3" xfId="18844"/>
    <cellStyle name="Обычный 16 12 2 2 4 3" xfId="18845"/>
    <cellStyle name="Обычный 16 12 2 2 4 3 2" xfId="18846"/>
    <cellStyle name="Обычный 16 12 2 2 4 4" xfId="18847"/>
    <cellStyle name="Обычный 16 12 2 2 5" xfId="18848"/>
    <cellStyle name="Обычный 16 12 2 2 5 2" xfId="18849"/>
    <cellStyle name="Обычный 16 12 2 2 5 2 2" xfId="18850"/>
    <cellStyle name="Обычный 16 12 2 2 5 3" xfId="18851"/>
    <cellStyle name="Обычный 16 12 2 2 6" xfId="18852"/>
    <cellStyle name="Обычный 16 12 2 2 6 2" xfId="18853"/>
    <cellStyle name="Обычный 16 12 2 2 7" xfId="18854"/>
    <cellStyle name="Обычный 16 12 2 2 7 2" xfId="18855"/>
    <cellStyle name="Обычный 16 12 2 2 8" xfId="18856"/>
    <cellStyle name="Обычный 16 12 2 3" xfId="18857"/>
    <cellStyle name="Обычный 16 12 2 3 2" xfId="18858"/>
    <cellStyle name="Обычный 16 12 2 3 2 2" xfId="18859"/>
    <cellStyle name="Обычный 16 12 2 3 2 2 2" xfId="18860"/>
    <cellStyle name="Обычный 16 12 2 3 2 2 2 2" xfId="18861"/>
    <cellStyle name="Обычный 16 12 2 3 2 2 3" xfId="18862"/>
    <cellStyle name="Обычный 16 12 2 3 2 3" xfId="18863"/>
    <cellStyle name="Обычный 16 12 2 3 2 3 2" xfId="18864"/>
    <cellStyle name="Обычный 16 12 2 3 2 4" xfId="18865"/>
    <cellStyle name="Обычный 16 12 2 3 3" xfId="18866"/>
    <cellStyle name="Обычный 16 12 2 3 3 2" xfId="18867"/>
    <cellStyle name="Обычный 16 12 2 3 3 2 2" xfId="18868"/>
    <cellStyle name="Обычный 16 12 2 3 3 2 2 2" xfId="18869"/>
    <cellStyle name="Обычный 16 12 2 3 3 2 3" xfId="18870"/>
    <cellStyle name="Обычный 16 12 2 3 3 3" xfId="18871"/>
    <cellStyle name="Обычный 16 12 2 3 3 3 2" xfId="18872"/>
    <cellStyle name="Обычный 16 12 2 3 3 4" xfId="18873"/>
    <cellStyle name="Обычный 16 12 2 3 4" xfId="18874"/>
    <cellStyle name="Обычный 16 12 2 3 4 2" xfId="18875"/>
    <cellStyle name="Обычный 16 12 2 3 4 2 2" xfId="18876"/>
    <cellStyle name="Обычный 16 12 2 3 4 2 2 2" xfId="18877"/>
    <cellStyle name="Обычный 16 12 2 3 4 2 3" xfId="18878"/>
    <cellStyle name="Обычный 16 12 2 3 4 3" xfId="18879"/>
    <cellStyle name="Обычный 16 12 2 3 4 3 2" xfId="18880"/>
    <cellStyle name="Обычный 16 12 2 3 4 4" xfId="18881"/>
    <cellStyle name="Обычный 16 12 2 3 5" xfId="18882"/>
    <cellStyle name="Обычный 16 12 2 3 5 2" xfId="18883"/>
    <cellStyle name="Обычный 16 12 2 3 5 2 2" xfId="18884"/>
    <cellStyle name="Обычный 16 12 2 3 5 3" xfId="18885"/>
    <cellStyle name="Обычный 16 12 2 3 6" xfId="18886"/>
    <cellStyle name="Обычный 16 12 2 3 6 2" xfId="18887"/>
    <cellStyle name="Обычный 16 12 2 3 7" xfId="18888"/>
    <cellStyle name="Обычный 16 12 2 4" xfId="18889"/>
    <cellStyle name="Обычный 16 12 2 4 2" xfId="18890"/>
    <cellStyle name="Обычный 16 12 2 4 2 2" xfId="18891"/>
    <cellStyle name="Обычный 16 12 2 4 2 2 2" xfId="18892"/>
    <cellStyle name="Обычный 16 12 2 4 2 3" xfId="18893"/>
    <cellStyle name="Обычный 16 12 2 4 3" xfId="18894"/>
    <cellStyle name="Обычный 16 12 2 4 3 2" xfId="18895"/>
    <cellStyle name="Обычный 16 12 2 4 4" xfId="18896"/>
    <cellStyle name="Обычный 16 12 2 5" xfId="18897"/>
    <cellStyle name="Обычный 16 12 2 5 2" xfId="18898"/>
    <cellStyle name="Обычный 16 12 2 5 2 2" xfId="18899"/>
    <cellStyle name="Обычный 16 12 2 5 2 2 2" xfId="18900"/>
    <cellStyle name="Обычный 16 12 2 5 2 3" xfId="18901"/>
    <cellStyle name="Обычный 16 12 2 5 3" xfId="18902"/>
    <cellStyle name="Обычный 16 12 2 5 3 2" xfId="18903"/>
    <cellStyle name="Обычный 16 12 2 5 4" xfId="18904"/>
    <cellStyle name="Обычный 16 12 2 6" xfId="18905"/>
    <cellStyle name="Обычный 16 12 2 6 2" xfId="18906"/>
    <cellStyle name="Обычный 16 12 2 6 2 2" xfId="18907"/>
    <cellStyle name="Обычный 16 12 2 6 2 2 2" xfId="18908"/>
    <cellStyle name="Обычный 16 12 2 6 2 3" xfId="18909"/>
    <cellStyle name="Обычный 16 12 2 6 3" xfId="18910"/>
    <cellStyle name="Обычный 16 12 2 6 3 2" xfId="18911"/>
    <cellStyle name="Обычный 16 12 2 6 4" xfId="18912"/>
    <cellStyle name="Обычный 16 12 2 7" xfId="18913"/>
    <cellStyle name="Обычный 16 12 2 7 2" xfId="18914"/>
    <cellStyle name="Обычный 16 12 2 7 2 2" xfId="18915"/>
    <cellStyle name="Обычный 16 12 2 7 3" xfId="18916"/>
    <cellStyle name="Обычный 16 12 2 8" xfId="18917"/>
    <cellStyle name="Обычный 16 12 2 8 2" xfId="18918"/>
    <cellStyle name="Обычный 16 12 2 9" xfId="18919"/>
    <cellStyle name="Обычный 16 12 2 9 2" xfId="18920"/>
    <cellStyle name="Обычный 16 12 3" xfId="18921"/>
    <cellStyle name="Обычный 16 12 3 10" xfId="18922"/>
    <cellStyle name="Обычный 16 12 3 2" xfId="18923"/>
    <cellStyle name="Обычный 16 12 3 2 2" xfId="18924"/>
    <cellStyle name="Обычный 16 12 3 2 2 2" xfId="18925"/>
    <cellStyle name="Обычный 16 12 3 2 2 2 2" xfId="18926"/>
    <cellStyle name="Обычный 16 12 3 2 2 2 2 2" xfId="18927"/>
    <cellStyle name="Обычный 16 12 3 2 2 2 3" xfId="18928"/>
    <cellStyle name="Обычный 16 12 3 2 2 3" xfId="18929"/>
    <cellStyle name="Обычный 16 12 3 2 2 3 2" xfId="18930"/>
    <cellStyle name="Обычный 16 12 3 2 2 4" xfId="18931"/>
    <cellStyle name="Обычный 16 12 3 2 3" xfId="18932"/>
    <cellStyle name="Обычный 16 12 3 2 3 2" xfId="18933"/>
    <cellStyle name="Обычный 16 12 3 2 3 2 2" xfId="18934"/>
    <cellStyle name="Обычный 16 12 3 2 3 2 2 2" xfId="18935"/>
    <cellStyle name="Обычный 16 12 3 2 3 2 3" xfId="18936"/>
    <cellStyle name="Обычный 16 12 3 2 3 3" xfId="18937"/>
    <cellStyle name="Обычный 16 12 3 2 3 3 2" xfId="18938"/>
    <cellStyle name="Обычный 16 12 3 2 3 4" xfId="18939"/>
    <cellStyle name="Обычный 16 12 3 2 4" xfId="18940"/>
    <cellStyle name="Обычный 16 12 3 2 4 2" xfId="18941"/>
    <cellStyle name="Обычный 16 12 3 2 4 2 2" xfId="18942"/>
    <cellStyle name="Обычный 16 12 3 2 4 2 2 2" xfId="18943"/>
    <cellStyle name="Обычный 16 12 3 2 4 2 3" xfId="18944"/>
    <cellStyle name="Обычный 16 12 3 2 4 3" xfId="18945"/>
    <cellStyle name="Обычный 16 12 3 2 4 3 2" xfId="18946"/>
    <cellStyle name="Обычный 16 12 3 2 4 4" xfId="18947"/>
    <cellStyle name="Обычный 16 12 3 2 5" xfId="18948"/>
    <cellStyle name="Обычный 16 12 3 2 5 2" xfId="18949"/>
    <cellStyle name="Обычный 16 12 3 2 5 2 2" xfId="18950"/>
    <cellStyle name="Обычный 16 12 3 2 5 3" xfId="18951"/>
    <cellStyle name="Обычный 16 12 3 2 6" xfId="18952"/>
    <cellStyle name="Обычный 16 12 3 2 6 2" xfId="18953"/>
    <cellStyle name="Обычный 16 12 3 2 7" xfId="18954"/>
    <cellStyle name="Обычный 16 12 3 2 7 2" xfId="18955"/>
    <cellStyle name="Обычный 16 12 3 2 8" xfId="18956"/>
    <cellStyle name="Обычный 16 12 3 3" xfId="18957"/>
    <cellStyle name="Обычный 16 12 3 3 2" xfId="18958"/>
    <cellStyle name="Обычный 16 12 3 3 2 2" xfId="18959"/>
    <cellStyle name="Обычный 16 12 3 3 2 2 2" xfId="18960"/>
    <cellStyle name="Обычный 16 12 3 3 2 2 2 2" xfId="18961"/>
    <cellStyle name="Обычный 16 12 3 3 2 2 3" xfId="18962"/>
    <cellStyle name="Обычный 16 12 3 3 2 3" xfId="18963"/>
    <cellStyle name="Обычный 16 12 3 3 2 3 2" xfId="18964"/>
    <cellStyle name="Обычный 16 12 3 3 2 4" xfId="18965"/>
    <cellStyle name="Обычный 16 12 3 3 3" xfId="18966"/>
    <cellStyle name="Обычный 16 12 3 3 3 2" xfId="18967"/>
    <cellStyle name="Обычный 16 12 3 3 3 2 2" xfId="18968"/>
    <cellStyle name="Обычный 16 12 3 3 3 2 2 2" xfId="18969"/>
    <cellStyle name="Обычный 16 12 3 3 3 2 3" xfId="18970"/>
    <cellStyle name="Обычный 16 12 3 3 3 3" xfId="18971"/>
    <cellStyle name="Обычный 16 12 3 3 3 3 2" xfId="18972"/>
    <cellStyle name="Обычный 16 12 3 3 3 4" xfId="18973"/>
    <cellStyle name="Обычный 16 12 3 3 4" xfId="18974"/>
    <cellStyle name="Обычный 16 12 3 3 4 2" xfId="18975"/>
    <cellStyle name="Обычный 16 12 3 3 4 2 2" xfId="18976"/>
    <cellStyle name="Обычный 16 12 3 3 4 2 2 2" xfId="18977"/>
    <cellStyle name="Обычный 16 12 3 3 4 2 3" xfId="18978"/>
    <cellStyle name="Обычный 16 12 3 3 4 3" xfId="18979"/>
    <cellStyle name="Обычный 16 12 3 3 4 3 2" xfId="18980"/>
    <cellStyle name="Обычный 16 12 3 3 4 4" xfId="18981"/>
    <cellStyle name="Обычный 16 12 3 3 5" xfId="18982"/>
    <cellStyle name="Обычный 16 12 3 3 5 2" xfId="18983"/>
    <cellStyle name="Обычный 16 12 3 3 5 2 2" xfId="18984"/>
    <cellStyle name="Обычный 16 12 3 3 5 3" xfId="18985"/>
    <cellStyle name="Обычный 16 12 3 3 6" xfId="18986"/>
    <cellStyle name="Обычный 16 12 3 3 6 2" xfId="18987"/>
    <cellStyle name="Обычный 16 12 3 3 7" xfId="18988"/>
    <cellStyle name="Обычный 16 12 3 4" xfId="18989"/>
    <cellStyle name="Обычный 16 12 3 4 2" xfId="18990"/>
    <cellStyle name="Обычный 16 12 3 4 2 2" xfId="18991"/>
    <cellStyle name="Обычный 16 12 3 4 2 2 2" xfId="18992"/>
    <cellStyle name="Обычный 16 12 3 4 2 3" xfId="18993"/>
    <cellStyle name="Обычный 16 12 3 4 3" xfId="18994"/>
    <cellStyle name="Обычный 16 12 3 4 3 2" xfId="18995"/>
    <cellStyle name="Обычный 16 12 3 4 4" xfId="18996"/>
    <cellStyle name="Обычный 16 12 3 5" xfId="18997"/>
    <cellStyle name="Обычный 16 12 3 5 2" xfId="18998"/>
    <cellStyle name="Обычный 16 12 3 5 2 2" xfId="18999"/>
    <cellStyle name="Обычный 16 12 3 5 2 2 2" xfId="19000"/>
    <cellStyle name="Обычный 16 12 3 5 2 3" xfId="19001"/>
    <cellStyle name="Обычный 16 12 3 5 3" xfId="19002"/>
    <cellStyle name="Обычный 16 12 3 5 3 2" xfId="19003"/>
    <cellStyle name="Обычный 16 12 3 5 4" xfId="19004"/>
    <cellStyle name="Обычный 16 12 3 6" xfId="19005"/>
    <cellStyle name="Обычный 16 12 3 6 2" xfId="19006"/>
    <cellStyle name="Обычный 16 12 3 6 2 2" xfId="19007"/>
    <cellStyle name="Обычный 16 12 3 6 2 2 2" xfId="19008"/>
    <cellStyle name="Обычный 16 12 3 6 2 3" xfId="19009"/>
    <cellStyle name="Обычный 16 12 3 6 3" xfId="19010"/>
    <cellStyle name="Обычный 16 12 3 6 3 2" xfId="19011"/>
    <cellStyle name="Обычный 16 12 3 6 4" xfId="19012"/>
    <cellStyle name="Обычный 16 12 3 7" xfId="19013"/>
    <cellStyle name="Обычный 16 12 3 7 2" xfId="19014"/>
    <cellStyle name="Обычный 16 12 3 7 2 2" xfId="19015"/>
    <cellStyle name="Обычный 16 12 3 7 3" xfId="19016"/>
    <cellStyle name="Обычный 16 12 3 8" xfId="19017"/>
    <cellStyle name="Обычный 16 12 3 8 2" xfId="19018"/>
    <cellStyle name="Обычный 16 12 3 9" xfId="19019"/>
    <cellStyle name="Обычный 16 12 3 9 2" xfId="19020"/>
    <cellStyle name="Обычный 16 12 4" xfId="19021"/>
    <cellStyle name="Обычный 16 12 4 2" xfId="19022"/>
    <cellStyle name="Обычный 16 12 4 2 2" xfId="19023"/>
    <cellStyle name="Обычный 16 12 4 2 2 2" xfId="19024"/>
    <cellStyle name="Обычный 16 12 4 2 2 2 2" xfId="19025"/>
    <cellStyle name="Обычный 16 12 4 2 2 3" xfId="19026"/>
    <cellStyle name="Обычный 16 12 4 2 3" xfId="19027"/>
    <cellStyle name="Обычный 16 12 4 2 3 2" xfId="19028"/>
    <cellStyle name="Обычный 16 12 4 2 4" xfId="19029"/>
    <cellStyle name="Обычный 16 12 4 3" xfId="19030"/>
    <cellStyle name="Обычный 16 12 4 3 2" xfId="19031"/>
    <cellStyle name="Обычный 16 12 4 3 2 2" xfId="19032"/>
    <cellStyle name="Обычный 16 12 4 3 2 2 2" xfId="19033"/>
    <cellStyle name="Обычный 16 12 4 3 2 3" xfId="19034"/>
    <cellStyle name="Обычный 16 12 4 3 3" xfId="19035"/>
    <cellStyle name="Обычный 16 12 4 3 3 2" xfId="19036"/>
    <cellStyle name="Обычный 16 12 4 3 4" xfId="19037"/>
    <cellStyle name="Обычный 16 12 4 4" xfId="19038"/>
    <cellStyle name="Обычный 16 12 4 4 2" xfId="19039"/>
    <cellStyle name="Обычный 16 12 4 4 2 2" xfId="19040"/>
    <cellStyle name="Обычный 16 12 4 4 2 2 2" xfId="19041"/>
    <cellStyle name="Обычный 16 12 4 4 2 3" xfId="19042"/>
    <cellStyle name="Обычный 16 12 4 4 3" xfId="19043"/>
    <cellStyle name="Обычный 16 12 4 4 3 2" xfId="19044"/>
    <cellStyle name="Обычный 16 12 4 4 4" xfId="19045"/>
    <cellStyle name="Обычный 16 12 4 5" xfId="19046"/>
    <cellStyle name="Обычный 16 12 4 5 2" xfId="19047"/>
    <cellStyle name="Обычный 16 12 4 5 2 2" xfId="19048"/>
    <cellStyle name="Обычный 16 12 4 5 3" xfId="19049"/>
    <cellStyle name="Обычный 16 12 4 6" xfId="19050"/>
    <cellStyle name="Обычный 16 12 4 6 2" xfId="19051"/>
    <cellStyle name="Обычный 16 12 4 7" xfId="19052"/>
    <cellStyle name="Обычный 16 12 4 7 2" xfId="19053"/>
    <cellStyle name="Обычный 16 12 4 8" xfId="19054"/>
    <cellStyle name="Обычный 16 12 5" xfId="19055"/>
    <cellStyle name="Обычный 16 12 5 2" xfId="19056"/>
    <cellStyle name="Обычный 16 12 5 2 2" xfId="19057"/>
    <cellStyle name="Обычный 16 12 5 2 2 2" xfId="19058"/>
    <cellStyle name="Обычный 16 12 5 2 2 2 2" xfId="19059"/>
    <cellStyle name="Обычный 16 12 5 2 2 3" xfId="19060"/>
    <cellStyle name="Обычный 16 12 5 2 3" xfId="19061"/>
    <cellStyle name="Обычный 16 12 5 2 3 2" xfId="19062"/>
    <cellStyle name="Обычный 16 12 5 2 4" xfId="19063"/>
    <cellStyle name="Обычный 16 12 5 3" xfId="19064"/>
    <cellStyle name="Обычный 16 12 5 3 2" xfId="19065"/>
    <cellStyle name="Обычный 16 12 5 3 2 2" xfId="19066"/>
    <cellStyle name="Обычный 16 12 5 3 2 2 2" xfId="19067"/>
    <cellStyle name="Обычный 16 12 5 3 2 3" xfId="19068"/>
    <cellStyle name="Обычный 16 12 5 3 3" xfId="19069"/>
    <cellStyle name="Обычный 16 12 5 3 3 2" xfId="19070"/>
    <cellStyle name="Обычный 16 12 5 3 4" xfId="19071"/>
    <cellStyle name="Обычный 16 12 5 4" xfId="19072"/>
    <cellStyle name="Обычный 16 12 5 4 2" xfId="19073"/>
    <cellStyle name="Обычный 16 12 5 4 2 2" xfId="19074"/>
    <cellStyle name="Обычный 16 12 5 4 2 2 2" xfId="19075"/>
    <cellStyle name="Обычный 16 12 5 4 2 3" xfId="19076"/>
    <cellStyle name="Обычный 16 12 5 4 3" xfId="19077"/>
    <cellStyle name="Обычный 16 12 5 4 3 2" xfId="19078"/>
    <cellStyle name="Обычный 16 12 5 4 4" xfId="19079"/>
    <cellStyle name="Обычный 16 12 5 5" xfId="19080"/>
    <cellStyle name="Обычный 16 12 5 5 2" xfId="19081"/>
    <cellStyle name="Обычный 16 12 5 5 2 2" xfId="19082"/>
    <cellStyle name="Обычный 16 12 5 5 3" xfId="19083"/>
    <cellStyle name="Обычный 16 12 5 6" xfId="19084"/>
    <cellStyle name="Обычный 16 12 5 6 2" xfId="19085"/>
    <cellStyle name="Обычный 16 12 5 7" xfId="19086"/>
    <cellStyle name="Обычный 16 12 6" xfId="19087"/>
    <cellStyle name="Обычный 16 12 6 2" xfId="19088"/>
    <cellStyle name="Обычный 16 12 6 2 2" xfId="19089"/>
    <cellStyle name="Обычный 16 12 6 2 2 2" xfId="19090"/>
    <cellStyle name="Обычный 16 12 6 2 3" xfId="19091"/>
    <cellStyle name="Обычный 16 12 6 3" xfId="19092"/>
    <cellStyle name="Обычный 16 12 6 3 2" xfId="19093"/>
    <cellStyle name="Обычный 16 12 6 4" xfId="19094"/>
    <cellStyle name="Обычный 16 12 7" xfId="19095"/>
    <cellStyle name="Обычный 16 12 7 2" xfId="19096"/>
    <cellStyle name="Обычный 16 12 7 2 2" xfId="19097"/>
    <cellStyle name="Обычный 16 12 7 2 2 2" xfId="19098"/>
    <cellStyle name="Обычный 16 12 7 2 3" xfId="19099"/>
    <cellStyle name="Обычный 16 12 7 3" xfId="19100"/>
    <cellStyle name="Обычный 16 12 7 3 2" xfId="19101"/>
    <cellStyle name="Обычный 16 12 7 4" xfId="19102"/>
    <cellStyle name="Обычный 16 12 8" xfId="19103"/>
    <cellStyle name="Обычный 16 12 8 2" xfId="19104"/>
    <cellStyle name="Обычный 16 12 8 2 2" xfId="19105"/>
    <cellStyle name="Обычный 16 12 8 2 2 2" xfId="19106"/>
    <cellStyle name="Обычный 16 12 8 2 3" xfId="19107"/>
    <cellStyle name="Обычный 16 12 8 3" xfId="19108"/>
    <cellStyle name="Обычный 16 12 8 3 2" xfId="19109"/>
    <cellStyle name="Обычный 16 12 8 4" xfId="19110"/>
    <cellStyle name="Обычный 16 12 9" xfId="19111"/>
    <cellStyle name="Обычный 16 12 9 2" xfId="19112"/>
    <cellStyle name="Обычный 16 12 9 2 2" xfId="19113"/>
    <cellStyle name="Обычный 16 12 9 3" xfId="19114"/>
    <cellStyle name="Обычный 16 13" xfId="19115"/>
    <cellStyle name="Обычный 16 13 10" xfId="19116"/>
    <cellStyle name="Обычный 16 13 10 2" xfId="19117"/>
    <cellStyle name="Обычный 16 13 11" xfId="19118"/>
    <cellStyle name="Обычный 16 13 11 2" xfId="19119"/>
    <cellStyle name="Обычный 16 13 12" xfId="19120"/>
    <cellStyle name="Обычный 16 13 2" xfId="19121"/>
    <cellStyle name="Обычный 16 13 2 10" xfId="19122"/>
    <cellStyle name="Обычный 16 13 2 2" xfId="19123"/>
    <cellStyle name="Обычный 16 13 2 2 2" xfId="19124"/>
    <cellStyle name="Обычный 16 13 2 2 2 2" xfId="19125"/>
    <cellStyle name="Обычный 16 13 2 2 2 2 2" xfId="19126"/>
    <cellStyle name="Обычный 16 13 2 2 2 2 2 2" xfId="19127"/>
    <cellStyle name="Обычный 16 13 2 2 2 2 3" xfId="19128"/>
    <cellStyle name="Обычный 16 13 2 2 2 3" xfId="19129"/>
    <cellStyle name="Обычный 16 13 2 2 2 3 2" xfId="19130"/>
    <cellStyle name="Обычный 16 13 2 2 2 4" xfId="19131"/>
    <cellStyle name="Обычный 16 13 2 2 3" xfId="19132"/>
    <cellStyle name="Обычный 16 13 2 2 3 2" xfId="19133"/>
    <cellStyle name="Обычный 16 13 2 2 3 2 2" xfId="19134"/>
    <cellStyle name="Обычный 16 13 2 2 3 2 2 2" xfId="19135"/>
    <cellStyle name="Обычный 16 13 2 2 3 2 3" xfId="19136"/>
    <cellStyle name="Обычный 16 13 2 2 3 3" xfId="19137"/>
    <cellStyle name="Обычный 16 13 2 2 3 3 2" xfId="19138"/>
    <cellStyle name="Обычный 16 13 2 2 3 4" xfId="19139"/>
    <cellStyle name="Обычный 16 13 2 2 4" xfId="19140"/>
    <cellStyle name="Обычный 16 13 2 2 4 2" xfId="19141"/>
    <cellStyle name="Обычный 16 13 2 2 4 2 2" xfId="19142"/>
    <cellStyle name="Обычный 16 13 2 2 4 2 2 2" xfId="19143"/>
    <cellStyle name="Обычный 16 13 2 2 4 2 3" xfId="19144"/>
    <cellStyle name="Обычный 16 13 2 2 4 3" xfId="19145"/>
    <cellStyle name="Обычный 16 13 2 2 4 3 2" xfId="19146"/>
    <cellStyle name="Обычный 16 13 2 2 4 4" xfId="19147"/>
    <cellStyle name="Обычный 16 13 2 2 5" xfId="19148"/>
    <cellStyle name="Обычный 16 13 2 2 5 2" xfId="19149"/>
    <cellStyle name="Обычный 16 13 2 2 5 2 2" xfId="19150"/>
    <cellStyle name="Обычный 16 13 2 2 5 3" xfId="19151"/>
    <cellStyle name="Обычный 16 13 2 2 6" xfId="19152"/>
    <cellStyle name="Обычный 16 13 2 2 6 2" xfId="19153"/>
    <cellStyle name="Обычный 16 13 2 2 7" xfId="19154"/>
    <cellStyle name="Обычный 16 13 2 2 7 2" xfId="19155"/>
    <cellStyle name="Обычный 16 13 2 2 8" xfId="19156"/>
    <cellStyle name="Обычный 16 13 2 3" xfId="19157"/>
    <cellStyle name="Обычный 16 13 2 3 2" xfId="19158"/>
    <cellStyle name="Обычный 16 13 2 3 2 2" xfId="19159"/>
    <cellStyle name="Обычный 16 13 2 3 2 2 2" xfId="19160"/>
    <cellStyle name="Обычный 16 13 2 3 2 2 2 2" xfId="19161"/>
    <cellStyle name="Обычный 16 13 2 3 2 2 3" xfId="19162"/>
    <cellStyle name="Обычный 16 13 2 3 2 3" xfId="19163"/>
    <cellStyle name="Обычный 16 13 2 3 2 3 2" xfId="19164"/>
    <cellStyle name="Обычный 16 13 2 3 2 4" xfId="19165"/>
    <cellStyle name="Обычный 16 13 2 3 3" xfId="19166"/>
    <cellStyle name="Обычный 16 13 2 3 3 2" xfId="19167"/>
    <cellStyle name="Обычный 16 13 2 3 3 2 2" xfId="19168"/>
    <cellStyle name="Обычный 16 13 2 3 3 2 2 2" xfId="19169"/>
    <cellStyle name="Обычный 16 13 2 3 3 2 3" xfId="19170"/>
    <cellStyle name="Обычный 16 13 2 3 3 3" xfId="19171"/>
    <cellStyle name="Обычный 16 13 2 3 3 3 2" xfId="19172"/>
    <cellStyle name="Обычный 16 13 2 3 3 4" xfId="19173"/>
    <cellStyle name="Обычный 16 13 2 3 4" xfId="19174"/>
    <cellStyle name="Обычный 16 13 2 3 4 2" xfId="19175"/>
    <cellStyle name="Обычный 16 13 2 3 4 2 2" xfId="19176"/>
    <cellStyle name="Обычный 16 13 2 3 4 2 2 2" xfId="19177"/>
    <cellStyle name="Обычный 16 13 2 3 4 2 3" xfId="19178"/>
    <cellStyle name="Обычный 16 13 2 3 4 3" xfId="19179"/>
    <cellStyle name="Обычный 16 13 2 3 4 3 2" xfId="19180"/>
    <cellStyle name="Обычный 16 13 2 3 4 4" xfId="19181"/>
    <cellStyle name="Обычный 16 13 2 3 5" xfId="19182"/>
    <cellStyle name="Обычный 16 13 2 3 5 2" xfId="19183"/>
    <cellStyle name="Обычный 16 13 2 3 5 2 2" xfId="19184"/>
    <cellStyle name="Обычный 16 13 2 3 5 3" xfId="19185"/>
    <cellStyle name="Обычный 16 13 2 3 6" xfId="19186"/>
    <cellStyle name="Обычный 16 13 2 3 6 2" xfId="19187"/>
    <cellStyle name="Обычный 16 13 2 3 7" xfId="19188"/>
    <cellStyle name="Обычный 16 13 2 4" xfId="19189"/>
    <cellStyle name="Обычный 16 13 2 4 2" xfId="19190"/>
    <cellStyle name="Обычный 16 13 2 4 2 2" xfId="19191"/>
    <cellStyle name="Обычный 16 13 2 4 2 2 2" xfId="19192"/>
    <cellStyle name="Обычный 16 13 2 4 2 3" xfId="19193"/>
    <cellStyle name="Обычный 16 13 2 4 3" xfId="19194"/>
    <cellStyle name="Обычный 16 13 2 4 3 2" xfId="19195"/>
    <cellStyle name="Обычный 16 13 2 4 4" xfId="19196"/>
    <cellStyle name="Обычный 16 13 2 5" xfId="19197"/>
    <cellStyle name="Обычный 16 13 2 5 2" xfId="19198"/>
    <cellStyle name="Обычный 16 13 2 5 2 2" xfId="19199"/>
    <cellStyle name="Обычный 16 13 2 5 2 2 2" xfId="19200"/>
    <cellStyle name="Обычный 16 13 2 5 2 3" xfId="19201"/>
    <cellStyle name="Обычный 16 13 2 5 3" xfId="19202"/>
    <cellStyle name="Обычный 16 13 2 5 3 2" xfId="19203"/>
    <cellStyle name="Обычный 16 13 2 5 4" xfId="19204"/>
    <cellStyle name="Обычный 16 13 2 6" xfId="19205"/>
    <cellStyle name="Обычный 16 13 2 6 2" xfId="19206"/>
    <cellStyle name="Обычный 16 13 2 6 2 2" xfId="19207"/>
    <cellStyle name="Обычный 16 13 2 6 2 2 2" xfId="19208"/>
    <cellStyle name="Обычный 16 13 2 6 2 3" xfId="19209"/>
    <cellStyle name="Обычный 16 13 2 6 3" xfId="19210"/>
    <cellStyle name="Обычный 16 13 2 6 3 2" xfId="19211"/>
    <cellStyle name="Обычный 16 13 2 6 4" xfId="19212"/>
    <cellStyle name="Обычный 16 13 2 7" xfId="19213"/>
    <cellStyle name="Обычный 16 13 2 7 2" xfId="19214"/>
    <cellStyle name="Обычный 16 13 2 7 2 2" xfId="19215"/>
    <cellStyle name="Обычный 16 13 2 7 3" xfId="19216"/>
    <cellStyle name="Обычный 16 13 2 8" xfId="19217"/>
    <cellStyle name="Обычный 16 13 2 8 2" xfId="19218"/>
    <cellStyle name="Обычный 16 13 2 9" xfId="19219"/>
    <cellStyle name="Обычный 16 13 2 9 2" xfId="19220"/>
    <cellStyle name="Обычный 16 13 3" xfId="19221"/>
    <cellStyle name="Обычный 16 13 3 10" xfId="19222"/>
    <cellStyle name="Обычный 16 13 3 2" xfId="19223"/>
    <cellStyle name="Обычный 16 13 3 2 2" xfId="19224"/>
    <cellStyle name="Обычный 16 13 3 2 2 2" xfId="19225"/>
    <cellStyle name="Обычный 16 13 3 2 2 2 2" xfId="19226"/>
    <cellStyle name="Обычный 16 13 3 2 2 2 2 2" xfId="19227"/>
    <cellStyle name="Обычный 16 13 3 2 2 2 3" xfId="19228"/>
    <cellStyle name="Обычный 16 13 3 2 2 3" xfId="19229"/>
    <cellStyle name="Обычный 16 13 3 2 2 3 2" xfId="19230"/>
    <cellStyle name="Обычный 16 13 3 2 2 4" xfId="19231"/>
    <cellStyle name="Обычный 16 13 3 2 3" xfId="19232"/>
    <cellStyle name="Обычный 16 13 3 2 3 2" xfId="19233"/>
    <cellStyle name="Обычный 16 13 3 2 3 2 2" xfId="19234"/>
    <cellStyle name="Обычный 16 13 3 2 3 2 2 2" xfId="19235"/>
    <cellStyle name="Обычный 16 13 3 2 3 2 3" xfId="19236"/>
    <cellStyle name="Обычный 16 13 3 2 3 3" xfId="19237"/>
    <cellStyle name="Обычный 16 13 3 2 3 3 2" xfId="19238"/>
    <cellStyle name="Обычный 16 13 3 2 3 4" xfId="19239"/>
    <cellStyle name="Обычный 16 13 3 2 4" xfId="19240"/>
    <cellStyle name="Обычный 16 13 3 2 4 2" xfId="19241"/>
    <cellStyle name="Обычный 16 13 3 2 4 2 2" xfId="19242"/>
    <cellStyle name="Обычный 16 13 3 2 4 2 2 2" xfId="19243"/>
    <cellStyle name="Обычный 16 13 3 2 4 2 3" xfId="19244"/>
    <cellStyle name="Обычный 16 13 3 2 4 3" xfId="19245"/>
    <cellStyle name="Обычный 16 13 3 2 4 3 2" xfId="19246"/>
    <cellStyle name="Обычный 16 13 3 2 4 4" xfId="19247"/>
    <cellStyle name="Обычный 16 13 3 2 5" xfId="19248"/>
    <cellStyle name="Обычный 16 13 3 2 5 2" xfId="19249"/>
    <cellStyle name="Обычный 16 13 3 2 5 2 2" xfId="19250"/>
    <cellStyle name="Обычный 16 13 3 2 5 3" xfId="19251"/>
    <cellStyle name="Обычный 16 13 3 2 6" xfId="19252"/>
    <cellStyle name="Обычный 16 13 3 2 6 2" xfId="19253"/>
    <cellStyle name="Обычный 16 13 3 2 7" xfId="19254"/>
    <cellStyle name="Обычный 16 13 3 2 7 2" xfId="19255"/>
    <cellStyle name="Обычный 16 13 3 2 8" xfId="19256"/>
    <cellStyle name="Обычный 16 13 3 3" xfId="19257"/>
    <cellStyle name="Обычный 16 13 3 3 2" xfId="19258"/>
    <cellStyle name="Обычный 16 13 3 3 2 2" xfId="19259"/>
    <cellStyle name="Обычный 16 13 3 3 2 2 2" xfId="19260"/>
    <cellStyle name="Обычный 16 13 3 3 2 2 2 2" xfId="19261"/>
    <cellStyle name="Обычный 16 13 3 3 2 2 3" xfId="19262"/>
    <cellStyle name="Обычный 16 13 3 3 2 3" xfId="19263"/>
    <cellStyle name="Обычный 16 13 3 3 2 3 2" xfId="19264"/>
    <cellStyle name="Обычный 16 13 3 3 2 4" xfId="19265"/>
    <cellStyle name="Обычный 16 13 3 3 3" xfId="19266"/>
    <cellStyle name="Обычный 16 13 3 3 3 2" xfId="19267"/>
    <cellStyle name="Обычный 16 13 3 3 3 2 2" xfId="19268"/>
    <cellStyle name="Обычный 16 13 3 3 3 2 2 2" xfId="19269"/>
    <cellStyle name="Обычный 16 13 3 3 3 2 3" xfId="19270"/>
    <cellStyle name="Обычный 16 13 3 3 3 3" xfId="19271"/>
    <cellStyle name="Обычный 16 13 3 3 3 3 2" xfId="19272"/>
    <cellStyle name="Обычный 16 13 3 3 3 4" xfId="19273"/>
    <cellStyle name="Обычный 16 13 3 3 4" xfId="19274"/>
    <cellStyle name="Обычный 16 13 3 3 4 2" xfId="19275"/>
    <cellStyle name="Обычный 16 13 3 3 4 2 2" xfId="19276"/>
    <cellStyle name="Обычный 16 13 3 3 4 2 2 2" xfId="19277"/>
    <cellStyle name="Обычный 16 13 3 3 4 2 3" xfId="19278"/>
    <cellStyle name="Обычный 16 13 3 3 4 3" xfId="19279"/>
    <cellStyle name="Обычный 16 13 3 3 4 3 2" xfId="19280"/>
    <cellStyle name="Обычный 16 13 3 3 4 4" xfId="19281"/>
    <cellStyle name="Обычный 16 13 3 3 5" xfId="19282"/>
    <cellStyle name="Обычный 16 13 3 3 5 2" xfId="19283"/>
    <cellStyle name="Обычный 16 13 3 3 5 2 2" xfId="19284"/>
    <cellStyle name="Обычный 16 13 3 3 5 3" xfId="19285"/>
    <cellStyle name="Обычный 16 13 3 3 6" xfId="19286"/>
    <cellStyle name="Обычный 16 13 3 3 6 2" xfId="19287"/>
    <cellStyle name="Обычный 16 13 3 3 7" xfId="19288"/>
    <cellStyle name="Обычный 16 13 3 4" xfId="19289"/>
    <cellStyle name="Обычный 16 13 3 4 2" xfId="19290"/>
    <cellStyle name="Обычный 16 13 3 4 2 2" xfId="19291"/>
    <cellStyle name="Обычный 16 13 3 4 2 2 2" xfId="19292"/>
    <cellStyle name="Обычный 16 13 3 4 2 3" xfId="19293"/>
    <cellStyle name="Обычный 16 13 3 4 3" xfId="19294"/>
    <cellStyle name="Обычный 16 13 3 4 3 2" xfId="19295"/>
    <cellStyle name="Обычный 16 13 3 4 4" xfId="19296"/>
    <cellStyle name="Обычный 16 13 3 5" xfId="19297"/>
    <cellStyle name="Обычный 16 13 3 5 2" xfId="19298"/>
    <cellStyle name="Обычный 16 13 3 5 2 2" xfId="19299"/>
    <cellStyle name="Обычный 16 13 3 5 2 2 2" xfId="19300"/>
    <cellStyle name="Обычный 16 13 3 5 2 3" xfId="19301"/>
    <cellStyle name="Обычный 16 13 3 5 3" xfId="19302"/>
    <cellStyle name="Обычный 16 13 3 5 3 2" xfId="19303"/>
    <cellStyle name="Обычный 16 13 3 5 4" xfId="19304"/>
    <cellStyle name="Обычный 16 13 3 6" xfId="19305"/>
    <cellStyle name="Обычный 16 13 3 6 2" xfId="19306"/>
    <cellStyle name="Обычный 16 13 3 6 2 2" xfId="19307"/>
    <cellStyle name="Обычный 16 13 3 6 2 2 2" xfId="19308"/>
    <cellStyle name="Обычный 16 13 3 6 2 3" xfId="19309"/>
    <cellStyle name="Обычный 16 13 3 6 3" xfId="19310"/>
    <cellStyle name="Обычный 16 13 3 6 3 2" xfId="19311"/>
    <cellStyle name="Обычный 16 13 3 6 4" xfId="19312"/>
    <cellStyle name="Обычный 16 13 3 7" xfId="19313"/>
    <cellStyle name="Обычный 16 13 3 7 2" xfId="19314"/>
    <cellStyle name="Обычный 16 13 3 7 2 2" xfId="19315"/>
    <cellStyle name="Обычный 16 13 3 7 3" xfId="19316"/>
    <cellStyle name="Обычный 16 13 3 8" xfId="19317"/>
    <cellStyle name="Обычный 16 13 3 8 2" xfId="19318"/>
    <cellStyle name="Обычный 16 13 3 9" xfId="19319"/>
    <cellStyle name="Обычный 16 13 3 9 2" xfId="19320"/>
    <cellStyle name="Обычный 16 13 4" xfId="19321"/>
    <cellStyle name="Обычный 16 13 4 2" xfId="19322"/>
    <cellStyle name="Обычный 16 13 4 2 2" xfId="19323"/>
    <cellStyle name="Обычный 16 13 4 2 2 2" xfId="19324"/>
    <cellStyle name="Обычный 16 13 4 2 2 2 2" xfId="19325"/>
    <cellStyle name="Обычный 16 13 4 2 2 3" xfId="19326"/>
    <cellStyle name="Обычный 16 13 4 2 3" xfId="19327"/>
    <cellStyle name="Обычный 16 13 4 2 3 2" xfId="19328"/>
    <cellStyle name="Обычный 16 13 4 2 4" xfId="19329"/>
    <cellStyle name="Обычный 16 13 4 3" xfId="19330"/>
    <cellStyle name="Обычный 16 13 4 3 2" xfId="19331"/>
    <cellStyle name="Обычный 16 13 4 3 2 2" xfId="19332"/>
    <cellStyle name="Обычный 16 13 4 3 2 2 2" xfId="19333"/>
    <cellStyle name="Обычный 16 13 4 3 2 3" xfId="19334"/>
    <cellStyle name="Обычный 16 13 4 3 3" xfId="19335"/>
    <cellStyle name="Обычный 16 13 4 3 3 2" xfId="19336"/>
    <cellStyle name="Обычный 16 13 4 3 4" xfId="19337"/>
    <cellStyle name="Обычный 16 13 4 4" xfId="19338"/>
    <cellStyle name="Обычный 16 13 4 4 2" xfId="19339"/>
    <cellStyle name="Обычный 16 13 4 4 2 2" xfId="19340"/>
    <cellStyle name="Обычный 16 13 4 4 2 2 2" xfId="19341"/>
    <cellStyle name="Обычный 16 13 4 4 2 3" xfId="19342"/>
    <cellStyle name="Обычный 16 13 4 4 3" xfId="19343"/>
    <cellStyle name="Обычный 16 13 4 4 3 2" xfId="19344"/>
    <cellStyle name="Обычный 16 13 4 4 4" xfId="19345"/>
    <cellStyle name="Обычный 16 13 4 5" xfId="19346"/>
    <cellStyle name="Обычный 16 13 4 5 2" xfId="19347"/>
    <cellStyle name="Обычный 16 13 4 5 2 2" xfId="19348"/>
    <cellStyle name="Обычный 16 13 4 5 3" xfId="19349"/>
    <cellStyle name="Обычный 16 13 4 6" xfId="19350"/>
    <cellStyle name="Обычный 16 13 4 6 2" xfId="19351"/>
    <cellStyle name="Обычный 16 13 4 7" xfId="19352"/>
    <cellStyle name="Обычный 16 13 4 7 2" xfId="19353"/>
    <cellStyle name="Обычный 16 13 4 8" xfId="19354"/>
    <cellStyle name="Обычный 16 13 5" xfId="19355"/>
    <cellStyle name="Обычный 16 13 5 2" xfId="19356"/>
    <cellStyle name="Обычный 16 13 5 2 2" xfId="19357"/>
    <cellStyle name="Обычный 16 13 5 2 2 2" xfId="19358"/>
    <cellStyle name="Обычный 16 13 5 2 2 2 2" xfId="19359"/>
    <cellStyle name="Обычный 16 13 5 2 2 3" xfId="19360"/>
    <cellStyle name="Обычный 16 13 5 2 3" xfId="19361"/>
    <cellStyle name="Обычный 16 13 5 2 3 2" xfId="19362"/>
    <cellStyle name="Обычный 16 13 5 2 4" xfId="19363"/>
    <cellStyle name="Обычный 16 13 5 3" xfId="19364"/>
    <cellStyle name="Обычный 16 13 5 3 2" xfId="19365"/>
    <cellStyle name="Обычный 16 13 5 3 2 2" xfId="19366"/>
    <cellStyle name="Обычный 16 13 5 3 2 2 2" xfId="19367"/>
    <cellStyle name="Обычный 16 13 5 3 2 3" xfId="19368"/>
    <cellStyle name="Обычный 16 13 5 3 3" xfId="19369"/>
    <cellStyle name="Обычный 16 13 5 3 3 2" xfId="19370"/>
    <cellStyle name="Обычный 16 13 5 3 4" xfId="19371"/>
    <cellStyle name="Обычный 16 13 5 4" xfId="19372"/>
    <cellStyle name="Обычный 16 13 5 4 2" xfId="19373"/>
    <cellStyle name="Обычный 16 13 5 4 2 2" xfId="19374"/>
    <cellStyle name="Обычный 16 13 5 4 2 2 2" xfId="19375"/>
    <cellStyle name="Обычный 16 13 5 4 2 3" xfId="19376"/>
    <cellStyle name="Обычный 16 13 5 4 3" xfId="19377"/>
    <cellStyle name="Обычный 16 13 5 4 3 2" xfId="19378"/>
    <cellStyle name="Обычный 16 13 5 4 4" xfId="19379"/>
    <cellStyle name="Обычный 16 13 5 5" xfId="19380"/>
    <cellStyle name="Обычный 16 13 5 5 2" xfId="19381"/>
    <cellStyle name="Обычный 16 13 5 5 2 2" xfId="19382"/>
    <cellStyle name="Обычный 16 13 5 5 3" xfId="19383"/>
    <cellStyle name="Обычный 16 13 5 6" xfId="19384"/>
    <cellStyle name="Обычный 16 13 5 6 2" xfId="19385"/>
    <cellStyle name="Обычный 16 13 5 7" xfId="19386"/>
    <cellStyle name="Обычный 16 13 6" xfId="19387"/>
    <cellStyle name="Обычный 16 13 6 2" xfId="19388"/>
    <cellStyle name="Обычный 16 13 6 2 2" xfId="19389"/>
    <cellStyle name="Обычный 16 13 6 2 2 2" xfId="19390"/>
    <cellStyle name="Обычный 16 13 6 2 3" xfId="19391"/>
    <cellStyle name="Обычный 16 13 6 3" xfId="19392"/>
    <cellStyle name="Обычный 16 13 6 3 2" xfId="19393"/>
    <cellStyle name="Обычный 16 13 6 4" xfId="19394"/>
    <cellStyle name="Обычный 16 13 7" xfId="19395"/>
    <cellStyle name="Обычный 16 13 7 2" xfId="19396"/>
    <cellStyle name="Обычный 16 13 7 2 2" xfId="19397"/>
    <cellStyle name="Обычный 16 13 7 2 2 2" xfId="19398"/>
    <cellStyle name="Обычный 16 13 7 2 3" xfId="19399"/>
    <cellStyle name="Обычный 16 13 7 3" xfId="19400"/>
    <cellStyle name="Обычный 16 13 7 3 2" xfId="19401"/>
    <cellStyle name="Обычный 16 13 7 4" xfId="19402"/>
    <cellStyle name="Обычный 16 13 8" xfId="19403"/>
    <cellStyle name="Обычный 16 13 8 2" xfId="19404"/>
    <cellStyle name="Обычный 16 13 8 2 2" xfId="19405"/>
    <cellStyle name="Обычный 16 13 8 2 2 2" xfId="19406"/>
    <cellStyle name="Обычный 16 13 8 2 3" xfId="19407"/>
    <cellStyle name="Обычный 16 13 8 3" xfId="19408"/>
    <cellStyle name="Обычный 16 13 8 3 2" xfId="19409"/>
    <cellStyle name="Обычный 16 13 8 4" xfId="19410"/>
    <cellStyle name="Обычный 16 13 9" xfId="19411"/>
    <cellStyle name="Обычный 16 13 9 2" xfId="19412"/>
    <cellStyle name="Обычный 16 13 9 2 2" xfId="19413"/>
    <cellStyle name="Обычный 16 13 9 3" xfId="19414"/>
    <cellStyle name="Обычный 16 14" xfId="19415"/>
    <cellStyle name="Обычный 16 14 10" xfId="19416"/>
    <cellStyle name="Обычный 16 14 10 2" xfId="19417"/>
    <cellStyle name="Обычный 16 14 11" xfId="19418"/>
    <cellStyle name="Обычный 16 14 11 2" xfId="19419"/>
    <cellStyle name="Обычный 16 14 12" xfId="19420"/>
    <cellStyle name="Обычный 16 14 2" xfId="19421"/>
    <cellStyle name="Обычный 16 14 2 10" xfId="19422"/>
    <cellStyle name="Обычный 16 14 2 2" xfId="19423"/>
    <cellStyle name="Обычный 16 14 2 2 2" xfId="19424"/>
    <cellStyle name="Обычный 16 14 2 2 2 2" xfId="19425"/>
    <cellStyle name="Обычный 16 14 2 2 2 2 2" xfId="19426"/>
    <cellStyle name="Обычный 16 14 2 2 2 2 2 2" xfId="19427"/>
    <cellStyle name="Обычный 16 14 2 2 2 2 3" xfId="19428"/>
    <cellStyle name="Обычный 16 14 2 2 2 3" xfId="19429"/>
    <cellStyle name="Обычный 16 14 2 2 2 3 2" xfId="19430"/>
    <cellStyle name="Обычный 16 14 2 2 2 4" xfId="19431"/>
    <cellStyle name="Обычный 16 14 2 2 3" xfId="19432"/>
    <cellStyle name="Обычный 16 14 2 2 3 2" xfId="19433"/>
    <cellStyle name="Обычный 16 14 2 2 3 2 2" xfId="19434"/>
    <cellStyle name="Обычный 16 14 2 2 3 2 2 2" xfId="19435"/>
    <cellStyle name="Обычный 16 14 2 2 3 2 3" xfId="19436"/>
    <cellStyle name="Обычный 16 14 2 2 3 3" xfId="19437"/>
    <cellStyle name="Обычный 16 14 2 2 3 3 2" xfId="19438"/>
    <cellStyle name="Обычный 16 14 2 2 3 4" xfId="19439"/>
    <cellStyle name="Обычный 16 14 2 2 4" xfId="19440"/>
    <cellStyle name="Обычный 16 14 2 2 4 2" xfId="19441"/>
    <cellStyle name="Обычный 16 14 2 2 4 2 2" xfId="19442"/>
    <cellStyle name="Обычный 16 14 2 2 4 2 2 2" xfId="19443"/>
    <cellStyle name="Обычный 16 14 2 2 4 2 3" xfId="19444"/>
    <cellStyle name="Обычный 16 14 2 2 4 3" xfId="19445"/>
    <cellStyle name="Обычный 16 14 2 2 4 3 2" xfId="19446"/>
    <cellStyle name="Обычный 16 14 2 2 4 4" xfId="19447"/>
    <cellStyle name="Обычный 16 14 2 2 5" xfId="19448"/>
    <cellStyle name="Обычный 16 14 2 2 5 2" xfId="19449"/>
    <cellStyle name="Обычный 16 14 2 2 5 2 2" xfId="19450"/>
    <cellStyle name="Обычный 16 14 2 2 5 3" xfId="19451"/>
    <cellStyle name="Обычный 16 14 2 2 6" xfId="19452"/>
    <cellStyle name="Обычный 16 14 2 2 6 2" xfId="19453"/>
    <cellStyle name="Обычный 16 14 2 2 7" xfId="19454"/>
    <cellStyle name="Обычный 16 14 2 2 7 2" xfId="19455"/>
    <cellStyle name="Обычный 16 14 2 2 8" xfId="19456"/>
    <cellStyle name="Обычный 16 14 2 3" xfId="19457"/>
    <cellStyle name="Обычный 16 14 2 3 2" xfId="19458"/>
    <cellStyle name="Обычный 16 14 2 3 2 2" xfId="19459"/>
    <cellStyle name="Обычный 16 14 2 3 2 2 2" xfId="19460"/>
    <cellStyle name="Обычный 16 14 2 3 2 2 2 2" xfId="19461"/>
    <cellStyle name="Обычный 16 14 2 3 2 2 3" xfId="19462"/>
    <cellStyle name="Обычный 16 14 2 3 2 3" xfId="19463"/>
    <cellStyle name="Обычный 16 14 2 3 2 3 2" xfId="19464"/>
    <cellStyle name="Обычный 16 14 2 3 2 4" xfId="19465"/>
    <cellStyle name="Обычный 16 14 2 3 3" xfId="19466"/>
    <cellStyle name="Обычный 16 14 2 3 3 2" xfId="19467"/>
    <cellStyle name="Обычный 16 14 2 3 3 2 2" xfId="19468"/>
    <cellStyle name="Обычный 16 14 2 3 3 2 2 2" xfId="19469"/>
    <cellStyle name="Обычный 16 14 2 3 3 2 3" xfId="19470"/>
    <cellStyle name="Обычный 16 14 2 3 3 3" xfId="19471"/>
    <cellStyle name="Обычный 16 14 2 3 3 3 2" xfId="19472"/>
    <cellStyle name="Обычный 16 14 2 3 3 4" xfId="19473"/>
    <cellStyle name="Обычный 16 14 2 3 4" xfId="19474"/>
    <cellStyle name="Обычный 16 14 2 3 4 2" xfId="19475"/>
    <cellStyle name="Обычный 16 14 2 3 4 2 2" xfId="19476"/>
    <cellStyle name="Обычный 16 14 2 3 4 2 2 2" xfId="19477"/>
    <cellStyle name="Обычный 16 14 2 3 4 2 3" xfId="19478"/>
    <cellStyle name="Обычный 16 14 2 3 4 3" xfId="19479"/>
    <cellStyle name="Обычный 16 14 2 3 4 3 2" xfId="19480"/>
    <cellStyle name="Обычный 16 14 2 3 4 4" xfId="19481"/>
    <cellStyle name="Обычный 16 14 2 3 5" xfId="19482"/>
    <cellStyle name="Обычный 16 14 2 3 5 2" xfId="19483"/>
    <cellStyle name="Обычный 16 14 2 3 5 2 2" xfId="19484"/>
    <cellStyle name="Обычный 16 14 2 3 5 3" xfId="19485"/>
    <cellStyle name="Обычный 16 14 2 3 6" xfId="19486"/>
    <cellStyle name="Обычный 16 14 2 3 6 2" xfId="19487"/>
    <cellStyle name="Обычный 16 14 2 3 7" xfId="19488"/>
    <cellStyle name="Обычный 16 14 2 4" xfId="19489"/>
    <cellStyle name="Обычный 16 14 2 4 2" xfId="19490"/>
    <cellStyle name="Обычный 16 14 2 4 2 2" xfId="19491"/>
    <cellStyle name="Обычный 16 14 2 4 2 2 2" xfId="19492"/>
    <cellStyle name="Обычный 16 14 2 4 2 3" xfId="19493"/>
    <cellStyle name="Обычный 16 14 2 4 3" xfId="19494"/>
    <cellStyle name="Обычный 16 14 2 4 3 2" xfId="19495"/>
    <cellStyle name="Обычный 16 14 2 4 4" xfId="19496"/>
    <cellStyle name="Обычный 16 14 2 5" xfId="19497"/>
    <cellStyle name="Обычный 16 14 2 5 2" xfId="19498"/>
    <cellStyle name="Обычный 16 14 2 5 2 2" xfId="19499"/>
    <cellStyle name="Обычный 16 14 2 5 2 2 2" xfId="19500"/>
    <cellStyle name="Обычный 16 14 2 5 2 3" xfId="19501"/>
    <cellStyle name="Обычный 16 14 2 5 3" xfId="19502"/>
    <cellStyle name="Обычный 16 14 2 5 3 2" xfId="19503"/>
    <cellStyle name="Обычный 16 14 2 5 4" xfId="19504"/>
    <cellStyle name="Обычный 16 14 2 6" xfId="19505"/>
    <cellStyle name="Обычный 16 14 2 6 2" xfId="19506"/>
    <cellStyle name="Обычный 16 14 2 6 2 2" xfId="19507"/>
    <cellStyle name="Обычный 16 14 2 6 2 2 2" xfId="19508"/>
    <cellStyle name="Обычный 16 14 2 6 2 3" xfId="19509"/>
    <cellStyle name="Обычный 16 14 2 6 3" xfId="19510"/>
    <cellStyle name="Обычный 16 14 2 6 3 2" xfId="19511"/>
    <cellStyle name="Обычный 16 14 2 6 4" xfId="19512"/>
    <cellStyle name="Обычный 16 14 2 7" xfId="19513"/>
    <cellStyle name="Обычный 16 14 2 7 2" xfId="19514"/>
    <cellStyle name="Обычный 16 14 2 7 2 2" xfId="19515"/>
    <cellStyle name="Обычный 16 14 2 7 3" xfId="19516"/>
    <cellStyle name="Обычный 16 14 2 8" xfId="19517"/>
    <cellStyle name="Обычный 16 14 2 8 2" xfId="19518"/>
    <cellStyle name="Обычный 16 14 2 9" xfId="19519"/>
    <cellStyle name="Обычный 16 14 2 9 2" xfId="19520"/>
    <cellStyle name="Обычный 16 14 3" xfId="19521"/>
    <cellStyle name="Обычный 16 14 3 10" xfId="19522"/>
    <cellStyle name="Обычный 16 14 3 2" xfId="19523"/>
    <cellStyle name="Обычный 16 14 3 2 2" xfId="19524"/>
    <cellStyle name="Обычный 16 14 3 2 2 2" xfId="19525"/>
    <cellStyle name="Обычный 16 14 3 2 2 2 2" xfId="19526"/>
    <cellStyle name="Обычный 16 14 3 2 2 2 2 2" xfId="19527"/>
    <cellStyle name="Обычный 16 14 3 2 2 2 3" xfId="19528"/>
    <cellStyle name="Обычный 16 14 3 2 2 3" xfId="19529"/>
    <cellStyle name="Обычный 16 14 3 2 2 3 2" xfId="19530"/>
    <cellStyle name="Обычный 16 14 3 2 2 4" xfId="19531"/>
    <cellStyle name="Обычный 16 14 3 2 3" xfId="19532"/>
    <cellStyle name="Обычный 16 14 3 2 3 2" xfId="19533"/>
    <cellStyle name="Обычный 16 14 3 2 3 2 2" xfId="19534"/>
    <cellStyle name="Обычный 16 14 3 2 3 2 2 2" xfId="19535"/>
    <cellStyle name="Обычный 16 14 3 2 3 2 3" xfId="19536"/>
    <cellStyle name="Обычный 16 14 3 2 3 3" xfId="19537"/>
    <cellStyle name="Обычный 16 14 3 2 3 3 2" xfId="19538"/>
    <cellStyle name="Обычный 16 14 3 2 3 4" xfId="19539"/>
    <cellStyle name="Обычный 16 14 3 2 4" xfId="19540"/>
    <cellStyle name="Обычный 16 14 3 2 4 2" xfId="19541"/>
    <cellStyle name="Обычный 16 14 3 2 4 2 2" xfId="19542"/>
    <cellStyle name="Обычный 16 14 3 2 4 2 2 2" xfId="19543"/>
    <cellStyle name="Обычный 16 14 3 2 4 2 3" xfId="19544"/>
    <cellStyle name="Обычный 16 14 3 2 4 3" xfId="19545"/>
    <cellStyle name="Обычный 16 14 3 2 4 3 2" xfId="19546"/>
    <cellStyle name="Обычный 16 14 3 2 4 4" xfId="19547"/>
    <cellStyle name="Обычный 16 14 3 2 5" xfId="19548"/>
    <cellStyle name="Обычный 16 14 3 2 5 2" xfId="19549"/>
    <cellStyle name="Обычный 16 14 3 2 5 2 2" xfId="19550"/>
    <cellStyle name="Обычный 16 14 3 2 5 3" xfId="19551"/>
    <cellStyle name="Обычный 16 14 3 2 6" xfId="19552"/>
    <cellStyle name="Обычный 16 14 3 2 6 2" xfId="19553"/>
    <cellStyle name="Обычный 16 14 3 2 7" xfId="19554"/>
    <cellStyle name="Обычный 16 14 3 2 7 2" xfId="19555"/>
    <cellStyle name="Обычный 16 14 3 2 8" xfId="19556"/>
    <cellStyle name="Обычный 16 14 3 3" xfId="19557"/>
    <cellStyle name="Обычный 16 14 3 3 2" xfId="19558"/>
    <cellStyle name="Обычный 16 14 3 3 2 2" xfId="19559"/>
    <cellStyle name="Обычный 16 14 3 3 2 2 2" xfId="19560"/>
    <cellStyle name="Обычный 16 14 3 3 2 2 2 2" xfId="19561"/>
    <cellStyle name="Обычный 16 14 3 3 2 2 3" xfId="19562"/>
    <cellStyle name="Обычный 16 14 3 3 2 3" xfId="19563"/>
    <cellStyle name="Обычный 16 14 3 3 2 3 2" xfId="19564"/>
    <cellStyle name="Обычный 16 14 3 3 2 4" xfId="19565"/>
    <cellStyle name="Обычный 16 14 3 3 3" xfId="19566"/>
    <cellStyle name="Обычный 16 14 3 3 3 2" xfId="19567"/>
    <cellStyle name="Обычный 16 14 3 3 3 2 2" xfId="19568"/>
    <cellStyle name="Обычный 16 14 3 3 3 2 2 2" xfId="19569"/>
    <cellStyle name="Обычный 16 14 3 3 3 2 3" xfId="19570"/>
    <cellStyle name="Обычный 16 14 3 3 3 3" xfId="19571"/>
    <cellStyle name="Обычный 16 14 3 3 3 3 2" xfId="19572"/>
    <cellStyle name="Обычный 16 14 3 3 3 4" xfId="19573"/>
    <cellStyle name="Обычный 16 14 3 3 4" xfId="19574"/>
    <cellStyle name="Обычный 16 14 3 3 4 2" xfId="19575"/>
    <cellStyle name="Обычный 16 14 3 3 4 2 2" xfId="19576"/>
    <cellStyle name="Обычный 16 14 3 3 4 2 2 2" xfId="19577"/>
    <cellStyle name="Обычный 16 14 3 3 4 2 3" xfId="19578"/>
    <cellStyle name="Обычный 16 14 3 3 4 3" xfId="19579"/>
    <cellStyle name="Обычный 16 14 3 3 4 3 2" xfId="19580"/>
    <cellStyle name="Обычный 16 14 3 3 4 4" xfId="19581"/>
    <cellStyle name="Обычный 16 14 3 3 5" xfId="19582"/>
    <cellStyle name="Обычный 16 14 3 3 5 2" xfId="19583"/>
    <cellStyle name="Обычный 16 14 3 3 5 2 2" xfId="19584"/>
    <cellStyle name="Обычный 16 14 3 3 5 3" xfId="19585"/>
    <cellStyle name="Обычный 16 14 3 3 6" xfId="19586"/>
    <cellStyle name="Обычный 16 14 3 3 6 2" xfId="19587"/>
    <cellStyle name="Обычный 16 14 3 3 7" xfId="19588"/>
    <cellStyle name="Обычный 16 14 3 4" xfId="19589"/>
    <cellStyle name="Обычный 16 14 3 4 2" xfId="19590"/>
    <cellStyle name="Обычный 16 14 3 4 2 2" xfId="19591"/>
    <cellStyle name="Обычный 16 14 3 4 2 2 2" xfId="19592"/>
    <cellStyle name="Обычный 16 14 3 4 2 3" xfId="19593"/>
    <cellStyle name="Обычный 16 14 3 4 3" xfId="19594"/>
    <cellStyle name="Обычный 16 14 3 4 3 2" xfId="19595"/>
    <cellStyle name="Обычный 16 14 3 4 4" xfId="19596"/>
    <cellStyle name="Обычный 16 14 3 5" xfId="19597"/>
    <cellStyle name="Обычный 16 14 3 5 2" xfId="19598"/>
    <cellStyle name="Обычный 16 14 3 5 2 2" xfId="19599"/>
    <cellStyle name="Обычный 16 14 3 5 2 2 2" xfId="19600"/>
    <cellStyle name="Обычный 16 14 3 5 2 3" xfId="19601"/>
    <cellStyle name="Обычный 16 14 3 5 3" xfId="19602"/>
    <cellStyle name="Обычный 16 14 3 5 3 2" xfId="19603"/>
    <cellStyle name="Обычный 16 14 3 5 4" xfId="19604"/>
    <cellStyle name="Обычный 16 14 3 6" xfId="19605"/>
    <cellStyle name="Обычный 16 14 3 6 2" xfId="19606"/>
    <cellStyle name="Обычный 16 14 3 6 2 2" xfId="19607"/>
    <cellStyle name="Обычный 16 14 3 6 2 2 2" xfId="19608"/>
    <cellStyle name="Обычный 16 14 3 6 2 3" xfId="19609"/>
    <cellStyle name="Обычный 16 14 3 6 3" xfId="19610"/>
    <cellStyle name="Обычный 16 14 3 6 3 2" xfId="19611"/>
    <cellStyle name="Обычный 16 14 3 6 4" xfId="19612"/>
    <cellStyle name="Обычный 16 14 3 7" xfId="19613"/>
    <cellStyle name="Обычный 16 14 3 7 2" xfId="19614"/>
    <cellStyle name="Обычный 16 14 3 7 2 2" xfId="19615"/>
    <cellStyle name="Обычный 16 14 3 7 3" xfId="19616"/>
    <cellStyle name="Обычный 16 14 3 8" xfId="19617"/>
    <cellStyle name="Обычный 16 14 3 8 2" xfId="19618"/>
    <cellStyle name="Обычный 16 14 3 9" xfId="19619"/>
    <cellStyle name="Обычный 16 14 3 9 2" xfId="19620"/>
    <cellStyle name="Обычный 16 14 4" xfId="19621"/>
    <cellStyle name="Обычный 16 14 4 2" xfId="19622"/>
    <cellStyle name="Обычный 16 14 4 2 2" xfId="19623"/>
    <cellStyle name="Обычный 16 14 4 2 2 2" xfId="19624"/>
    <cellStyle name="Обычный 16 14 4 2 2 2 2" xfId="19625"/>
    <cellStyle name="Обычный 16 14 4 2 2 3" xfId="19626"/>
    <cellStyle name="Обычный 16 14 4 2 3" xfId="19627"/>
    <cellStyle name="Обычный 16 14 4 2 3 2" xfId="19628"/>
    <cellStyle name="Обычный 16 14 4 2 4" xfId="19629"/>
    <cellStyle name="Обычный 16 14 4 3" xfId="19630"/>
    <cellStyle name="Обычный 16 14 4 3 2" xfId="19631"/>
    <cellStyle name="Обычный 16 14 4 3 2 2" xfId="19632"/>
    <cellStyle name="Обычный 16 14 4 3 2 2 2" xfId="19633"/>
    <cellStyle name="Обычный 16 14 4 3 2 3" xfId="19634"/>
    <cellStyle name="Обычный 16 14 4 3 3" xfId="19635"/>
    <cellStyle name="Обычный 16 14 4 3 3 2" xfId="19636"/>
    <cellStyle name="Обычный 16 14 4 3 4" xfId="19637"/>
    <cellStyle name="Обычный 16 14 4 4" xfId="19638"/>
    <cellStyle name="Обычный 16 14 4 4 2" xfId="19639"/>
    <cellStyle name="Обычный 16 14 4 4 2 2" xfId="19640"/>
    <cellStyle name="Обычный 16 14 4 4 2 2 2" xfId="19641"/>
    <cellStyle name="Обычный 16 14 4 4 2 3" xfId="19642"/>
    <cellStyle name="Обычный 16 14 4 4 3" xfId="19643"/>
    <cellStyle name="Обычный 16 14 4 4 3 2" xfId="19644"/>
    <cellStyle name="Обычный 16 14 4 4 4" xfId="19645"/>
    <cellStyle name="Обычный 16 14 4 5" xfId="19646"/>
    <cellStyle name="Обычный 16 14 4 5 2" xfId="19647"/>
    <cellStyle name="Обычный 16 14 4 5 2 2" xfId="19648"/>
    <cellStyle name="Обычный 16 14 4 5 3" xfId="19649"/>
    <cellStyle name="Обычный 16 14 4 6" xfId="19650"/>
    <cellStyle name="Обычный 16 14 4 6 2" xfId="19651"/>
    <cellStyle name="Обычный 16 14 4 7" xfId="19652"/>
    <cellStyle name="Обычный 16 14 4 7 2" xfId="19653"/>
    <cellStyle name="Обычный 16 14 4 8" xfId="19654"/>
    <cellStyle name="Обычный 16 14 5" xfId="19655"/>
    <cellStyle name="Обычный 16 14 5 2" xfId="19656"/>
    <cellStyle name="Обычный 16 14 5 2 2" xfId="19657"/>
    <cellStyle name="Обычный 16 14 5 2 2 2" xfId="19658"/>
    <cellStyle name="Обычный 16 14 5 2 2 2 2" xfId="19659"/>
    <cellStyle name="Обычный 16 14 5 2 2 3" xfId="19660"/>
    <cellStyle name="Обычный 16 14 5 2 3" xfId="19661"/>
    <cellStyle name="Обычный 16 14 5 2 3 2" xfId="19662"/>
    <cellStyle name="Обычный 16 14 5 2 4" xfId="19663"/>
    <cellStyle name="Обычный 16 14 5 3" xfId="19664"/>
    <cellStyle name="Обычный 16 14 5 3 2" xfId="19665"/>
    <cellStyle name="Обычный 16 14 5 3 2 2" xfId="19666"/>
    <cellStyle name="Обычный 16 14 5 3 2 2 2" xfId="19667"/>
    <cellStyle name="Обычный 16 14 5 3 2 3" xfId="19668"/>
    <cellStyle name="Обычный 16 14 5 3 3" xfId="19669"/>
    <cellStyle name="Обычный 16 14 5 3 3 2" xfId="19670"/>
    <cellStyle name="Обычный 16 14 5 3 4" xfId="19671"/>
    <cellStyle name="Обычный 16 14 5 4" xfId="19672"/>
    <cellStyle name="Обычный 16 14 5 4 2" xfId="19673"/>
    <cellStyle name="Обычный 16 14 5 4 2 2" xfId="19674"/>
    <cellStyle name="Обычный 16 14 5 4 2 2 2" xfId="19675"/>
    <cellStyle name="Обычный 16 14 5 4 2 3" xfId="19676"/>
    <cellStyle name="Обычный 16 14 5 4 3" xfId="19677"/>
    <cellStyle name="Обычный 16 14 5 4 3 2" xfId="19678"/>
    <cellStyle name="Обычный 16 14 5 4 4" xfId="19679"/>
    <cellStyle name="Обычный 16 14 5 5" xfId="19680"/>
    <cellStyle name="Обычный 16 14 5 5 2" xfId="19681"/>
    <cellStyle name="Обычный 16 14 5 5 2 2" xfId="19682"/>
    <cellStyle name="Обычный 16 14 5 5 3" xfId="19683"/>
    <cellStyle name="Обычный 16 14 5 6" xfId="19684"/>
    <cellStyle name="Обычный 16 14 5 6 2" xfId="19685"/>
    <cellStyle name="Обычный 16 14 5 7" xfId="19686"/>
    <cellStyle name="Обычный 16 14 6" xfId="19687"/>
    <cellStyle name="Обычный 16 14 6 2" xfId="19688"/>
    <cellStyle name="Обычный 16 14 6 2 2" xfId="19689"/>
    <cellStyle name="Обычный 16 14 6 2 2 2" xfId="19690"/>
    <cellStyle name="Обычный 16 14 6 2 3" xfId="19691"/>
    <cellStyle name="Обычный 16 14 6 3" xfId="19692"/>
    <cellStyle name="Обычный 16 14 6 3 2" xfId="19693"/>
    <cellStyle name="Обычный 16 14 6 4" xfId="19694"/>
    <cellStyle name="Обычный 16 14 7" xfId="19695"/>
    <cellStyle name="Обычный 16 14 7 2" xfId="19696"/>
    <cellStyle name="Обычный 16 14 7 2 2" xfId="19697"/>
    <cellStyle name="Обычный 16 14 7 2 2 2" xfId="19698"/>
    <cellStyle name="Обычный 16 14 7 2 3" xfId="19699"/>
    <cellStyle name="Обычный 16 14 7 3" xfId="19700"/>
    <cellStyle name="Обычный 16 14 7 3 2" xfId="19701"/>
    <cellStyle name="Обычный 16 14 7 4" xfId="19702"/>
    <cellStyle name="Обычный 16 14 8" xfId="19703"/>
    <cellStyle name="Обычный 16 14 8 2" xfId="19704"/>
    <cellStyle name="Обычный 16 14 8 2 2" xfId="19705"/>
    <cellStyle name="Обычный 16 14 8 2 2 2" xfId="19706"/>
    <cellStyle name="Обычный 16 14 8 2 3" xfId="19707"/>
    <cellStyle name="Обычный 16 14 8 3" xfId="19708"/>
    <cellStyle name="Обычный 16 14 8 3 2" xfId="19709"/>
    <cellStyle name="Обычный 16 14 8 4" xfId="19710"/>
    <cellStyle name="Обычный 16 14 9" xfId="19711"/>
    <cellStyle name="Обычный 16 14 9 2" xfId="19712"/>
    <cellStyle name="Обычный 16 14 9 2 2" xfId="19713"/>
    <cellStyle name="Обычный 16 14 9 3" xfId="19714"/>
    <cellStyle name="Обычный 16 15" xfId="19715"/>
    <cellStyle name="Обычный 16 15 10" xfId="19716"/>
    <cellStyle name="Обычный 16 15 10 2" xfId="19717"/>
    <cellStyle name="Обычный 16 15 11" xfId="19718"/>
    <cellStyle name="Обычный 16 15 11 2" xfId="19719"/>
    <cellStyle name="Обычный 16 15 12" xfId="19720"/>
    <cellStyle name="Обычный 16 15 2" xfId="19721"/>
    <cellStyle name="Обычный 16 15 2 10" xfId="19722"/>
    <cellStyle name="Обычный 16 15 2 2" xfId="19723"/>
    <cellStyle name="Обычный 16 15 2 2 2" xfId="19724"/>
    <cellStyle name="Обычный 16 15 2 2 2 2" xfId="19725"/>
    <cellStyle name="Обычный 16 15 2 2 2 2 2" xfId="19726"/>
    <cellStyle name="Обычный 16 15 2 2 2 2 2 2" xfId="19727"/>
    <cellStyle name="Обычный 16 15 2 2 2 2 3" xfId="19728"/>
    <cellStyle name="Обычный 16 15 2 2 2 3" xfId="19729"/>
    <cellStyle name="Обычный 16 15 2 2 2 3 2" xfId="19730"/>
    <cellStyle name="Обычный 16 15 2 2 2 4" xfId="19731"/>
    <cellStyle name="Обычный 16 15 2 2 3" xfId="19732"/>
    <cellStyle name="Обычный 16 15 2 2 3 2" xfId="19733"/>
    <cellStyle name="Обычный 16 15 2 2 3 2 2" xfId="19734"/>
    <cellStyle name="Обычный 16 15 2 2 3 2 2 2" xfId="19735"/>
    <cellStyle name="Обычный 16 15 2 2 3 2 3" xfId="19736"/>
    <cellStyle name="Обычный 16 15 2 2 3 3" xfId="19737"/>
    <cellStyle name="Обычный 16 15 2 2 3 3 2" xfId="19738"/>
    <cellStyle name="Обычный 16 15 2 2 3 4" xfId="19739"/>
    <cellStyle name="Обычный 16 15 2 2 4" xfId="19740"/>
    <cellStyle name="Обычный 16 15 2 2 4 2" xfId="19741"/>
    <cellStyle name="Обычный 16 15 2 2 4 2 2" xfId="19742"/>
    <cellStyle name="Обычный 16 15 2 2 4 2 2 2" xfId="19743"/>
    <cellStyle name="Обычный 16 15 2 2 4 2 3" xfId="19744"/>
    <cellStyle name="Обычный 16 15 2 2 4 3" xfId="19745"/>
    <cellStyle name="Обычный 16 15 2 2 4 3 2" xfId="19746"/>
    <cellStyle name="Обычный 16 15 2 2 4 4" xfId="19747"/>
    <cellStyle name="Обычный 16 15 2 2 5" xfId="19748"/>
    <cellStyle name="Обычный 16 15 2 2 5 2" xfId="19749"/>
    <cellStyle name="Обычный 16 15 2 2 5 2 2" xfId="19750"/>
    <cellStyle name="Обычный 16 15 2 2 5 3" xfId="19751"/>
    <cellStyle name="Обычный 16 15 2 2 6" xfId="19752"/>
    <cellStyle name="Обычный 16 15 2 2 6 2" xfId="19753"/>
    <cellStyle name="Обычный 16 15 2 2 7" xfId="19754"/>
    <cellStyle name="Обычный 16 15 2 2 7 2" xfId="19755"/>
    <cellStyle name="Обычный 16 15 2 2 8" xfId="19756"/>
    <cellStyle name="Обычный 16 15 2 3" xfId="19757"/>
    <cellStyle name="Обычный 16 15 2 3 2" xfId="19758"/>
    <cellStyle name="Обычный 16 15 2 3 2 2" xfId="19759"/>
    <cellStyle name="Обычный 16 15 2 3 2 2 2" xfId="19760"/>
    <cellStyle name="Обычный 16 15 2 3 2 2 2 2" xfId="19761"/>
    <cellStyle name="Обычный 16 15 2 3 2 2 3" xfId="19762"/>
    <cellStyle name="Обычный 16 15 2 3 2 3" xfId="19763"/>
    <cellStyle name="Обычный 16 15 2 3 2 3 2" xfId="19764"/>
    <cellStyle name="Обычный 16 15 2 3 2 4" xfId="19765"/>
    <cellStyle name="Обычный 16 15 2 3 3" xfId="19766"/>
    <cellStyle name="Обычный 16 15 2 3 3 2" xfId="19767"/>
    <cellStyle name="Обычный 16 15 2 3 3 2 2" xfId="19768"/>
    <cellStyle name="Обычный 16 15 2 3 3 2 2 2" xfId="19769"/>
    <cellStyle name="Обычный 16 15 2 3 3 2 3" xfId="19770"/>
    <cellStyle name="Обычный 16 15 2 3 3 3" xfId="19771"/>
    <cellStyle name="Обычный 16 15 2 3 3 3 2" xfId="19772"/>
    <cellStyle name="Обычный 16 15 2 3 3 4" xfId="19773"/>
    <cellStyle name="Обычный 16 15 2 3 4" xfId="19774"/>
    <cellStyle name="Обычный 16 15 2 3 4 2" xfId="19775"/>
    <cellStyle name="Обычный 16 15 2 3 4 2 2" xfId="19776"/>
    <cellStyle name="Обычный 16 15 2 3 4 2 2 2" xfId="19777"/>
    <cellStyle name="Обычный 16 15 2 3 4 2 3" xfId="19778"/>
    <cellStyle name="Обычный 16 15 2 3 4 3" xfId="19779"/>
    <cellStyle name="Обычный 16 15 2 3 4 3 2" xfId="19780"/>
    <cellStyle name="Обычный 16 15 2 3 4 4" xfId="19781"/>
    <cellStyle name="Обычный 16 15 2 3 5" xfId="19782"/>
    <cellStyle name="Обычный 16 15 2 3 5 2" xfId="19783"/>
    <cellStyle name="Обычный 16 15 2 3 5 2 2" xfId="19784"/>
    <cellStyle name="Обычный 16 15 2 3 5 3" xfId="19785"/>
    <cellStyle name="Обычный 16 15 2 3 6" xfId="19786"/>
    <cellStyle name="Обычный 16 15 2 3 6 2" xfId="19787"/>
    <cellStyle name="Обычный 16 15 2 3 7" xfId="19788"/>
    <cellStyle name="Обычный 16 15 2 4" xfId="19789"/>
    <cellStyle name="Обычный 16 15 2 4 2" xfId="19790"/>
    <cellStyle name="Обычный 16 15 2 4 2 2" xfId="19791"/>
    <cellStyle name="Обычный 16 15 2 4 2 2 2" xfId="19792"/>
    <cellStyle name="Обычный 16 15 2 4 2 3" xfId="19793"/>
    <cellStyle name="Обычный 16 15 2 4 3" xfId="19794"/>
    <cellStyle name="Обычный 16 15 2 4 3 2" xfId="19795"/>
    <cellStyle name="Обычный 16 15 2 4 4" xfId="19796"/>
    <cellStyle name="Обычный 16 15 2 5" xfId="19797"/>
    <cellStyle name="Обычный 16 15 2 5 2" xfId="19798"/>
    <cellStyle name="Обычный 16 15 2 5 2 2" xfId="19799"/>
    <cellStyle name="Обычный 16 15 2 5 2 2 2" xfId="19800"/>
    <cellStyle name="Обычный 16 15 2 5 2 3" xfId="19801"/>
    <cellStyle name="Обычный 16 15 2 5 3" xfId="19802"/>
    <cellStyle name="Обычный 16 15 2 5 3 2" xfId="19803"/>
    <cellStyle name="Обычный 16 15 2 5 4" xfId="19804"/>
    <cellStyle name="Обычный 16 15 2 6" xfId="19805"/>
    <cellStyle name="Обычный 16 15 2 6 2" xfId="19806"/>
    <cellStyle name="Обычный 16 15 2 6 2 2" xfId="19807"/>
    <cellStyle name="Обычный 16 15 2 6 2 2 2" xfId="19808"/>
    <cellStyle name="Обычный 16 15 2 6 2 3" xfId="19809"/>
    <cellStyle name="Обычный 16 15 2 6 3" xfId="19810"/>
    <cellStyle name="Обычный 16 15 2 6 3 2" xfId="19811"/>
    <cellStyle name="Обычный 16 15 2 6 4" xfId="19812"/>
    <cellStyle name="Обычный 16 15 2 7" xfId="19813"/>
    <cellStyle name="Обычный 16 15 2 7 2" xfId="19814"/>
    <cellStyle name="Обычный 16 15 2 7 2 2" xfId="19815"/>
    <cellStyle name="Обычный 16 15 2 7 3" xfId="19816"/>
    <cellStyle name="Обычный 16 15 2 8" xfId="19817"/>
    <cellStyle name="Обычный 16 15 2 8 2" xfId="19818"/>
    <cellStyle name="Обычный 16 15 2 9" xfId="19819"/>
    <cellStyle name="Обычный 16 15 2 9 2" xfId="19820"/>
    <cellStyle name="Обычный 16 15 3" xfId="19821"/>
    <cellStyle name="Обычный 16 15 3 10" xfId="19822"/>
    <cellStyle name="Обычный 16 15 3 2" xfId="19823"/>
    <cellStyle name="Обычный 16 15 3 2 2" xfId="19824"/>
    <cellStyle name="Обычный 16 15 3 2 2 2" xfId="19825"/>
    <cellStyle name="Обычный 16 15 3 2 2 2 2" xfId="19826"/>
    <cellStyle name="Обычный 16 15 3 2 2 2 2 2" xfId="19827"/>
    <cellStyle name="Обычный 16 15 3 2 2 2 3" xfId="19828"/>
    <cellStyle name="Обычный 16 15 3 2 2 3" xfId="19829"/>
    <cellStyle name="Обычный 16 15 3 2 2 3 2" xfId="19830"/>
    <cellStyle name="Обычный 16 15 3 2 2 4" xfId="19831"/>
    <cellStyle name="Обычный 16 15 3 2 3" xfId="19832"/>
    <cellStyle name="Обычный 16 15 3 2 3 2" xfId="19833"/>
    <cellStyle name="Обычный 16 15 3 2 3 2 2" xfId="19834"/>
    <cellStyle name="Обычный 16 15 3 2 3 2 2 2" xfId="19835"/>
    <cellStyle name="Обычный 16 15 3 2 3 2 3" xfId="19836"/>
    <cellStyle name="Обычный 16 15 3 2 3 3" xfId="19837"/>
    <cellStyle name="Обычный 16 15 3 2 3 3 2" xfId="19838"/>
    <cellStyle name="Обычный 16 15 3 2 3 4" xfId="19839"/>
    <cellStyle name="Обычный 16 15 3 2 4" xfId="19840"/>
    <cellStyle name="Обычный 16 15 3 2 4 2" xfId="19841"/>
    <cellStyle name="Обычный 16 15 3 2 4 2 2" xfId="19842"/>
    <cellStyle name="Обычный 16 15 3 2 4 2 2 2" xfId="19843"/>
    <cellStyle name="Обычный 16 15 3 2 4 2 3" xfId="19844"/>
    <cellStyle name="Обычный 16 15 3 2 4 3" xfId="19845"/>
    <cellStyle name="Обычный 16 15 3 2 4 3 2" xfId="19846"/>
    <cellStyle name="Обычный 16 15 3 2 4 4" xfId="19847"/>
    <cellStyle name="Обычный 16 15 3 2 5" xfId="19848"/>
    <cellStyle name="Обычный 16 15 3 2 5 2" xfId="19849"/>
    <cellStyle name="Обычный 16 15 3 2 5 2 2" xfId="19850"/>
    <cellStyle name="Обычный 16 15 3 2 5 3" xfId="19851"/>
    <cellStyle name="Обычный 16 15 3 2 6" xfId="19852"/>
    <cellStyle name="Обычный 16 15 3 2 6 2" xfId="19853"/>
    <cellStyle name="Обычный 16 15 3 2 7" xfId="19854"/>
    <cellStyle name="Обычный 16 15 3 2 7 2" xfId="19855"/>
    <cellStyle name="Обычный 16 15 3 2 8" xfId="19856"/>
    <cellStyle name="Обычный 16 15 3 3" xfId="19857"/>
    <cellStyle name="Обычный 16 15 3 3 2" xfId="19858"/>
    <cellStyle name="Обычный 16 15 3 3 2 2" xfId="19859"/>
    <cellStyle name="Обычный 16 15 3 3 2 2 2" xfId="19860"/>
    <cellStyle name="Обычный 16 15 3 3 2 2 2 2" xfId="19861"/>
    <cellStyle name="Обычный 16 15 3 3 2 2 3" xfId="19862"/>
    <cellStyle name="Обычный 16 15 3 3 2 3" xfId="19863"/>
    <cellStyle name="Обычный 16 15 3 3 2 3 2" xfId="19864"/>
    <cellStyle name="Обычный 16 15 3 3 2 4" xfId="19865"/>
    <cellStyle name="Обычный 16 15 3 3 3" xfId="19866"/>
    <cellStyle name="Обычный 16 15 3 3 3 2" xfId="19867"/>
    <cellStyle name="Обычный 16 15 3 3 3 2 2" xfId="19868"/>
    <cellStyle name="Обычный 16 15 3 3 3 2 2 2" xfId="19869"/>
    <cellStyle name="Обычный 16 15 3 3 3 2 3" xfId="19870"/>
    <cellStyle name="Обычный 16 15 3 3 3 3" xfId="19871"/>
    <cellStyle name="Обычный 16 15 3 3 3 3 2" xfId="19872"/>
    <cellStyle name="Обычный 16 15 3 3 3 4" xfId="19873"/>
    <cellStyle name="Обычный 16 15 3 3 4" xfId="19874"/>
    <cellStyle name="Обычный 16 15 3 3 4 2" xfId="19875"/>
    <cellStyle name="Обычный 16 15 3 3 4 2 2" xfId="19876"/>
    <cellStyle name="Обычный 16 15 3 3 4 2 2 2" xfId="19877"/>
    <cellStyle name="Обычный 16 15 3 3 4 2 3" xfId="19878"/>
    <cellStyle name="Обычный 16 15 3 3 4 3" xfId="19879"/>
    <cellStyle name="Обычный 16 15 3 3 4 3 2" xfId="19880"/>
    <cellStyle name="Обычный 16 15 3 3 4 4" xfId="19881"/>
    <cellStyle name="Обычный 16 15 3 3 5" xfId="19882"/>
    <cellStyle name="Обычный 16 15 3 3 5 2" xfId="19883"/>
    <cellStyle name="Обычный 16 15 3 3 5 2 2" xfId="19884"/>
    <cellStyle name="Обычный 16 15 3 3 5 3" xfId="19885"/>
    <cellStyle name="Обычный 16 15 3 3 6" xfId="19886"/>
    <cellStyle name="Обычный 16 15 3 3 6 2" xfId="19887"/>
    <cellStyle name="Обычный 16 15 3 3 7" xfId="19888"/>
    <cellStyle name="Обычный 16 15 3 4" xfId="19889"/>
    <cellStyle name="Обычный 16 15 3 4 2" xfId="19890"/>
    <cellStyle name="Обычный 16 15 3 4 2 2" xfId="19891"/>
    <cellStyle name="Обычный 16 15 3 4 2 2 2" xfId="19892"/>
    <cellStyle name="Обычный 16 15 3 4 2 3" xfId="19893"/>
    <cellStyle name="Обычный 16 15 3 4 3" xfId="19894"/>
    <cellStyle name="Обычный 16 15 3 4 3 2" xfId="19895"/>
    <cellStyle name="Обычный 16 15 3 4 4" xfId="19896"/>
    <cellStyle name="Обычный 16 15 3 5" xfId="19897"/>
    <cellStyle name="Обычный 16 15 3 5 2" xfId="19898"/>
    <cellStyle name="Обычный 16 15 3 5 2 2" xfId="19899"/>
    <cellStyle name="Обычный 16 15 3 5 2 2 2" xfId="19900"/>
    <cellStyle name="Обычный 16 15 3 5 2 3" xfId="19901"/>
    <cellStyle name="Обычный 16 15 3 5 3" xfId="19902"/>
    <cellStyle name="Обычный 16 15 3 5 3 2" xfId="19903"/>
    <cellStyle name="Обычный 16 15 3 5 4" xfId="19904"/>
    <cellStyle name="Обычный 16 15 3 6" xfId="19905"/>
    <cellStyle name="Обычный 16 15 3 6 2" xfId="19906"/>
    <cellStyle name="Обычный 16 15 3 6 2 2" xfId="19907"/>
    <cellStyle name="Обычный 16 15 3 6 2 2 2" xfId="19908"/>
    <cellStyle name="Обычный 16 15 3 6 2 3" xfId="19909"/>
    <cellStyle name="Обычный 16 15 3 6 3" xfId="19910"/>
    <cellStyle name="Обычный 16 15 3 6 3 2" xfId="19911"/>
    <cellStyle name="Обычный 16 15 3 6 4" xfId="19912"/>
    <cellStyle name="Обычный 16 15 3 7" xfId="19913"/>
    <cellStyle name="Обычный 16 15 3 7 2" xfId="19914"/>
    <cellStyle name="Обычный 16 15 3 7 2 2" xfId="19915"/>
    <cellStyle name="Обычный 16 15 3 7 3" xfId="19916"/>
    <cellStyle name="Обычный 16 15 3 8" xfId="19917"/>
    <cellStyle name="Обычный 16 15 3 8 2" xfId="19918"/>
    <cellStyle name="Обычный 16 15 3 9" xfId="19919"/>
    <cellStyle name="Обычный 16 15 3 9 2" xfId="19920"/>
    <cellStyle name="Обычный 16 15 4" xfId="19921"/>
    <cellStyle name="Обычный 16 15 4 2" xfId="19922"/>
    <cellStyle name="Обычный 16 15 4 2 2" xfId="19923"/>
    <cellStyle name="Обычный 16 15 4 2 2 2" xfId="19924"/>
    <cellStyle name="Обычный 16 15 4 2 2 2 2" xfId="19925"/>
    <cellStyle name="Обычный 16 15 4 2 2 3" xfId="19926"/>
    <cellStyle name="Обычный 16 15 4 2 3" xfId="19927"/>
    <cellStyle name="Обычный 16 15 4 2 3 2" xfId="19928"/>
    <cellStyle name="Обычный 16 15 4 2 4" xfId="19929"/>
    <cellStyle name="Обычный 16 15 4 3" xfId="19930"/>
    <cellStyle name="Обычный 16 15 4 3 2" xfId="19931"/>
    <cellStyle name="Обычный 16 15 4 3 2 2" xfId="19932"/>
    <cellStyle name="Обычный 16 15 4 3 2 2 2" xfId="19933"/>
    <cellStyle name="Обычный 16 15 4 3 2 3" xfId="19934"/>
    <cellStyle name="Обычный 16 15 4 3 3" xfId="19935"/>
    <cellStyle name="Обычный 16 15 4 3 3 2" xfId="19936"/>
    <cellStyle name="Обычный 16 15 4 3 4" xfId="19937"/>
    <cellStyle name="Обычный 16 15 4 4" xfId="19938"/>
    <cellStyle name="Обычный 16 15 4 4 2" xfId="19939"/>
    <cellStyle name="Обычный 16 15 4 4 2 2" xfId="19940"/>
    <cellStyle name="Обычный 16 15 4 4 2 2 2" xfId="19941"/>
    <cellStyle name="Обычный 16 15 4 4 2 3" xfId="19942"/>
    <cellStyle name="Обычный 16 15 4 4 3" xfId="19943"/>
    <cellStyle name="Обычный 16 15 4 4 3 2" xfId="19944"/>
    <cellStyle name="Обычный 16 15 4 4 4" xfId="19945"/>
    <cellStyle name="Обычный 16 15 4 5" xfId="19946"/>
    <cellStyle name="Обычный 16 15 4 5 2" xfId="19947"/>
    <cellStyle name="Обычный 16 15 4 5 2 2" xfId="19948"/>
    <cellStyle name="Обычный 16 15 4 5 3" xfId="19949"/>
    <cellStyle name="Обычный 16 15 4 6" xfId="19950"/>
    <cellStyle name="Обычный 16 15 4 6 2" xfId="19951"/>
    <cellStyle name="Обычный 16 15 4 7" xfId="19952"/>
    <cellStyle name="Обычный 16 15 4 7 2" xfId="19953"/>
    <cellStyle name="Обычный 16 15 4 8" xfId="19954"/>
    <cellStyle name="Обычный 16 15 5" xfId="19955"/>
    <cellStyle name="Обычный 16 15 5 2" xfId="19956"/>
    <cellStyle name="Обычный 16 15 5 2 2" xfId="19957"/>
    <cellStyle name="Обычный 16 15 5 2 2 2" xfId="19958"/>
    <cellStyle name="Обычный 16 15 5 2 2 2 2" xfId="19959"/>
    <cellStyle name="Обычный 16 15 5 2 2 3" xfId="19960"/>
    <cellStyle name="Обычный 16 15 5 2 3" xfId="19961"/>
    <cellStyle name="Обычный 16 15 5 2 3 2" xfId="19962"/>
    <cellStyle name="Обычный 16 15 5 2 4" xfId="19963"/>
    <cellStyle name="Обычный 16 15 5 3" xfId="19964"/>
    <cellStyle name="Обычный 16 15 5 3 2" xfId="19965"/>
    <cellStyle name="Обычный 16 15 5 3 2 2" xfId="19966"/>
    <cellStyle name="Обычный 16 15 5 3 2 2 2" xfId="19967"/>
    <cellStyle name="Обычный 16 15 5 3 2 3" xfId="19968"/>
    <cellStyle name="Обычный 16 15 5 3 3" xfId="19969"/>
    <cellStyle name="Обычный 16 15 5 3 3 2" xfId="19970"/>
    <cellStyle name="Обычный 16 15 5 3 4" xfId="19971"/>
    <cellStyle name="Обычный 16 15 5 4" xfId="19972"/>
    <cellStyle name="Обычный 16 15 5 4 2" xfId="19973"/>
    <cellStyle name="Обычный 16 15 5 4 2 2" xfId="19974"/>
    <cellStyle name="Обычный 16 15 5 4 2 2 2" xfId="19975"/>
    <cellStyle name="Обычный 16 15 5 4 2 3" xfId="19976"/>
    <cellStyle name="Обычный 16 15 5 4 3" xfId="19977"/>
    <cellStyle name="Обычный 16 15 5 4 3 2" xfId="19978"/>
    <cellStyle name="Обычный 16 15 5 4 4" xfId="19979"/>
    <cellStyle name="Обычный 16 15 5 5" xfId="19980"/>
    <cellStyle name="Обычный 16 15 5 5 2" xfId="19981"/>
    <cellStyle name="Обычный 16 15 5 5 2 2" xfId="19982"/>
    <cellStyle name="Обычный 16 15 5 5 3" xfId="19983"/>
    <cellStyle name="Обычный 16 15 5 6" xfId="19984"/>
    <cellStyle name="Обычный 16 15 5 6 2" xfId="19985"/>
    <cellStyle name="Обычный 16 15 5 7" xfId="19986"/>
    <cellStyle name="Обычный 16 15 6" xfId="19987"/>
    <cellStyle name="Обычный 16 15 6 2" xfId="19988"/>
    <cellStyle name="Обычный 16 15 6 2 2" xfId="19989"/>
    <cellStyle name="Обычный 16 15 6 2 2 2" xfId="19990"/>
    <cellStyle name="Обычный 16 15 6 2 3" xfId="19991"/>
    <cellStyle name="Обычный 16 15 6 3" xfId="19992"/>
    <cellStyle name="Обычный 16 15 6 3 2" xfId="19993"/>
    <cellStyle name="Обычный 16 15 6 4" xfId="19994"/>
    <cellStyle name="Обычный 16 15 7" xfId="19995"/>
    <cellStyle name="Обычный 16 15 7 2" xfId="19996"/>
    <cellStyle name="Обычный 16 15 7 2 2" xfId="19997"/>
    <cellStyle name="Обычный 16 15 7 2 2 2" xfId="19998"/>
    <cellStyle name="Обычный 16 15 7 2 3" xfId="19999"/>
    <cellStyle name="Обычный 16 15 7 3" xfId="20000"/>
    <cellStyle name="Обычный 16 15 7 3 2" xfId="20001"/>
    <cellStyle name="Обычный 16 15 7 4" xfId="20002"/>
    <cellStyle name="Обычный 16 15 8" xfId="20003"/>
    <cellStyle name="Обычный 16 15 8 2" xfId="20004"/>
    <cellStyle name="Обычный 16 15 8 2 2" xfId="20005"/>
    <cellStyle name="Обычный 16 15 8 2 2 2" xfId="20006"/>
    <cellStyle name="Обычный 16 15 8 2 3" xfId="20007"/>
    <cellStyle name="Обычный 16 15 8 3" xfId="20008"/>
    <cellStyle name="Обычный 16 15 8 3 2" xfId="20009"/>
    <cellStyle name="Обычный 16 15 8 4" xfId="20010"/>
    <cellStyle name="Обычный 16 15 9" xfId="20011"/>
    <cellStyle name="Обычный 16 15 9 2" xfId="20012"/>
    <cellStyle name="Обычный 16 15 9 2 2" xfId="20013"/>
    <cellStyle name="Обычный 16 15 9 3" xfId="20014"/>
    <cellStyle name="Обычный 16 16" xfId="20015"/>
    <cellStyle name="Обычный 16 16 10" xfId="20016"/>
    <cellStyle name="Обычный 16 16 10 2" xfId="20017"/>
    <cellStyle name="Обычный 16 16 11" xfId="20018"/>
    <cellStyle name="Обычный 16 16 11 2" xfId="20019"/>
    <cellStyle name="Обычный 16 16 12" xfId="20020"/>
    <cellStyle name="Обычный 16 16 2" xfId="20021"/>
    <cellStyle name="Обычный 16 16 2 10" xfId="20022"/>
    <cellStyle name="Обычный 16 16 2 2" xfId="20023"/>
    <cellStyle name="Обычный 16 16 2 2 2" xfId="20024"/>
    <cellStyle name="Обычный 16 16 2 2 2 2" xfId="20025"/>
    <cellStyle name="Обычный 16 16 2 2 2 2 2" xfId="20026"/>
    <cellStyle name="Обычный 16 16 2 2 2 2 2 2" xfId="20027"/>
    <cellStyle name="Обычный 16 16 2 2 2 2 3" xfId="20028"/>
    <cellStyle name="Обычный 16 16 2 2 2 3" xfId="20029"/>
    <cellStyle name="Обычный 16 16 2 2 2 3 2" xfId="20030"/>
    <cellStyle name="Обычный 16 16 2 2 2 4" xfId="20031"/>
    <cellStyle name="Обычный 16 16 2 2 3" xfId="20032"/>
    <cellStyle name="Обычный 16 16 2 2 3 2" xfId="20033"/>
    <cellStyle name="Обычный 16 16 2 2 3 2 2" xfId="20034"/>
    <cellStyle name="Обычный 16 16 2 2 3 2 2 2" xfId="20035"/>
    <cellStyle name="Обычный 16 16 2 2 3 2 3" xfId="20036"/>
    <cellStyle name="Обычный 16 16 2 2 3 3" xfId="20037"/>
    <cellStyle name="Обычный 16 16 2 2 3 3 2" xfId="20038"/>
    <cellStyle name="Обычный 16 16 2 2 3 4" xfId="20039"/>
    <cellStyle name="Обычный 16 16 2 2 4" xfId="20040"/>
    <cellStyle name="Обычный 16 16 2 2 4 2" xfId="20041"/>
    <cellStyle name="Обычный 16 16 2 2 4 2 2" xfId="20042"/>
    <cellStyle name="Обычный 16 16 2 2 4 2 2 2" xfId="20043"/>
    <cellStyle name="Обычный 16 16 2 2 4 2 3" xfId="20044"/>
    <cellStyle name="Обычный 16 16 2 2 4 3" xfId="20045"/>
    <cellStyle name="Обычный 16 16 2 2 4 3 2" xfId="20046"/>
    <cellStyle name="Обычный 16 16 2 2 4 4" xfId="20047"/>
    <cellStyle name="Обычный 16 16 2 2 5" xfId="20048"/>
    <cellStyle name="Обычный 16 16 2 2 5 2" xfId="20049"/>
    <cellStyle name="Обычный 16 16 2 2 5 2 2" xfId="20050"/>
    <cellStyle name="Обычный 16 16 2 2 5 3" xfId="20051"/>
    <cellStyle name="Обычный 16 16 2 2 6" xfId="20052"/>
    <cellStyle name="Обычный 16 16 2 2 6 2" xfId="20053"/>
    <cellStyle name="Обычный 16 16 2 2 7" xfId="20054"/>
    <cellStyle name="Обычный 16 16 2 2 7 2" xfId="20055"/>
    <cellStyle name="Обычный 16 16 2 2 8" xfId="20056"/>
    <cellStyle name="Обычный 16 16 2 3" xfId="20057"/>
    <cellStyle name="Обычный 16 16 2 3 2" xfId="20058"/>
    <cellStyle name="Обычный 16 16 2 3 2 2" xfId="20059"/>
    <cellStyle name="Обычный 16 16 2 3 2 2 2" xfId="20060"/>
    <cellStyle name="Обычный 16 16 2 3 2 2 2 2" xfId="20061"/>
    <cellStyle name="Обычный 16 16 2 3 2 2 3" xfId="20062"/>
    <cellStyle name="Обычный 16 16 2 3 2 3" xfId="20063"/>
    <cellStyle name="Обычный 16 16 2 3 2 3 2" xfId="20064"/>
    <cellStyle name="Обычный 16 16 2 3 2 4" xfId="20065"/>
    <cellStyle name="Обычный 16 16 2 3 3" xfId="20066"/>
    <cellStyle name="Обычный 16 16 2 3 3 2" xfId="20067"/>
    <cellStyle name="Обычный 16 16 2 3 3 2 2" xfId="20068"/>
    <cellStyle name="Обычный 16 16 2 3 3 2 2 2" xfId="20069"/>
    <cellStyle name="Обычный 16 16 2 3 3 2 3" xfId="20070"/>
    <cellStyle name="Обычный 16 16 2 3 3 3" xfId="20071"/>
    <cellStyle name="Обычный 16 16 2 3 3 3 2" xfId="20072"/>
    <cellStyle name="Обычный 16 16 2 3 3 4" xfId="20073"/>
    <cellStyle name="Обычный 16 16 2 3 4" xfId="20074"/>
    <cellStyle name="Обычный 16 16 2 3 4 2" xfId="20075"/>
    <cellStyle name="Обычный 16 16 2 3 4 2 2" xfId="20076"/>
    <cellStyle name="Обычный 16 16 2 3 4 2 2 2" xfId="20077"/>
    <cellStyle name="Обычный 16 16 2 3 4 2 3" xfId="20078"/>
    <cellStyle name="Обычный 16 16 2 3 4 3" xfId="20079"/>
    <cellStyle name="Обычный 16 16 2 3 4 3 2" xfId="20080"/>
    <cellStyle name="Обычный 16 16 2 3 4 4" xfId="20081"/>
    <cellStyle name="Обычный 16 16 2 3 5" xfId="20082"/>
    <cellStyle name="Обычный 16 16 2 3 5 2" xfId="20083"/>
    <cellStyle name="Обычный 16 16 2 3 5 2 2" xfId="20084"/>
    <cellStyle name="Обычный 16 16 2 3 5 3" xfId="20085"/>
    <cellStyle name="Обычный 16 16 2 3 6" xfId="20086"/>
    <cellStyle name="Обычный 16 16 2 3 6 2" xfId="20087"/>
    <cellStyle name="Обычный 16 16 2 3 7" xfId="20088"/>
    <cellStyle name="Обычный 16 16 2 4" xfId="20089"/>
    <cellStyle name="Обычный 16 16 2 4 2" xfId="20090"/>
    <cellStyle name="Обычный 16 16 2 4 2 2" xfId="20091"/>
    <cellStyle name="Обычный 16 16 2 4 2 2 2" xfId="20092"/>
    <cellStyle name="Обычный 16 16 2 4 2 3" xfId="20093"/>
    <cellStyle name="Обычный 16 16 2 4 3" xfId="20094"/>
    <cellStyle name="Обычный 16 16 2 4 3 2" xfId="20095"/>
    <cellStyle name="Обычный 16 16 2 4 4" xfId="20096"/>
    <cellStyle name="Обычный 16 16 2 5" xfId="20097"/>
    <cellStyle name="Обычный 16 16 2 5 2" xfId="20098"/>
    <cellStyle name="Обычный 16 16 2 5 2 2" xfId="20099"/>
    <cellStyle name="Обычный 16 16 2 5 2 2 2" xfId="20100"/>
    <cellStyle name="Обычный 16 16 2 5 2 3" xfId="20101"/>
    <cellStyle name="Обычный 16 16 2 5 3" xfId="20102"/>
    <cellStyle name="Обычный 16 16 2 5 3 2" xfId="20103"/>
    <cellStyle name="Обычный 16 16 2 5 4" xfId="20104"/>
    <cellStyle name="Обычный 16 16 2 6" xfId="20105"/>
    <cellStyle name="Обычный 16 16 2 6 2" xfId="20106"/>
    <cellStyle name="Обычный 16 16 2 6 2 2" xfId="20107"/>
    <cellStyle name="Обычный 16 16 2 6 2 2 2" xfId="20108"/>
    <cellStyle name="Обычный 16 16 2 6 2 3" xfId="20109"/>
    <cellStyle name="Обычный 16 16 2 6 3" xfId="20110"/>
    <cellStyle name="Обычный 16 16 2 6 3 2" xfId="20111"/>
    <cellStyle name="Обычный 16 16 2 6 4" xfId="20112"/>
    <cellStyle name="Обычный 16 16 2 7" xfId="20113"/>
    <cellStyle name="Обычный 16 16 2 7 2" xfId="20114"/>
    <cellStyle name="Обычный 16 16 2 7 2 2" xfId="20115"/>
    <cellStyle name="Обычный 16 16 2 7 3" xfId="20116"/>
    <cellStyle name="Обычный 16 16 2 8" xfId="20117"/>
    <cellStyle name="Обычный 16 16 2 8 2" xfId="20118"/>
    <cellStyle name="Обычный 16 16 2 9" xfId="20119"/>
    <cellStyle name="Обычный 16 16 2 9 2" xfId="20120"/>
    <cellStyle name="Обычный 16 16 3" xfId="20121"/>
    <cellStyle name="Обычный 16 16 3 10" xfId="20122"/>
    <cellStyle name="Обычный 16 16 3 2" xfId="20123"/>
    <cellStyle name="Обычный 16 16 3 2 2" xfId="20124"/>
    <cellStyle name="Обычный 16 16 3 2 2 2" xfId="20125"/>
    <cellStyle name="Обычный 16 16 3 2 2 2 2" xfId="20126"/>
    <cellStyle name="Обычный 16 16 3 2 2 2 2 2" xfId="20127"/>
    <cellStyle name="Обычный 16 16 3 2 2 2 3" xfId="20128"/>
    <cellStyle name="Обычный 16 16 3 2 2 3" xfId="20129"/>
    <cellStyle name="Обычный 16 16 3 2 2 3 2" xfId="20130"/>
    <cellStyle name="Обычный 16 16 3 2 2 4" xfId="20131"/>
    <cellStyle name="Обычный 16 16 3 2 3" xfId="20132"/>
    <cellStyle name="Обычный 16 16 3 2 3 2" xfId="20133"/>
    <cellStyle name="Обычный 16 16 3 2 3 2 2" xfId="20134"/>
    <cellStyle name="Обычный 16 16 3 2 3 2 2 2" xfId="20135"/>
    <cellStyle name="Обычный 16 16 3 2 3 2 3" xfId="20136"/>
    <cellStyle name="Обычный 16 16 3 2 3 3" xfId="20137"/>
    <cellStyle name="Обычный 16 16 3 2 3 3 2" xfId="20138"/>
    <cellStyle name="Обычный 16 16 3 2 3 4" xfId="20139"/>
    <cellStyle name="Обычный 16 16 3 2 4" xfId="20140"/>
    <cellStyle name="Обычный 16 16 3 2 4 2" xfId="20141"/>
    <cellStyle name="Обычный 16 16 3 2 4 2 2" xfId="20142"/>
    <cellStyle name="Обычный 16 16 3 2 4 2 2 2" xfId="20143"/>
    <cellStyle name="Обычный 16 16 3 2 4 2 3" xfId="20144"/>
    <cellStyle name="Обычный 16 16 3 2 4 3" xfId="20145"/>
    <cellStyle name="Обычный 16 16 3 2 4 3 2" xfId="20146"/>
    <cellStyle name="Обычный 16 16 3 2 4 4" xfId="20147"/>
    <cellStyle name="Обычный 16 16 3 2 5" xfId="20148"/>
    <cellStyle name="Обычный 16 16 3 2 5 2" xfId="20149"/>
    <cellStyle name="Обычный 16 16 3 2 5 2 2" xfId="20150"/>
    <cellStyle name="Обычный 16 16 3 2 5 3" xfId="20151"/>
    <cellStyle name="Обычный 16 16 3 2 6" xfId="20152"/>
    <cellStyle name="Обычный 16 16 3 2 6 2" xfId="20153"/>
    <cellStyle name="Обычный 16 16 3 2 7" xfId="20154"/>
    <cellStyle name="Обычный 16 16 3 2 7 2" xfId="20155"/>
    <cellStyle name="Обычный 16 16 3 2 8" xfId="20156"/>
    <cellStyle name="Обычный 16 16 3 3" xfId="20157"/>
    <cellStyle name="Обычный 16 16 3 3 2" xfId="20158"/>
    <cellStyle name="Обычный 16 16 3 3 2 2" xfId="20159"/>
    <cellStyle name="Обычный 16 16 3 3 2 2 2" xfId="20160"/>
    <cellStyle name="Обычный 16 16 3 3 2 2 2 2" xfId="20161"/>
    <cellStyle name="Обычный 16 16 3 3 2 2 3" xfId="20162"/>
    <cellStyle name="Обычный 16 16 3 3 2 3" xfId="20163"/>
    <cellStyle name="Обычный 16 16 3 3 2 3 2" xfId="20164"/>
    <cellStyle name="Обычный 16 16 3 3 2 4" xfId="20165"/>
    <cellStyle name="Обычный 16 16 3 3 3" xfId="20166"/>
    <cellStyle name="Обычный 16 16 3 3 3 2" xfId="20167"/>
    <cellStyle name="Обычный 16 16 3 3 3 2 2" xfId="20168"/>
    <cellStyle name="Обычный 16 16 3 3 3 2 2 2" xfId="20169"/>
    <cellStyle name="Обычный 16 16 3 3 3 2 3" xfId="20170"/>
    <cellStyle name="Обычный 16 16 3 3 3 3" xfId="20171"/>
    <cellStyle name="Обычный 16 16 3 3 3 3 2" xfId="20172"/>
    <cellStyle name="Обычный 16 16 3 3 3 4" xfId="20173"/>
    <cellStyle name="Обычный 16 16 3 3 4" xfId="20174"/>
    <cellStyle name="Обычный 16 16 3 3 4 2" xfId="20175"/>
    <cellStyle name="Обычный 16 16 3 3 4 2 2" xfId="20176"/>
    <cellStyle name="Обычный 16 16 3 3 4 2 2 2" xfId="20177"/>
    <cellStyle name="Обычный 16 16 3 3 4 2 3" xfId="20178"/>
    <cellStyle name="Обычный 16 16 3 3 4 3" xfId="20179"/>
    <cellStyle name="Обычный 16 16 3 3 4 3 2" xfId="20180"/>
    <cellStyle name="Обычный 16 16 3 3 4 4" xfId="20181"/>
    <cellStyle name="Обычный 16 16 3 3 5" xfId="20182"/>
    <cellStyle name="Обычный 16 16 3 3 5 2" xfId="20183"/>
    <cellStyle name="Обычный 16 16 3 3 5 2 2" xfId="20184"/>
    <cellStyle name="Обычный 16 16 3 3 5 3" xfId="20185"/>
    <cellStyle name="Обычный 16 16 3 3 6" xfId="20186"/>
    <cellStyle name="Обычный 16 16 3 3 6 2" xfId="20187"/>
    <cellStyle name="Обычный 16 16 3 3 7" xfId="20188"/>
    <cellStyle name="Обычный 16 16 3 4" xfId="20189"/>
    <cellStyle name="Обычный 16 16 3 4 2" xfId="20190"/>
    <cellStyle name="Обычный 16 16 3 4 2 2" xfId="20191"/>
    <cellStyle name="Обычный 16 16 3 4 2 2 2" xfId="20192"/>
    <cellStyle name="Обычный 16 16 3 4 2 3" xfId="20193"/>
    <cellStyle name="Обычный 16 16 3 4 3" xfId="20194"/>
    <cellStyle name="Обычный 16 16 3 4 3 2" xfId="20195"/>
    <cellStyle name="Обычный 16 16 3 4 4" xfId="20196"/>
    <cellStyle name="Обычный 16 16 3 5" xfId="20197"/>
    <cellStyle name="Обычный 16 16 3 5 2" xfId="20198"/>
    <cellStyle name="Обычный 16 16 3 5 2 2" xfId="20199"/>
    <cellStyle name="Обычный 16 16 3 5 2 2 2" xfId="20200"/>
    <cellStyle name="Обычный 16 16 3 5 2 3" xfId="20201"/>
    <cellStyle name="Обычный 16 16 3 5 3" xfId="20202"/>
    <cellStyle name="Обычный 16 16 3 5 3 2" xfId="20203"/>
    <cellStyle name="Обычный 16 16 3 5 4" xfId="20204"/>
    <cellStyle name="Обычный 16 16 3 6" xfId="20205"/>
    <cellStyle name="Обычный 16 16 3 6 2" xfId="20206"/>
    <cellStyle name="Обычный 16 16 3 6 2 2" xfId="20207"/>
    <cellStyle name="Обычный 16 16 3 6 2 2 2" xfId="20208"/>
    <cellStyle name="Обычный 16 16 3 6 2 3" xfId="20209"/>
    <cellStyle name="Обычный 16 16 3 6 3" xfId="20210"/>
    <cellStyle name="Обычный 16 16 3 6 3 2" xfId="20211"/>
    <cellStyle name="Обычный 16 16 3 6 4" xfId="20212"/>
    <cellStyle name="Обычный 16 16 3 7" xfId="20213"/>
    <cellStyle name="Обычный 16 16 3 7 2" xfId="20214"/>
    <cellStyle name="Обычный 16 16 3 7 2 2" xfId="20215"/>
    <cellStyle name="Обычный 16 16 3 7 3" xfId="20216"/>
    <cellStyle name="Обычный 16 16 3 8" xfId="20217"/>
    <cellStyle name="Обычный 16 16 3 8 2" xfId="20218"/>
    <cellStyle name="Обычный 16 16 3 9" xfId="20219"/>
    <cellStyle name="Обычный 16 16 3 9 2" xfId="20220"/>
    <cellStyle name="Обычный 16 16 4" xfId="20221"/>
    <cellStyle name="Обычный 16 16 4 2" xfId="20222"/>
    <cellStyle name="Обычный 16 16 4 2 2" xfId="20223"/>
    <cellStyle name="Обычный 16 16 4 2 2 2" xfId="20224"/>
    <cellStyle name="Обычный 16 16 4 2 2 2 2" xfId="20225"/>
    <cellStyle name="Обычный 16 16 4 2 2 3" xfId="20226"/>
    <cellStyle name="Обычный 16 16 4 2 3" xfId="20227"/>
    <cellStyle name="Обычный 16 16 4 2 3 2" xfId="20228"/>
    <cellStyle name="Обычный 16 16 4 2 4" xfId="20229"/>
    <cellStyle name="Обычный 16 16 4 3" xfId="20230"/>
    <cellStyle name="Обычный 16 16 4 3 2" xfId="20231"/>
    <cellStyle name="Обычный 16 16 4 3 2 2" xfId="20232"/>
    <cellStyle name="Обычный 16 16 4 3 2 2 2" xfId="20233"/>
    <cellStyle name="Обычный 16 16 4 3 2 3" xfId="20234"/>
    <cellStyle name="Обычный 16 16 4 3 3" xfId="20235"/>
    <cellStyle name="Обычный 16 16 4 3 3 2" xfId="20236"/>
    <cellStyle name="Обычный 16 16 4 3 4" xfId="20237"/>
    <cellStyle name="Обычный 16 16 4 4" xfId="20238"/>
    <cellStyle name="Обычный 16 16 4 4 2" xfId="20239"/>
    <cellStyle name="Обычный 16 16 4 4 2 2" xfId="20240"/>
    <cellStyle name="Обычный 16 16 4 4 2 2 2" xfId="20241"/>
    <cellStyle name="Обычный 16 16 4 4 2 3" xfId="20242"/>
    <cellStyle name="Обычный 16 16 4 4 3" xfId="20243"/>
    <cellStyle name="Обычный 16 16 4 4 3 2" xfId="20244"/>
    <cellStyle name="Обычный 16 16 4 4 4" xfId="20245"/>
    <cellStyle name="Обычный 16 16 4 5" xfId="20246"/>
    <cellStyle name="Обычный 16 16 4 5 2" xfId="20247"/>
    <cellStyle name="Обычный 16 16 4 5 2 2" xfId="20248"/>
    <cellStyle name="Обычный 16 16 4 5 3" xfId="20249"/>
    <cellStyle name="Обычный 16 16 4 6" xfId="20250"/>
    <cellStyle name="Обычный 16 16 4 6 2" xfId="20251"/>
    <cellStyle name="Обычный 16 16 4 7" xfId="20252"/>
    <cellStyle name="Обычный 16 16 4 7 2" xfId="20253"/>
    <cellStyle name="Обычный 16 16 4 8" xfId="20254"/>
    <cellStyle name="Обычный 16 16 5" xfId="20255"/>
    <cellStyle name="Обычный 16 16 5 2" xfId="20256"/>
    <cellStyle name="Обычный 16 16 5 2 2" xfId="20257"/>
    <cellStyle name="Обычный 16 16 5 2 2 2" xfId="20258"/>
    <cellStyle name="Обычный 16 16 5 2 2 2 2" xfId="20259"/>
    <cellStyle name="Обычный 16 16 5 2 2 3" xfId="20260"/>
    <cellStyle name="Обычный 16 16 5 2 3" xfId="20261"/>
    <cellStyle name="Обычный 16 16 5 2 3 2" xfId="20262"/>
    <cellStyle name="Обычный 16 16 5 2 4" xfId="20263"/>
    <cellStyle name="Обычный 16 16 5 3" xfId="20264"/>
    <cellStyle name="Обычный 16 16 5 3 2" xfId="20265"/>
    <cellStyle name="Обычный 16 16 5 3 2 2" xfId="20266"/>
    <cellStyle name="Обычный 16 16 5 3 2 2 2" xfId="20267"/>
    <cellStyle name="Обычный 16 16 5 3 2 3" xfId="20268"/>
    <cellStyle name="Обычный 16 16 5 3 3" xfId="20269"/>
    <cellStyle name="Обычный 16 16 5 3 3 2" xfId="20270"/>
    <cellStyle name="Обычный 16 16 5 3 4" xfId="20271"/>
    <cellStyle name="Обычный 16 16 5 4" xfId="20272"/>
    <cellStyle name="Обычный 16 16 5 4 2" xfId="20273"/>
    <cellStyle name="Обычный 16 16 5 4 2 2" xfId="20274"/>
    <cellStyle name="Обычный 16 16 5 4 2 2 2" xfId="20275"/>
    <cellStyle name="Обычный 16 16 5 4 2 3" xfId="20276"/>
    <cellStyle name="Обычный 16 16 5 4 3" xfId="20277"/>
    <cellStyle name="Обычный 16 16 5 4 3 2" xfId="20278"/>
    <cellStyle name="Обычный 16 16 5 4 4" xfId="20279"/>
    <cellStyle name="Обычный 16 16 5 5" xfId="20280"/>
    <cellStyle name="Обычный 16 16 5 5 2" xfId="20281"/>
    <cellStyle name="Обычный 16 16 5 5 2 2" xfId="20282"/>
    <cellStyle name="Обычный 16 16 5 5 3" xfId="20283"/>
    <cellStyle name="Обычный 16 16 5 6" xfId="20284"/>
    <cellStyle name="Обычный 16 16 5 6 2" xfId="20285"/>
    <cellStyle name="Обычный 16 16 5 7" xfId="20286"/>
    <cellStyle name="Обычный 16 16 6" xfId="20287"/>
    <cellStyle name="Обычный 16 16 6 2" xfId="20288"/>
    <cellStyle name="Обычный 16 16 6 2 2" xfId="20289"/>
    <cellStyle name="Обычный 16 16 6 2 2 2" xfId="20290"/>
    <cellStyle name="Обычный 16 16 6 2 3" xfId="20291"/>
    <cellStyle name="Обычный 16 16 6 3" xfId="20292"/>
    <cellStyle name="Обычный 16 16 6 3 2" xfId="20293"/>
    <cellStyle name="Обычный 16 16 6 4" xfId="20294"/>
    <cellStyle name="Обычный 16 16 7" xfId="20295"/>
    <cellStyle name="Обычный 16 16 7 2" xfId="20296"/>
    <cellStyle name="Обычный 16 16 7 2 2" xfId="20297"/>
    <cellStyle name="Обычный 16 16 7 2 2 2" xfId="20298"/>
    <cellStyle name="Обычный 16 16 7 2 3" xfId="20299"/>
    <cellStyle name="Обычный 16 16 7 3" xfId="20300"/>
    <cellStyle name="Обычный 16 16 7 3 2" xfId="20301"/>
    <cellStyle name="Обычный 16 16 7 4" xfId="20302"/>
    <cellStyle name="Обычный 16 16 8" xfId="20303"/>
    <cellStyle name="Обычный 16 16 8 2" xfId="20304"/>
    <cellStyle name="Обычный 16 16 8 2 2" xfId="20305"/>
    <cellStyle name="Обычный 16 16 8 2 2 2" xfId="20306"/>
    <cellStyle name="Обычный 16 16 8 2 3" xfId="20307"/>
    <cellStyle name="Обычный 16 16 8 3" xfId="20308"/>
    <cellStyle name="Обычный 16 16 8 3 2" xfId="20309"/>
    <cellStyle name="Обычный 16 16 8 4" xfId="20310"/>
    <cellStyle name="Обычный 16 16 9" xfId="20311"/>
    <cellStyle name="Обычный 16 16 9 2" xfId="20312"/>
    <cellStyle name="Обычный 16 16 9 2 2" xfId="20313"/>
    <cellStyle name="Обычный 16 16 9 3" xfId="20314"/>
    <cellStyle name="Обычный 16 17" xfId="20315"/>
    <cellStyle name="Обычный 16 17 10" xfId="20316"/>
    <cellStyle name="Обычный 16 17 10 2" xfId="20317"/>
    <cellStyle name="Обычный 16 17 11" xfId="20318"/>
    <cellStyle name="Обычный 16 17 11 2" xfId="20319"/>
    <cellStyle name="Обычный 16 17 12" xfId="20320"/>
    <cellStyle name="Обычный 16 17 2" xfId="20321"/>
    <cellStyle name="Обычный 16 17 2 10" xfId="20322"/>
    <cellStyle name="Обычный 16 17 2 2" xfId="20323"/>
    <cellStyle name="Обычный 16 17 2 2 2" xfId="20324"/>
    <cellStyle name="Обычный 16 17 2 2 2 2" xfId="20325"/>
    <cellStyle name="Обычный 16 17 2 2 2 2 2" xfId="20326"/>
    <cellStyle name="Обычный 16 17 2 2 2 2 2 2" xfId="20327"/>
    <cellStyle name="Обычный 16 17 2 2 2 2 3" xfId="20328"/>
    <cellStyle name="Обычный 16 17 2 2 2 3" xfId="20329"/>
    <cellStyle name="Обычный 16 17 2 2 2 3 2" xfId="20330"/>
    <cellStyle name="Обычный 16 17 2 2 2 4" xfId="20331"/>
    <cellStyle name="Обычный 16 17 2 2 3" xfId="20332"/>
    <cellStyle name="Обычный 16 17 2 2 3 2" xfId="20333"/>
    <cellStyle name="Обычный 16 17 2 2 3 2 2" xfId="20334"/>
    <cellStyle name="Обычный 16 17 2 2 3 2 2 2" xfId="20335"/>
    <cellStyle name="Обычный 16 17 2 2 3 2 3" xfId="20336"/>
    <cellStyle name="Обычный 16 17 2 2 3 3" xfId="20337"/>
    <cellStyle name="Обычный 16 17 2 2 3 3 2" xfId="20338"/>
    <cellStyle name="Обычный 16 17 2 2 3 4" xfId="20339"/>
    <cellStyle name="Обычный 16 17 2 2 4" xfId="20340"/>
    <cellStyle name="Обычный 16 17 2 2 4 2" xfId="20341"/>
    <cellStyle name="Обычный 16 17 2 2 4 2 2" xfId="20342"/>
    <cellStyle name="Обычный 16 17 2 2 4 2 2 2" xfId="20343"/>
    <cellStyle name="Обычный 16 17 2 2 4 2 3" xfId="20344"/>
    <cellStyle name="Обычный 16 17 2 2 4 3" xfId="20345"/>
    <cellStyle name="Обычный 16 17 2 2 4 3 2" xfId="20346"/>
    <cellStyle name="Обычный 16 17 2 2 4 4" xfId="20347"/>
    <cellStyle name="Обычный 16 17 2 2 5" xfId="20348"/>
    <cellStyle name="Обычный 16 17 2 2 5 2" xfId="20349"/>
    <cellStyle name="Обычный 16 17 2 2 5 2 2" xfId="20350"/>
    <cellStyle name="Обычный 16 17 2 2 5 3" xfId="20351"/>
    <cellStyle name="Обычный 16 17 2 2 6" xfId="20352"/>
    <cellStyle name="Обычный 16 17 2 2 6 2" xfId="20353"/>
    <cellStyle name="Обычный 16 17 2 2 7" xfId="20354"/>
    <cellStyle name="Обычный 16 17 2 2 7 2" xfId="20355"/>
    <cellStyle name="Обычный 16 17 2 2 8" xfId="20356"/>
    <cellStyle name="Обычный 16 17 2 3" xfId="20357"/>
    <cellStyle name="Обычный 16 17 2 3 2" xfId="20358"/>
    <cellStyle name="Обычный 16 17 2 3 2 2" xfId="20359"/>
    <cellStyle name="Обычный 16 17 2 3 2 2 2" xfId="20360"/>
    <cellStyle name="Обычный 16 17 2 3 2 2 2 2" xfId="20361"/>
    <cellStyle name="Обычный 16 17 2 3 2 2 3" xfId="20362"/>
    <cellStyle name="Обычный 16 17 2 3 2 3" xfId="20363"/>
    <cellStyle name="Обычный 16 17 2 3 2 3 2" xfId="20364"/>
    <cellStyle name="Обычный 16 17 2 3 2 4" xfId="20365"/>
    <cellStyle name="Обычный 16 17 2 3 3" xfId="20366"/>
    <cellStyle name="Обычный 16 17 2 3 3 2" xfId="20367"/>
    <cellStyle name="Обычный 16 17 2 3 3 2 2" xfId="20368"/>
    <cellStyle name="Обычный 16 17 2 3 3 2 2 2" xfId="20369"/>
    <cellStyle name="Обычный 16 17 2 3 3 2 3" xfId="20370"/>
    <cellStyle name="Обычный 16 17 2 3 3 3" xfId="20371"/>
    <cellStyle name="Обычный 16 17 2 3 3 3 2" xfId="20372"/>
    <cellStyle name="Обычный 16 17 2 3 3 4" xfId="20373"/>
    <cellStyle name="Обычный 16 17 2 3 4" xfId="20374"/>
    <cellStyle name="Обычный 16 17 2 3 4 2" xfId="20375"/>
    <cellStyle name="Обычный 16 17 2 3 4 2 2" xfId="20376"/>
    <cellStyle name="Обычный 16 17 2 3 4 2 2 2" xfId="20377"/>
    <cellStyle name="Обычный 16 17 2 3 4 2 3" xfId="20378"/>
    <cellStyle name="Обычный 16 17 2 3 4 3" xfId="20379"/>
    <cellStyle name="Обычный 16 17 2 3 4 3 2" xfId="20380"/>
    <cellStyle name="Обычный 16 17 2 3 4 4" xfId="20381"/>
    <cellStyle name="Обычный 16 17 2 3 5" xfId="20382"/>
    <cellStyle name="Обычный 16 17 2 3 5 2" xfId="20383"/>
    <cellStyle name="Обычный 16 17 2 3 5 2 2" xfId="20384"/>
    <cellStyle name="Обычный 16 17 2 3 5 3" xfId="20385"/>
    <cellStyle name="Обычный 16 17 2 3 6" xfId="20386"/>
    <cellStyle name="Обычный 16 17 2 3 6 2" xfId="20387"/>
    <cellStyle name="Обычный 16 17 2 3 7" xfId="20388"/>
    <cellStyle name="Обычный 16 17 2 4" xfId="20389"/>
    <cellStyle name="Обычный 16 17 2 4 2" xfId="20390"/>
    <cellStyle name="Обычный 16 17 2 4 2 2" xfId="20391"/>
    <cellStyle name="Обычный 16 17 2 4 2 2 2" xfId="20392"/>
    <cellStyle name="Обычный 16 17 2 4 2 3" xfId="20393"/>
    <cellStyle name="Обычный 16 17 2 4 3" xfId="20394"/>
    <cellStyle name="Обычный 16 17 2 4 3 2" xfId="20395"/>
    <cellStyle name="Обычный 16 17 2 4 4" xfId="20396"/>
    <cellStyle name="Обычный 16 17 2 5" xfId="20397"/>
    <cellStyle name="Обычный 16 17 2 5 2" xfId="20398"/>
    <cellStyle name="Обычный 16 17 2 5 2 2" xfId="20399"/>
    <cellStyle name="Обычный 16 17 2 5 2 2 2" xfId="20400"/>
    <cellStyle name="Обычный 16 17 2 5 2 3" xfId="20401"/>
    <cellStyle name="Обычный 16 17 2 5 3" xfId="20402"/>
    <cellStyle name="Обычный 16 17 2 5 3 2" xfId="20403"/>
    <cellStyle name="Обычный 16 17 2 5 4" xfId="20404"/>
    <cellStyle name="Обычный 16 17 2 6" xfId="20405"/>
    <cellStyle name="Обычный 16 17 2 6 2" xfId="20406"/>
    <cellStyle name="Обычный 16 17 2 6 2 2" xfId="20407"/>
    <cellStyle name="Обычный 16 17 2 6 2 2 2" xfId="20408"/>
    <cellStyle name="Обычный 16 17 2 6 2 3" xfId="20409"/>
    <cellStyle name="Обычный 16 17 2 6 3" xfId="20410"/>
    <cellStyle name="Обычный 16 17 2 6 3 2" xfId="20411"/>
    <cellStyle name="Обычный 16 17 2 6 4" xfId="20412"/>
    <cellStyle name="Обычный 16 17 2 7" xfId="20413"/>
    <cellStyle name="Обычный 16 17 2 7 2" xfId="20414"/>
    <cellStyle name="Обычный 16 17 2 7 2 2" xfId="20415"/>
    <cellStyle name="Обычный 16 17 2 7 3" xfId="20416"/>
    <cellStyle name="Обычный 16 17 2 8" xfId="20417"/>
    <cellStyle name="Обычный 16 17 2 8 2" xfId="20418"/>
    <cellStyle name="Обычный 16 17 2 9" xfId="20419"/>
    <cellStyle name="Обычный 16 17 2 9 2" xfId="20420"/>
    <cellStyle name="Обычный 16 17 3" xfId="20421"/>
    <cellStyle name="Обычный 16 17 3 10" xfId="20422"/>
    <cellStyle name="Обычный 16 17 3 2" xfId="20423"/>
    <cellStyle name="Обычный 16 17 3 2 2" xfId="20424"/>
    <cellStyle name="Обычный 16 17 3 2 2 2" xfId="20425"/>
    <cellStyle name="Обычный 16 17 3 2 2 2 2" xfId="20426"/>
    <cellStyle name="Обычный 16 17 3 2 2 2 2 2" xfId="20427"/>
    <cellStyle name="Обычный 16 17 3 2 2 2 3" xfId="20428"/>
    <cellStyle name="Обычный 16 17 3 2 2 3" xfId="20429"/>
    <cellStyle name="Обычный 16 17 3 2 2 3 2" xfId="20430"/>
    <cellStyle name="Обычный 16 17 3 2 2 4" xfId="20431"/>
    <cellStyle name="Обычный 16 17 3 2 3" xfId="20432"/>
    <cellStyle name="Обычный 16 17 3 2 3 2" xfId="20433"/>
    <cellStyle name="Обычный 16 17 3 2 3 2 2" xfId="20434"/>
    <cellStyle name="Обычный 16 17 3 2 3 2 2 2" xfId="20435"/>
    <cellStyle name="Обычный 16 17 3 2 3 2 3" xfId="20436"/>
    <cellStyle name="Обычный 16 17 3 2 3 3" xfId="20437"/>
    <cellStyle name="Обычный 16 17 3 2 3 3 2" xfId="20438"/>
    <cellStyle name="Обычный 16 17 3 2 3 4" xfId="20439"/>
    <cellStyle name="Обычный 16 17 3 2 4" xfId="20440"/>
    <cellStyle name="Обычный 16 17 3 2 4 2" xfId="20441"/>
    <cellStyle name="Обычный 16 17 3 2 4 2 2" xfId="20442"/>
    <cellStyle name="Обычный 16 17 3 2 4 2 2 2" xfId="20443"/>
    <cellStyle name="Обычный 16 17 3 2 4 2 3" xfId="20444"/>
    <cellStyle name="Обычный 16 17 3 2 4 3" xfId="20445"/>
    <cellStyle name="Обычный 16 17 3 2 4 3 2" xfId="20446"/>
    <cellStyle name="Обычный 16 17 3 2 4 4" xfId="20447"/>
    <cellStyle name="Обычный 16 17 3 2 5" xfId="20448"/>
    <cellStyle name="Обычный 16 17 3 2 5 2" xfId="20449"/>
    <cellStyle name="Обычный 16 17 3 2 5 2 2" xfId="20450"/>
    <cellStyle name="Обычный 16 17 3 2 5 3" xfId="20451"/>
    <cellStyle name="Обычный 16 17 3 2 6" xfId="20452"/>
    <cellStyle name="Обычный 16 17 3 2 6 2" xfId="20453"/>
    <cellStyle name="Обычный 16 17 3 2 7" xfId="20454"/>
    <cellStyle name="Обычный 16 17 3 2 7 2" xfId="20455"/>
    <cellStyle name="Обычный 16 17 3 2 8" xfId="20456"/>
    <cellStyle name="Обычный 16 17 3 3" xfId="20457"/>
    <cellStyle name="Обычный 16 17 3 3 2" xfId="20458"/>
    <cellStyle name="Обычный 16 17 3 3 2 2" xfId="20459"/>
    <cellStyle name="Обычный 16 17 3 3 2 2 2" xfId="20460"/>
    <cellStyle name="Обычный 16 17 3 3 2 2 2 2" xfId="20461"/>
    <cellStyle name="Обычный 16 17 3 3 2 2 3" xfId="20462"/>
    <cellStyle name="Обычный 16 17 3 3 2 3" xfId="20463"/>
    <cellStyle name="Обычный 16 17 3 3 2 3 2" xfId="20464"/>
    <cellStyle name="Обычный 16 17 3 3 2 4" xfId="20465"/>
    <cellStyle name="Обычный 16 17 3 3 3" xfId="20466"/>
    <cellStyle name="Обычный 16 17 3 3 3 2" xfId="20467"/>
    <cellStyle name="Обычный 16 17 3 3 3 2 2" xfId="20468"/>
    <cellStyle name="Обычный 16 17 3 3 3 2 2 2" xfId="20469"/>
    <cellStyle name="Обычный 16 17 3 3 3 2 3" xfId="20470"/>
    <cellStyle name="Обычный 16 17 3 3 3 3" xfId="20471"/>
    <cellStyle name="Обычный 16 17 3 3 3 3 2" xfId="20472"/>
    <cellStyle name="Обычный 16 17 3 3 3 4" xfId="20473"/>
    <cellStyle name="Обычный 16 17 3 3 4" xfId="20474"/>
    <cellStyle name="Обычный 16 17 3 3 4 2" xfId="20475"/>
    <cellStyle name="Обычный 16 17 3 3 4 2 2" xfId="20476"/>
    <cellStyle name="Обычный 16 17 3 3 4 2 2 2" xfId="20477"/>
    <cellStyle name="Обычный 16 17 3 3 4 2 3" xfId="20478"/>
    <cellStyle name="Обычный 16 17 3 3 4 3" xfId="20479"/>
    <cellStyle name="Обычный 16 17 3 3 4 3 2" xfId="20480"/>
    <cellStyle name="Обычный 16 17 3 3 4 4" xfId="20481"/>
    <cellStyle name="Обычный 16 17 3 3 5" xfId="20482"/>
    <cellStyle name="Обычный 16 17 3 3 5 2" xfId="20483"/>
    <cellStyle name="Обычный 16 17 3 3 5 2 2" xfId="20484"/>
    <cellStyle name="Обычный 16 17 3 3 5 3" xfId="20485"/>
    <cellStyle name="Обычный 16 17 3 3 6" xfId="20486"/>
    <cellStyle name="Обычный 16 17 3 3 6 2" xfId="20487"/>
    <cellStyle name="Обычный 16 17 3 3 7" xfId="20488"/>
    <cellStyle name="Обычный 16 17 3 4" xfId="20489"/>
    <cellStyle name="Обычный 16 17 3 4 2" xfId="20490"/>
    <cellStyle name="Обычный 16 17 3 4 2 2" xfId="20491"/>
    <cellStyle name="Обычный 16 17 3 4 2 2 2" xfId="20492"/>
    <cellStyle name="Обычный 16 17 3 4 2 3" xfId="20493"/>
    <cellStyle name="Обычный 16 17 3 4 3" xfId="20494"/>
    <cellStyle name="Обычный 16 17 3 4 3 2" xfId="20495"/>
    <cellStyle name="Обычный 16 17 3 4 4" xfId="20496"/>
    <cellStyle name="Обычный 16 17 3 5" xfId="20497"/>
    <cellStyle name="Обычный 16 17 3 5 2" xfId="20498"/>
    <cellStyle name="Обычный 16 17 3 5 2 2" xfId="20499"/>
    <cellStyle name="Обычный 16 17 3 5 2 2 2" xfId="20500"/>
    <cellStyle name="Обычный 16 17 3 5 2 3" xfId="20501"/>
    <cellStyle name="Обычный 16 17 3 5 3" xfId="20502"/>
    <cellStyle name="Обычный 16 17 3 5 3 2" xfId="20503"/>
    <cellStyle name="Обычный 16 17 3 5 4" xfId="20504"/>
    <cellStyle name="Обычный 16 17 3 6" xfId="20505"/>
    <cellStyle name="Обычный 16 17 3 6 2" xfId="20506"/>
    <cellStyle name="Обычный 16 17 3 6 2 2" xfId="20507"/>
    <cellStyle name="Обычный 16 17 3 6 2 2 2" xfId="20508"/>
    <cellStyle name="Обычный 16 17 3 6 2 3" xfId="20509"/>
    <cellStyle name="Обычный 16 17 3 6 3" xfId="20510"/>
    <cellStyle name="Обычный 16 17 3 6 3 2" xfId="20511"/>
    <cellStyle name="Обычный 16 17 3 6 4" xfId="20512"/>
    <cellStyle name="Обычный 16 17 3 7" xfId="20513"/>
    <cellStyle name="Обычный 16 17 3 7 2" xfId="20514"/>
    <cellStyle name="Обычный 16 17 3 7 2 2" xfId="20515"/>
    <cellStyle name="Обычный 16 17 3 7 3" xfId="20516"/>
    <cellStyle name="Обычный 16 17 3 8" xfId="20517"/>
    <cellStyle name="Обычный 16 17 3 8 2" xfId="20518"/>
    <cellStyle name="Обычный 16 17 3 9" xfId="20519"/>
    <cellStyle name="Обычный 16 17 3 9 2" xfId="20520"/>
    <cellStyle name="Обычный 16 17 4" xfId="20521"/>
    <cellStyle name="Обычный 16 17 4 2" xfId="20522"/>
    <cellStyle name="Обычный 16 17 4 2 2" xfId="20523"/>
    <cellStyle name="Обычный 16 17 4 2 2 2" xfId="20524"/>
    <cellStyle name="Обычный 16 17 4 2 2 2 2" xfId="20525"/>
    <cellStyle name="Обычный 16 17 4 2 2 3" xfId="20526"/>
    <cellStyle name="Обычный 16 17 4 2 3" xfId="20527"/>
    <cellStyle name="Обычный 16 17 4 2 3 2" xfId="20528"/>
    <cellStyle name="Обычный 16 17 4 2 4" xfId="20529"/>
    <cellStyle name="Обычный 16 17 4 3" xfId="20530"/>
    <cellStyle name="Обычный 16 17 4 3 2" xfId="20531"/>
    <cellStyle name="Обычный 16 17 4 3 2 2" xfId="20532"/>
    <cellStyle name="Обычный 16 17 4 3 2 2 2" xfId="20533"/>
    <cellStyle name="Обычный 16 17 4 3 2 3" xfId="20534"/>
    <cellStyle name="Обычный 16 17 4 3 3" xfId="20535"/>
    <cellStyle name="Обычный 16 17 4 3 3 2" xfId="20536"/>
    <cellStyle name="Обычный 16 17 4 3 4" xfId="20537"/>
    <cellStyle name="Обычный 16 17 4 4" xfId="20538"/>
    <cellStyle name="Обычный 16 17 4 4 2" xfId="20539"/>
    <cellStyle name="Обычный 16 17 4 4 2 2" xfId="20540"/>
    <cellStyle name="Обычный 16 17 4 4 2 2 2" xfId="20541"/>
    <cellStyle name="Обычный 16 17 4 4 2 3" xfId="20542"/>
    <cellStyle name="Обычный 16 17 4 4 3" xfId="20543"/>
    <cellStyle name="Обычный 16 17 4 4 3 2" xfId="20544"/>
    <cellStyle name="Обычный 16 17 4 4 4" xfId="20545"/>
    <cellStyle name="Обычный 16 17 4 5" xfId="20546"/>
    <cellStyle name="Обычный 16 17 4 5 2" xfId="20547"/>
    <cellStyle name="Обычный 16 17 4 5 2 2" xfId="20548"/>
    <cellStyle name="Обычный 16 17 4 5 3" xfId="20549"/>
    <cellStyle name="Обычный 16 17 4 6" xfId="20550"/>
    <cellStyle name="Обычный 16 17 4 6 2" xfId="20551"/>
    <cellStyle name="Обычный 16 17 4 7" xfId="20552"/>
    <cellStyle name="Обычный 16 17 4 7 2" xfId="20553"/>
    <cellStyle name="Обычный 16 17 4 8" xfId="20554"/>
    <cellStyle name="Обычный 16 17 5" xfId="20555"/>
    <cellStyle name="Обычный 16 17 5 2" xfId="20556"/>
    <cellStyle name="Обычный 16 17 5 2 2" xfId="20557"/>
    <cellStyle name="Обычный 16 17 5 2 2 2" xfId="20558"/>
    <cellStyle name="Обычный 16 17 5 2 2 2 2" xfId="20559"/>
    <cellStyle name="Обычный 16 17 5 2 2 3" xfId="20560"/>
    <cellStyle name="Обычный 16 17 5 2 3" xfId="20561"/>
    <cellStyle name="Обычный 16 17 5 2 3 2" xfId="20562"/>
    <cellStyle name="Обычный 16 17 5 2 4" xfId="20563"/>
    <cellStyle name="Обычный 16 17 5 3" xfId="20564"/>
    <cellStyle name="Обычный 16 17 5 3 2" xfId="20565"/>
    <cellStyle name="Обычный 16 17 5 3 2 2" xfId="20566"/>
    <cellStyle name="Обычный 16 17 5 3 2 2 2" xfId="20567"/>
    <cellStyle name="Обычный 16 17 5 3 2 3" xfId="20568"/>
    <cellStyle name="Обычный 16 17 5 3 3" xfId="20569"/>
    <cellStyle name="Обычный 16 17 5 3 3 2" xfId="20570"/>
    <cellStyle name="Обычный 16 17 5 3 4" xfId="20571"/>
    <cellStyle name="Обычный 16 17 5 4" xfId="20572"/>
    <cellStyle name="Обычный 16 17 5 4 2" xfId="20573"/>
    <cellStyle name="Обычный 16 17 5 4 2 2" xfId="20574"/>
    <cellStyle name="Обычный 16 17 5 4 2 2 2" xfId="20575"/>
    <cellStyle name="Обычный 16 17 5 4 2 3" xfId="20576"/>
    <cellStyle name="Обычный 16 17 5 4 3" xfId="20577"/>
    <cellStyle name="Обычный 16 17 5 4 3 2" xfId="20578"/>
    <cellStyle name="Обычный 16 17 5 4 4" xfId="20579"/>
    <cellStyle name="Обычный 16 17 5 5" xfId="20580"/>
    <cellStyle name="Обычный 16 17 5 5 2" xfId="20581"/>
    <cellStyle name="Обычный 16 17 5 5 2 2" xfId="20582"/>
    <cellStyle name="Обычный 16 17 5 5 3" xfId="20583"/>
    <cellStyle name="Обычный 16 17 5 6" xfId="20584"/>
    <cellStyle name="Обычный 16 17 5 6 2" xfId="20585"/>
    <cellStyle name="Обычный 16 17 5 7" xfId="20586"/>
    <cellStyle name="Обычный 16 17 6" xfId="20587"/>
    <cellStyle name="Обычный 16 17 6 2" xfId="20588"/>
    <cellStyle name="Обычный 16 17 6 2 2" xfId="20589"/>
    <cellStyle name="Обычный 16 17 6 2 2 2" xfId="20590"/>
    <cellStyle name="Обычный 16 17 6 2 3" xfId="20591"/>
    <cellStyle name="Обычный 16 17 6 3" xfId="20592"/>
    <cellStyle name="Обычный 16 17 6 3 2" xfId="20593"/>
    <cellStyle name="Обычный 16 17 6 4" xfId="20594"/>
    <cellStyle name="Обычный 16 17 7" xfId="20595"/>
    <cellStyle name="Обычный 16 17 7 2" xfId="20596"/>
    <cellStyle name="Обычный 16 17 7 2 2" xfId="20597"/>
    <cellStyle name="Обычный 16 17 7 2 2 2" xfId="20598"/>
    <cellStyle name="Обычный 16 17 7 2 3" xfId="20599"/>
    <cellStyle name="Обычный 16 17 7 3" xfId="20600"/>
    <cellStyle name="Обычный 16 17 7 3 2" xfId="20601"/>
    <cellStyle name="Обычный 16 17 7 4" xfId="20602"/>
    <cellStyle name="Обычный 16 17 8" xfId="20603"/>
    <cellStyle name="Обычный 16 17 8 2" xfId="20604"/>
    <cellStyle name="Обычный 16 17 8 2 2" xfId="20605"/>
    <cellStyle name="Обычный 16 17 8 2 2 2" xfId="20606"/>
    <cellStyle name="Обычный 16 17 8 2 3" xfId="20607"/>
    <cellStyle name="Обычный 16 17 8 3" xfId="20608"/>
    <cellStyle name="Обычный 16 17 8 3 2" xfId="20609"/>
    <cellStyle name="Обычный 16 17 8 4" xfId="20610"/>
    <cellStyle name="Обычный 16 17 9" xfId="20611"/>
    <cellStyle name="Обычный 16 17 9 2" xfId="20612"/>
    <cellStyle name="Обычный 16 17 9 2 2" xfId="20613"/>
    <cellStyle name="Обычный 16 17 9 3" xfId="20614"/>
    <cellStyle name="Обычный 16 18" xfId="20615"/>
    <cellStyle name="Обычный 16 18 10" xfId="20616"/>
    <cellStyle name="Обычный 16 18 10 2" xfId="20617"/>
    <cellStyle name="Обычный 16 18 11" xfId="20618"/>
    <cellStyle name="Обычный 16 18 11 2" xfId="20619"/>
    <cellStyle name="Обычный 16 18 12" xfId="20620"/>
    <cellStyle name="Обычный 16 18 2" xfId="20621"/>
    <cellStyle name="Обычный 16 18 2 10" xfId="20622"/>
    <cellStyle name="Обычный 16 18 2 2" xfId="20623"/>
    <cellStyle name="Обычный 16 18 2 2 2" xfId="20624"/>
    <cellStyle name="Обычный 16 18 2 2 2 2" xfId="20625"/>
    <cellStyle name="Обычный 16 18 2 2 2 2 2" xfId="20626"/>
    <cellStyle name="Обычный 16 18 2 2 2 2 2 2" xfId="20627"/>
    <cellStyle name="Обычный 16 18 2 2 2 2 3" xfId="20628"/>
    <cellStyle name="Обычный 16 18 2 2 2 3" xfId="20629"/>
    <cellStyle name="Обычный 16 18 2 2 2 3 2" xfId="20630"/>
    <cellStyle name="Обычный 16 18 2 2 2 4" xfId="20631"/>
    <cellStyle name="Обычный 16 18 2 2 3" xfId="20632"/>
    <cellStyle name="Обычный 16 18 2 2 3 2" xfId="20633"/>
    <cellStyle name="Обычный 16 18 2 2 3 2 2" xfId="20634"/>
    <cellStyle name="Обычный 16 18 2 2 3 2 2 2" xfId="20635"/>
    <cellStyle name="Обычный 16 18 2 2 3 2 3" xfId="20636"/>
    <cellStyle name="Обычный 16 18 2 2 3 3" xfId="20637"/>
    <cellStyle name="Обычный 16 18 2 2 3 3 2" xfId="20638"/>
    <cellStyle name="Обычный 16 18 2 2 3 4" xfId="20639"/>
    <cellStyle name="Обычный 16 18 2 2 4" xfId="20640"/>
    <cellStyle name="Обычный 16 18 2 2 4 2" xfId="20641"/>
    <cellStyle name="Обычный 16 18 2 2 4 2 2" xfId="20642"/>
    <cellStyle name="Обычный 16 18 2 2 4 2 2 2" xfId="20643"/>
    <cellStyle name="Обычный 16 18 2 2 4 2 3" xfId="20644"/>
    <cellStyle name="Обычный 16 18 2 2 4 3" xfId="20645"/>
    <cellStyle name="Обычный 16 18 2 2 4 3 2" xfId="20646"/>
    <cellStyle name="Обычный 16 18 2 2 4 4" xfId="20647"/>
    <cellStyle name="Обычный 16 18 2 2 5" xfId="20648"/>
    <cellStyle name="Обычный 16 18 2 2 5 2" xfId="20649"/>
    <cellStyle name="Обычный 16 18 2 2 5 2 2" xfId="20650"/>
    <cellStyle name="Обычный 16 18 2 2 5 3" xfId="20651"/>
    <cellStyle name="Обычный 16 18 2 2 6" xfId="20652"/>
    <cellStyle name="Обычный 16 18 2 2 6 2" xfId="20653"/>
    <cellStyle name="Обычный 16 18 2 2 7" xfId="20654"/>
    <cellStyle name="Обычный 16 18 2 2 7 2" xfId="20655"/>
    <cellStyle name="Обычный 16 18 2 2 8" xfId="20656"/>
    <cellStyle name="Обычный 16 18 2 3" xfId="20657"/>
    <cellStyle name="Обычный 16 18 2 3 2" xfId="20658"/>
    <cellStyle name="Обычный 16 18 2 3 2 2" xfId="20659"/>
    <cellStyle name="Обычный 16 18 2 3 2 2 2" xfId="20660"/>
    <cellStyle name="Обычный 16 18 2 3 2 2 2 2" xfId="20661"/>
    <cellStyle name="Обычный 16 18 2 3 2 2 3" xfId="20662"/>
    <cellStyle name="Обычный 16 18 2 3 2 3" xfId="20663"/>
    <cellStyle name="Обычный 16 18 2 3 2 3 2" xfId="20664"/>
    <cellStyle name="Обычный 16 18 2 3 2 4" xfId="20665"/>
    <cellStyle name="Обычный 16 18 2 3 3" xfId="20666"/>
    <cellStyle name="Обычный 16 18 2 3 3 2" xfId="20667"/>
    <cellStyle name="Обычный 16 18 2 3 3 2 2" xfId="20668"/>
    <cellStyle name="Обычный 16 18 2 3 3 2 2 2" xfId="20669"/>
    <cellStyle name="Обычный 16 18 2 3 3 2 3" xfId="20670"/>
    <cellStyle name="Обычный 16 18 2 3 3 3" xfId="20671"/>
    <cellStyle name="Обычный 16 18 2 3 3 3 2" xfId="20672"/>
    <cellStyle name="Обычный 16 18 2 3 3 4" xfId="20673"/>
    <cellStyle name="Обычный 16 18 2 3 4" xfId="20674"/>
    <cellStyle name="Обычный 16 18 2 3 4 2" xfId="20675"/>
    <cellStyle name="Обычный 16 18 2 3 4 2 2" xfId="20676"/>
    <cellStyle name="Обычный 16 18 2 3 4 2 2 2" xfId="20677"/>
    <cellStyle name="Обычный 16 18 2 3 4 2 3" xfId="20678"/>
    <cellStyle name="Обычный 16 18 2 3 4 3" xfId="20679"/>
    <cellStyle name="Обычный 16 18 2 3 4 3 2" xfId="20680"/>
    <cellStyle name="Обычный 16 18 2 3 4 4" xfId="20681"/>
    <cellStyle name="Обычный 16 18 2 3 5" xfId="20682"/>
    <cellStyle name="Обычный 16 18 2 3 5 2" xfId="20683"/>
    <cellStyle name="Обычный 16 18 2 3 5 2 2" xfId="20684"/>
    <cellStyle name="Обычный 16 18 2 3 5 3" xfId="20685"/>
    <cellStyle name="Обычный 16 18 2 3 6" xfId="20686"/>
    <cellStyle name="Обычный 16 18 2 3 6 2" xfId="20687"/>
    <cellStyle name="Обычный 16 18 2 3 7" xfId="20688"/>
    <cellStyle name="Обычный 16 18 2 4" xfId="20689"/>
    <cellStyle name="Обычный 16 18 2 4 2" xfId="20690"/>
    <cellStyle name="Обычный 16 18 2 4 2 2" xfId="20691"/>
    <cellStyle name="Обычный 16 18 2 4 2 2 2" xfId="20692"/>
    <cellStyle name="Обычный 16 18 2 4 2 3" xfId="20693"/>
    <cellStyle name="Обычный 16 18 2 4 3" xfId="20694"/>
    <cellStyle name="Обычный 16 18 2 4 3 2" xfId="20695"/>
    <cellStyle name="Обычный 16 18 2 4 4" xfId="20696"/>
    <cellStyle name="Обычный 16 18 2 5" xfId="20697"/>
    <cellStyle name="Обычный 16 18 2 5 2" xfId="20698"/>
    <cellStyle name="Обычный 16 18 2 5 2 2" xfId="20699"/>
    <cellStyle name="Обычный 16 18 2 5 2 2 2" xfId="20700"/>
    <cellStyle name="Обычный 16 18 2 5 2 3" xfId="20701"/>
    <cellStyle name="Обычный 16 18 2 5 3" xfId="20702"/>
    <cellStyle name="Обычный 16 18 2 5 3 2" xfId="20703"/>
    <cellStyle name="Обычный 16 18 2 5 4" xfId="20704"/>
    <cellStyle name="Обычный 16 18 2 6" xfId="20705"/>
    <cellStyle name="Обычный 16 18 2 6 2" xfId="20706"/>
    <cellStyle name="Обычный 16 18 2 6 2 2" xfId="20707"/>
    <cellStyle name="Обычный 16 18 2 6 2 2 2" xfId="20708"/>
    <cellStyle name="Обычный 16 18 2 6 2 3" xfId="20709"/>
    <cellStyle name="Обычный 16 18 2 6 3" xfId="20710"/>
    <cellStyle name="Обычный 16 18 2 6 3 2" xfId="20711"/>
    <cellStyle name="Обычный 16 18 2 6 4" xfId="20712"/>
    <cellStyle name="Обычный 16 18 2 7" xfId="20713"/>
    <cellStyle name="Обычный 16 18 2 7 2" xfId="20714"/>
    <cellStyle name="Обычный 16 18 2 7 2 2" xfId="20715"/>
    <cellStyle name="Обычный 16 18 2 7 3" xfId="20716"/>
    <cellStyle name="Обычный 16 18 2 8" xfId="20717"/>
    <cellStyle name="Обычный 16 18 2 8 2" xfId="20718"/>
    <cellStyle name="Обычный 16 18 2 9" xfId="20719"/>
    <cellStyle name="Обычный 16 18 2 9 2" xfId="20720"/>
    <cellStyle name="Обычный 16 18 3" xfId="20721"/>
    <cellStyle name="Обычный 16 18 3 10" xfId="20722"/>
    <cellStyle name="Обычный 16 18 3 2" xfId="20723"/>
    <cellStyle name="Обычный 16 18 3 2 2" xfId="20724"/>
    <cellStyle name="Обычный 16 18 3 2 2 2" xfId="20725"/>
    <cellStyle name="Обычный 16 18 3 2 2 2 2" xfId="20726"/>
    <cellStyle name="Обычный 16 18 3 2 2 2 2 2" xfId="20727"/>
    <cellStyle name="Обычный 16 18 3 2 2 2 3" xfId="20728"/>
    <cellStyle name="Обычный 16 18 3 2 2 3" xfId="20729"/>
    <cellStyle name="Обычный 16 18 3 2 2 3 2" xfId="20730"/>
    <cellStyle name="Обычный 16 18 3 2 2 4" xfId="20731"/>
    <cellStyle name="Обычный 16 18 3 2 3" xfId="20732"/>
    <cellStyle name="Обычный 16 18 3 2 3 2" xfId="20733"/>
    <cellStyle name="Обычный 16 18 3 2 3 2 2" xfId="20734"/>
    <cellStyle name="Обычный 16 18 3 2 3 2 2 2" xfId="20735"/>
    <cellStyle name="Обычный 16 18 3 2 3 2 3" xfId="20736"/>
    <cellStyle name="Обычный 16 18 3 2 3 3" xfId="20737"/>
    <cellStyle name="Обычный 16 18 3 2 3 3 2" xfId="20738"/>
    <cellStyle name="Обычный 16 18 3 2 3 4" xfId="20739"/>
    <cellStyle name="Обычный 16 18 3 2 4" xfId="20740"/>
    <cellStyle name="Обычный 16 18 3 2 4 2" xfId="20741"/>
    <cellStyle name="Обычный 16 18 3 2 4 2 2" xfId="20742"/>
    <cellStyle name="Обычный 16 18 3 2 4 2 2 2" xfId="20743"/>
    <cellStyle name="Обычный 16 18 3 2 4 2 3" xfId="20744"/>
    <cellStyle name="Обычный 16 18 3 2 4 3" xfId="20745"/>
    <cellStyle name="Обычный 16 18 3 2 4 3 2" xfId="20746"/>
    <cellStyle name="Обычный 16 18 3 2 4 4" xfId="20747"/>
    <cellStyle name="Обычный 16 18 3 2 5" xfId="20748"/>
    <cellStyle name="Обычный 16 18 3 2 5 2" xfId="20749"/>
    <cellStyle name="Обычный 16 18 3 2 5 2 2" xfId="20750"/>
    <cellStyle name="Обычный 16 18 3 2 5 3" xfId="20751"/>
    <cellStyle name="Обычный 16 18 3 2 6" xfId="20752"/>
    <cellStyle name="Обычный 16 18 3 2 6 2" xfId="20753"/>
    <cellStyle name="Обычный 16 18 3 2 7" xfId="20754"/>
    <cellStyle name="Обычный 16 18 3 2 7 2" xfId="20755"/>
    <cellStyle name="Обычный 16 18 3 2 8" xfId="20756"/>
    <cellStyle name="Обычный 16 18 3 3" xfId="20757"/>
    <cellStyle name="Обычный 16 18 3 3 2" xfId="20758"/>
    <cellStyle name="Обычный 16 18 3 3 2 2" xfId="20759"/>
    <cellStyle name="Обычный 16 18 3 3 2 2 2" xfId="20760"/>
    <cellStyle name="Обычный 16 18 3 3 2 2 2 2" xfId="20761"/>
    <cellStyle name="Обычный 16 18 3 3 2 2 3" xfId="20762"/>
    <cellStyle name="Обычный 16 18 3 3 2 3" xfId="20763"/>
    <cellStyle name="Обычный 16 18 3 3 2 3 2" xfId="20764"/>
    <cellStyle name="Обычный 16 18 3 3 2 4" xfId="20765"/>
    <cellStyle name="Обычный 16 18 3 3 3" xfId="20766"/>
    <cellStyle name="Обычный 16 18 3 3 3 2" xfId="20767"/>
    <cellStyle name="Обычный 16 18 3 3 3 2 2" xfId="20768"/>
    <cellStyle name="Обычный 16 18 3 3 3 2 2 2" xfId="20769"/>
    <cellStyle name="Обычный 16 18 3 3 3 2 3" xfId="20770"/>
    <cellStyle name="Обычный 16 18 3 3 3 3" xfId="20771"/>
    <cellStyle name="Обычный 16 18 3 3 3 3 2" xfId="20772"/>
    <cellStyle name="Обычный 16 18 3 3 3 4" xfId="20773"/>
    <cellStyle name="Обычный 16 18 3 3 4" xfId="20774"/>
    <cellStyle name="Обычный 16 18 3 3 4 2" xfId="20775"/>
    <cellStyle name="Обычный 16 18 3 3 4 2 2" xfId="20776"/>
    <cellStyle name="Обычный 16 18 3 3 4 2 2 2" xfId="20777"/>
    <cellStyle name="Обычный 16 18 3 3 4 2 3" xfId="20778"/>
    <cellStyle name="Обычный 16 18 3 3 4 3" xfId="20779"/>
    <cellStyle name="Обычный 16 18 3 3 4 3 2" xfId="20780"/>
    <cellStyle name="Обычный 16 18 3 3 4 4" xfId="20781"/>
    <cellStyle name="Обычный 16 18 3 3 5" xfId="20782"/>
    <cellStyle name="Обычный 16 18 3 3 5 2" xfId="20783"/>
    <cellStyle name="Обычный 16 18 3 3 5 2 2" xfId="20784"/>
    <cellStyle name="Обычный 16 18 3 3 5 3" xfId="20785"/>
    <cellStyle name="Обычный 16 18 3 3 6" xfId="20786"/>
    <cellStyle name="Обычный 16 18 3 3 6 2" xfId="20787"/>
    <cellStyle name="Обычный 16 18 3 3 7" xfId="20788"/>
    <cellStyle name="Обычный 16 18 3 4" xfId="20789"/>
    <cellStyle name="Обычный 16 18 3 4 2" xfId="20790"/>
    <cellStyle name="Обычный 16 18 3 4 2 2" xfId="20791"/>
    <cellStyle name="Обычный 16 18 3 4 2 2 2" xfId="20792"/>
    <cellStyle name="Обычный 16 18 3 4 2 3" xfId="20793"/>
    <cellStyle name="Обычный 16 18 3 4 3" xfId="20794"/>
    <cellStyle name="Обычный 16 18 3 4 3 2" xfId="20795"/>
    <cellStyle name="Обычный 16 18 3 4 4" xfId="20796"/>
    <cellStyle name="Обычный 16 18 3 5" xfId="20797"/>
    <cellStyle name="Обычный 16 18 3 5 2" xfId="20798"/>
    <cellStyle name="Обычный 16 18 3 5 2 2" xfId="20799"/>
    <cellStyle name="Обычный 16 18 3 5 2 2 2" xfId="20800"/>
    <cellStyle name="Обычный 16 18 3 5 2 3" xfId="20801"/>
    <cellStyle name="Обычный 16 18 3 5 3" xfId="20802"/>
    <cellStyle name="Обычный 16 18 3 5 3 2" xfId="20803"/>
    <cellStyle name="Обычный 16 18 3 5 4" xfId="20804"/>
    <cellStyle name="Обычный 16 18 3 6" xfId="20805"/>
    <cellStyle name="Обычный 16 18 3 6 2" xfId="20806"/>
    <cellStyle name="Обычный 16 18 3 6 2 2" xfId="20807"/>
    <cellStyle name="Обычный 16 18 3 6 2 2 2" xfId="20808"/>
    <cellStyle name="Обычный 16 18 3 6 2 3" xfId="20809"/>
    <cellStyle name="Обычный 16 18 3 6 3" xfId="20810"/>
    <cellStyle name="Обычный 16 18 3 6 3 2" xfId="20811"/>
    <cellStyle name="Обычный 16 18 3 6 4" xfId="20812"/>
    <cellStyle name="Обычный 16 18 3 7" xfId="20813"/>
    <cellStyle name="Обычный 16 18 3 7 2" xfId="20814"/>
    <cellStyle name="Обычный 16 18 3 7 2 2" xfId="20815"/>
    <cellStyle name="Обычный 16 18 3 7 3" xfId="20816"/>
    <cellStyle name="Обычный 16 18 3 8" xfId="20817"/>
    <cellStyle name="Обычный 16 18 3 8 2" xfId="20818"/>
    <cellStyle name="Обычный 16 18 3 9" xfId="20819"/>
    <cellStyle name="Обычный 16 18 3 9 2" xfId="20820"/>
    <cellStyle name="Обычный 16 18 4" xfId="20821"/>
    <cellStyle name="Обычный 16 18 4 2" xfId="20822"/>
    <cellStyle name="Обычный 16 18 4 2 2" xfId="20823"/>
    <cellStyle name="Обычный 16 18 4 2 2 2" xfId="20824"/>
    <cellStyle name="Обычный 16 18 4 2 2 2 2" xfId="20825"/>
    <cellStyle name="Обычный 16 18 4 2 2 3" xfId="20826"/>
    <cellStyle name="Обычный 16 18 4 2 3" xfId="20827"/>
    <cellStyle name="Обычный 16 18 4 2 3 2" xfId="20828"/>
    <cellStyle name="Обычный 16 18 4 2 4" xfId="20829"/>
    <cellStyle name="Обычный 16 18 4 3" xfId="20830"/>
    <cellStyle name="Обычный 16 18 4 3 2" xfId="20831"/>
    <cellStyle name="Обычный 16 18 4 3 2 2" xfId="20832"/>
    <cellStyle name="Обычный 16 18 4 3 2 2 2" xfId="20833"/>
    <cellStyle name="Обычный 16 18 4 3 2 3" xfId="20834"/>
    <cellStyle name="Обычный 16 18 4 3 3" xfId="20835"/>
    <cellStyle name="Обычный 16 18 4 3 3 2" xfId="20836"/>
    <cellStyle name="Обычный 16 18 4 3 4" xfId="20837"/>
    <cellStyle name="Обычный 16 18 4 4" xfId="20838"/>
    <cellStyle name="Обычный 16 18 4 4 2" xfId="20839"/>
    <cellStyle name="Обычный 16 18 4 4 2 2" xfId="20840"/>
    <cellStyle name="Обычный 16 18 4 4 2 2 2" xfId="20841"/>
    <cellStyle name="Обычный 16 18 4 4 2 3" xfId="20842"/>
    <cellStyle name="Обычный 16 18 4 4 3" xfId="20843"/>
    <cellStyle name="Обычный 16 18 4 4 3 2" xfId="20844"/>
    <cellStyle name="Обычный 16 18 4 4 4" xfId="20845"/>
    <cellStyle name="Обычный 16 18 4 5" xfId="20846"/>
    <cellStyle name="Обычный 16 18 4 5 2" xfId="20847"/>
    <cellStyle name="Обычный 16 18 4 5 2 2" xfId="20848"/>
    <cellStyle name="Обычный 16 18 4 5 3" xfId="20849"/>
    <cellStyle name="Обычный 16 18 4 6" xfId="20850"/>
    <cellStyle name="Обычный 16 18 4 6 2" xfId="20851"/>
    <cellStyle name="Обычный 16 18 4 7" xfId="20852"/>
    <cellStyle name="Обычный 16 18 4 7 2" xfId="20853"/>
    <cellStyle name="Обычный 16 18 4 8" xfId="20854"/>
    <cellStyle name="Обычный 16 18 5" xfId="20855"/>
    <cellStyle name="Обычный 16 18 5 2" xfId="20856"/>
    <cellStyle name="Обычный 16 18 5 2 2" xfId="20857"/>
    <cellStyle name="Обычный 16 18 5 2 2 2" xfId="20858"/>
    <cellStyle name="Обычный 16 18 5 2 2 2 2" xfId="20859"/>
    <cellStyle name="Обычный 16 18 5 2 2 3" xfId="20860"/>
    <cellStyle name="Обычный 16 18 5 2 3" xfId="20861"/>
    <cellStyle name="Обычный 16 18 5 2 3 2" xfId="20862"/>
    <cellStyle name="Обычный 16 18 5 2 4" xfId="20863"/>
    <cellStyle name="Обычный 16 18 5 3" xfId="20864"/>
    <cellStyle name="Обычный 16 18 5 3 2" xfId="20865"/>
    <cellStyle name="Обычный 16 18 5 3 2 2" xfId="20866"/>
    <cellStyle name="Обычный 16 18 5 3 2 2 2" xfId="20867"/>
    <cellStyle name="Обычный 16 18 5 3 2 3" xfId="20868"/>
    <cellStyle name="Обычный 16 18 5 3 3" xfId="20869"/>
    <cellStyle name="Обычный 16 18 5 3 3 2" xfId="20870"/>
    <cellStyle name="Обычный 16 18 5 3 4" xfId="20871"/>
    <cellStyle name="Обычный 16 18 5 4" xfId="20872"/>
    <cellStyle name="Обычный 16 18 5 4 2" xfId="20873"/>
    <cellStyle name="Обычный 16 18 5 4 2 2" xfId="20874"/>
    <cellStyle name="Обычный 16 18 5 4 2 2 2" xfId="20875"/>
    <cellStyle name="Обычный 16 18 5 4 2 3" xfId="20876"/>
    <cellStyle name="Обычный 16 18 5 4 3" xfId="20877"/>
    <cellStyle name="Обычный 16 18 5 4 3 2" xfId="20878"/>
    <cellStyle name="Обычный 16 18 5 4 4" xfId="20879"/>
    <cellStyle name="Обычный 16 18 5 5" xfId="20880"/>
    <cellStyle name="Обычный 16 18 5 5 2" xfId="20881"/>
    <cellStyle name="Обычный 16 18 5 5 2 2" xfId="20882"/>
    <cellStyle name="Обычный 16 18 5 5 3" xfId="20883"/>
    <cellStyle name="Обычный 16 18 5 6" xfId="20884"/>
    <cellStyle name="Обычный 16 18 5 6 2" xfId="20885"/>
    <cellStyle name="Обычный 16 18 5 7" xfId="20886"/>
    <cellStyle name="Обычный 16 18 6" xfId="20887"/>
    <cellStyle name="Обычный 16 18 6 2" xfId="20888"/>
    <cellStyle name="Обычный 16 18 6 2 2" xfId="20889"/>
    <cellStyle name="Обычный 16 18 6 2 2 2" xfId="20890"/>
    <cellStyle name="Обычный 16 18 6 2 3" xfId="20891"/>
    <cellStyle name="Обычный 16 18 6 3" xfId="20892"/>
    <cellStyle name="Обычный 16 18 6 3 2" xfId="20893"/>
    <cellStyle name="Обычный 16 18 6 4" xfId="20894"/>
    <cellStyle name="Обычный 16 18 7" xfId="20895"/>
    <cellStyle name="Обычный 16 18 7 2" xfId="20896"/>
    <cellStyle name="Обычный 16 18 7 2 2" xfId="20897"/>
    <cellStyle name="Обычный 16 18 7 2 2 2" xfId="20898"/>
    <cellStyle name="Обычный 16 18 7 2 3" xfId="20899"/>
    <cellStyle name="Обычный 16 18 7 3" xfId="20900"/>
    <cellStyle name="Обычный 16 18 7 3 2" xfId="20901"/>
    <cellStyle name="Обычный 16 18 7 4" xfId="20902"/>
    <cellStyle name="Обычный 16 18 8" xfId="20903"/>
    <cellStyle name="Обычный 16 18 8 2" xfId="20904"/>
    <cellStyle name="Обычный 16 18 8 2 2" xfId="20905"/>
    <cellStyle name="Обычный 16 18 8 2 2 2" xfId="20906"/>
    <cellStyle name="Обычный 16 18 8 2 3" xfId="20907"/>
    <cellStyle name="Обычный 16 18 8 3" xfId="20908"/>
    <cellStyle name="Обычный 16 18 8 3 2" xfId="20909"/>
    <cellStyle name="Обычный 16 18 8 4" xfId="20910"/>
    <cellStyle name="Обычный 16 18 9" xfId="20911"/>
    <cellStyle name="Обычный 16 18 9 2" xfId="20912"/>
    <cellStyle name="Обычный 16 18 9 2 2" xfId="20913"/>
    <cellStyle name="Обычный 16 18 9 3" xfId="20914"/>
    <cellStyle name="Обычный 16 19" xfId="20915"/>
    <cellStyle name="Обычный 16 19 10" xfId="20916"/>
    <cellStyle name="Обычный 16 19 10 2" xfId="20917"/>
    <cellStyle name="Обычный 16 19 11" xfId="20918"/>
    <cellStyle name="Обычный 16 19 11 2" xfId="20919"/>
    <cellStyle name="Обычный 16 19 12" xfId="20920"/>
    <cellStyle name="Обычный 16 19 2" xfId="20921"/>
    <cellStyle name="Обычный 16 19 2 10" xfId="20922"/>
    <cellStyle name="Обычный 16 19 2 2" xfId="20923"/>
    <cellStyle name="Обычный 16 19 2 2 2" xfId="20924"/>
    <cellStyle name="Обычный 16 19 2 2 2 2" xfId="20925"/>
    <cellStyle name="Обычный 16 19 2 2 2 2 2" xfId="20926"/>
    <cellStyle name="Обычный 16 19 2 2 2 2 2 2" xfId="20927"/>
    <cellStyle name="Обычный 16 19 2 2 2 2 3" xfId="20928"/>
    <cellStyle name="Обычный 16 19 2 2 2 3" xfId="20929"/>
    <cellStyle name="Обычный 16 19 2 2 2 3 2" xfId="20930"/>
    <cellStyle name="Обычный 16 19 2 2 2 4" xfId="20931"/>
    <cellStyle name="Обычный 16 19 2 2 3" xfId="20932"/>
    <cellStyle name="Обычный 16 19 2 2 3 2" xfId="20933"/>
    <cellStyle name="Обычный 16 19 2 2 3 2 2" xfId="20934"/>
    <cellStyle name="Обычный 16 19 2 2 3 2 2 2" xfId="20935"/>
    <cellStyle name="Обычный 16 19 2 2 3 2 3" xfId="20936"/>
    <cellStyle name="Обычный 16 19 2 2 3 3" xfId="20937"/>
    <cellStyle name="Обычный 16 19 2 2 3 3 2" xfId="20938"/>
    <cellStyle name="Обычный 16 19 2 2 3 4" xfId="20939"/>
    <cellStyle name="Обычный 16 19 2 2 4" xfId="20940"/>
    <cellStyle name="Обычный 16 19 2 2 4 2" xfId="20941"/>
    <cellStyle name="Обычный 16 19 2 2 4 2 2" xfId="20942"/>
    <cellStyle name="Обычный 16 19 2 2 4 2 2 2" xfId="20943"/>
    <cellStyle name="Обычный 16 19 2 2 4 2 3" xfId="20944"/>
    <cellStyle name="Обычный 16 19 2 2 4 3" xfId="20945"/>
    <cellStyle name="Обычный 16 19 2 2 4 3 2" xfId="20946"/>
    <cellStyle name="Обычный 16 19 2 2 4 4" xfId="20947"/>
    <cellStyle name="Обычный 16 19 2 2 5" xfId="20948"/>
    <cellStyle name="Обычный 16 19 2 2 5 2" xfId="20949"/>
    <cellStyle name="Обычный 16 19 2 2 5 2 2" xfId="20950"/>
    <cellStyle name="Обычный 16 19 2 2 5 3" xfId="20951"/>
    <cellStyle name="Обычный 16 19 2 2 6" xfId="20952"/>
    <cellStyle name="Обычный 16 19 2 2 6 2" xfId="20953"/>
    <cellStyle name="Обычный 16 19 2 2 7" xfId="20954"/>
    <cellStyle name="Обычный 16 19 2 2 7 2" xfId="20955"/>
    <cellStyle name="Обычный 16 19 2 2 8" xfId="20956"/>
    <cellStyle name="Обычный 16 19 2 3" xfId="20957"/>
    <cellStyle name="Обычный 16 19 2 3 2" xfId="20958"/>
    <cellStyle name="Обычный 16 19 2 3 2 2" xfId="20959"/>
    <cellStyle name="Обычный 16 19 2 3 2 2 2" xfId="20960"/>
    <cellStyle name="Обычный 16 19 2 3 2 2 2 2" xfId="20961"/>
    <cellStyle name="Обычный 16 19 2 3 2 2 3" xfId="20962"/>
    <cellStyle name="Обычный 16 19 2 3 2 3" xfId="20963"/>
    <cellStyle name="Обычный 16 19 2 3 2 3 2" xfId="20964"/>
    <cellStyle name="Обычный 16 19 2 3 2 4" xfId="20965"/>
    <cellStyle name="Обычный 16 19 2 3 3" xfId="20966"/>
    <cellStyle name="Обычный 16 19 2 3 3 2" xfId="20967"/>
    <cellStyle name="Обычный 16 19 2 3 3 2 2" xfId="20968"/>
    <cellStyle name="Обычный 16 19 2 3 3 2 2 2" xfId="20969"/>
    <cellStyle name="Обычный 16 19 2 3 3 2 3" xfId="20970"/>
    <cellStyle name="Обычный 16 19 2 3 3 3" xfId="20971"/>
    <cellStyle name="Обычный 16 19 2 3 3 3 2" xfId="20972"/>
    <cellStyle name="Обычный 16 19 2 3 3 4" xfId="20973"/>
    <cellStyle name="Обычный 16 19 2 3 4" xfId="20974"/>
    <cellStyle name="Обычный 16 19 2 3 4 2" xfId="20975"/>
    <cellStyle name="Обычный 16 19 2 3 4 2 2" xfId="20976"/>
    <cellStyle name="Обычный 16 19 2 3 4 2 2 2" xfId="20977"/>
    <cellStyle name="Обычный 16 19 2 3 4 2 3" xfId="20978"/>
    <cellStyle name="Обычный 16 19 2 3 4 3" xfId="20979"/>
    <cellStyle name="Обычный 16 19 2 3 4 3 2" xfId="20980"/>
    <cellStyle name="Обычный 16 19 2 3 4 4" xfId="20981"/>
    <cellStyle name="Обычный 16 19 2 3 5" xfId="20982"/>
    <cellStyle name="Обычный 16 19 2 3 5 2" xfId="20983"/>
    <cellStyle name="Обычный 16 19 2 3 5 2 2" xfId="20984"/>
    <cellStyle name="Обычный 16 19 2 3 5 3" xfId="20985"/>
    <cellStyle name="Обычный 16 19 2 3 6" xfId="20986"/>
    <cellStyle name="Обычный 16 19 2 3 6 2" xfId="20987"/>
    <cellStyle name="Обычный 16 19 2 3 7" xfId="20988"/>
    <cellStyle name="Обычный 16 19 2 4" xfId="20989"/>
    <cellStyle name="Обычный 16 19 2 4 2" xfId="20990"/>
    <cellStyle name="Обычный 16 19 2 4 2 2" xfId="20991"/>
    <cellStyle name="Обычный 16 19 2 4 2 2 2" xfId="20992"/>
    <cellStyle name="Обычный 16 19 2 4 2 3" xfId="20993"/>
    <cellStyle name="Обычный 16 19 2 4 3" xfId="20994"/>
    <cellStyle name="Обычный 16 19 2 4 3 2" xfId="20995"/>
    <cellStyle name="Обычный 16 19 2 4 4" xfId="20996"/>
    <cellStyle name="Обычный 16 19 2 5" xfId="20997"/>
    <cellStyle name="Обычный 16 19 2 5 2" xfId="20998"/>
    <cellStyle name="Обычный 16 19 2 5 2 2" xfId="20999"/>
    <cellStyle name="Обычный 16 19 2 5 2 2 2" xfId="21000"/>
    <cellStyle name="Обычный 16 19 2 5 2 3" xfId="21001"/>
    <cellStyle name="Обычный 16 19 2 5 3" xfId="21002"/>
    <cellStyle name="Обычный 16 19 2 5 3 2" xfId="21003"/>
    <cellStyle name="Обычный 16 19 2 5 4" xfId="21004"/>
    <cellStyle name="Обычный 16 19 2 6" xfId="21005"/>
    <cellStyle name="Обычный 16 19 2 6 2" xfId="21006"/>
    <cellStyle name="Обычный 16 19 2 6 2 2" xfId="21007"/>
    <cellStyle name="Обычный 16 19 2 6 2 2 2" xfId="21008"/>
    <cellStyle name="Обычный 16 19 2 6 2 3" xfId="21009"/>
    <cellStyle name="Обычный 16 19 2 6 3" xfId="21010"/>
    <cellStyle name="Обычный 16 19 2 6 3 2" xfId="21011"/>
    <cellStyle name="Обычный 16 19 2 6 4" xfId="21012"/>
    <cellStyle name="Обычный 16 19 2 7" xfId="21013"/>
    <cellStyle name="Обычный 16 19 2 7 2" xfId="21014"/>
    <cellStyle name="Обычный 16 19 2 7 2 2" xfId="21015"/>
    <cellStyle name="Обычный 16 19 2 7 3" xfId="21016"/>
    <cellStyle name="Обычный 16 19 2 8" xfId="21017"/>
    <cellStyle name="Обычный 16 19 2 8 2" xfId="21018"/>
    <cellStyle name="Обычный 16 19 2 9" xfId="21019"/>
    <cellStyle name="Обычный 16 19 2 9 2" xfId="21020"/>
    <cellStyle name="Обычный 16 19 3" xfId="21021"/>
    <cellStyle name="Обычный 16 19 3 10" xfId="21022"/>
    <cellStyle name="Обычный 16 19 3 2" xfId="21023"/>
    <cellStyle name="Обычный 16 19 3 2 2" xfId="21024"/>
    <cellStyle name="Обычный 16 19 3 2 2 2" xfId="21025"/>
    <cellStyle name="Обычный 16 19 3 2 2 2 2" xfId="21026"/>
    <cellStyle name="Обычный 16 19 3 2 2 2 2 2" xfId="21027"/>
    <cellStyle name="Обычный 16 19 3 2 2 2 3" xfId="21028"/>
    <cellStyle name="Обычный 16 19 3 2 2 3" xfId="21029"/>
    <cellStyle name="Обычный 16 19 3 2 2 3 2" xfId="21030"/>
    <cellStyle name="Обычный 16 19 3 2 2 4" xfId="21031"/>
    <cellStyle name="Обычный 16 19 3 2 3" xfId="21032"/>
    <cellStyle name="Обычный 16 19 3 2 3 2" xfId="21033"/>
    <cellStyle name="Обычный 16 19 3 2 3 2 2" xfId="21034"/>
    <cellStyle name="Обычный 16 19 3 2 3 2 2 2" xfId="21035"/>
    <cellStyle name="Обычный 16 19 3 2 3 2 3" xfId="21036"/>
    <cellStyle name="Обычный 16 19 3 2 3 3" xfId="21037"/>
    <cellStyle name="Обычный 16 19 3 2 3 3 2" xfId="21038"/>
    <cellStyle name="Обычный 16 19 3 2 3 4" xfId="21039"/>
    <cellStyle name="Обычный 16 19 3 2 4" xfId="21040"/>
    <cellStyle name="Обычный 16 19 3 2 4 2" xfId="21041"/>
    <cellStyle name="Обычный 16 19 3 2 4 2 2" xfId="21042"/>
    <cellStyle name="Обычный 16 19 3 2 4 2 2 2" xfId="21043"/>
    <cellStyle name="Обычный 16 19 3 2 4 2 3" xfId="21044"/>
    <cellStyle name="Обычный 16 19 3 2 4 3" xfId="21045"/>
    <cellStyle name="Обычный 16 19 3 2 4 3 2" xfId="21046"/>
    <cellStyle name="Обычный 16 19 3 2 4 4" xfId="21047"/>
    <cellStyle name="Обычный 16 19 3 2 5" xfId="21048"/>
    <cellStyle name="Обычный 16 19 3 2 5 2" xfId="21049"/>
    <cellStyle name="Обычный 16 19 3 2 5 2 2" xfId="21050"/>
    <cellStyle name="Обычный 16 19 3 2 5 3" xfId="21051"/>
    <cellStyle name="Обычный 16 19 3 2 6" xfId="21052"/>
    <cellStyle name="Обычный 16 19 3 2 6 2" xfId="21053"/>
    <cellStyle name="Обычный 16 19 3 2 7" xfId="21054"/>
    <cellStyle name="Обычный 16 19 3 2 7 2" xfId="21055"/>
    <cellStyle name="Обычный 16 19 3 2 8" xfId="21056"/>
    <cellStyle name="Обычный 16 19 3 3" xfId="21057"/>
    <cellStyle name="Обычный 16 19 3 3 2" xfId="21058"/>
    <cellStyle name="Обычный 16 19 3 3 2 2" xfId="21059"/>
    <cellStyle name="Обычный 16 19 3 3 2 2 2" xfId="21060"/>
    <cellStyle name="Обычный 16 19 3 3 2 2 2 2" xfId="21061"/>
    <cellStyle name="Обычный 16 19 3 3 2 2 3" xfId="21062"/>
    <cellStyle name="Обычный 16 19 3 3 2 3" xfId="21063"/>
    <cellStyle name="Обычный 16 19 3 3 2 3 2" xfId="21064"/>
    <cellStyle name="Обычный 16 19 3 3 2 4" xfId="21065"/>
    <cellStyle name="Обычный 16 19 3 3 3" xfId="21066"/>
    <cellStyle name="Обычный 16 19 3 3 3 2" xfId="21067"/>
    <cellStyle name="Обычный 16 19 3 3 3 2 2" xfId="21068"/>
    <cellStyle name="Обычный 16 19 3 3 3 2 2 2" xfId="21069"/>
    <cellStyle name="Обычный 16 19 3 3 3 2 3" xfId="21070"/>
    <cellStyle name="Обычный 16 19 3 3 3 3" xfId="21071"/>
    <cellStyle name="Обычный 16 19 3 3 3 3 2" xfId="21072"/>
    <cellStyle name="Обычный 16 19 3 3 3 4" xfId="21073"/>
    <cellStyle name="Обычный 16 19 3 3 4" xfId="21074"/>
    <cellStyle name="Обычный 16 19 3 3 4 2" xfId="21075"/>
    <cellStyle name="Обычный 16 19 3 3 4 2 2" xfId="21076"/>
    <cellStyle name="Обычный 16 19 3 3 4 2 2 2" xfId="21077"/>
    <cellStyle name="Обычный 16 19 3 3 4 2 3" xfId="21078"/>
    <cellStyle name="Обычный 16 19 3 3 4 3" xfId="21079"/>
    <cellStyle name="Обычный 16 19 3 3 4 3 2" xfId="21080"/>
    <cellStyle name="Обычный 16 19 3 3 4 4" xfId="21081"/>
    <cellStyle name="Обычный 16 19 3 3 5" xfId="21082"/>
    <cellStyle name="Обычный 16 19 3 3 5 2" xfId="21083"/>
    <cellStyle name="Обычный 16 19 3 3 5 2 2" xfId="21084"/>
    <cellStyle name="Обычный 16 19 3 3 5 3" xfId="21085"/>
    <cellStyle name="Обычный 16 19 3 3 6" xfId="21086"/>
    <cellStyle name="Обычный 16 19 3 3 6 2" xfId="21087"/>
    <cellStyle name="Обычный 16 19 3 3 7" xfId="21088"/>
    <cellStyle name="Обычный 16 19 3 4" xfId="21089"/>
    <cellStyle name="Обычный 16 19 3 4 2" xfId="21090"/>
    <cellStyle name="Обычный 16 19 3 4 2 2" xfId="21091"/>
    <cellStyle name="Обычный 16 19 3 4 2 2 2" xfId="21092"/>
    <cellStyle name="Обычный 16 19 3 4 2 3" xfId="21093"/>
    <cellStyle name="Обычный 16 19 3 4 3" xfId="21094"/>
    <cellStyle name="Обычный 16 19 3 4 3 2" xfId="21095"/>
    <cellStyle name="Обычный 16 19 3 4 4" xfId="21096"/>
    <cellStyle name="Обычный 16 19 3 5" xfId="21097"/>
    <cellStyle name="Обычный 16 19 3 5 2" xfId="21098"/>
    <cellStyle name="Обычный 16 19 3 5 2 2" xfId="21099"/>
    <cellStyle name="Обычный 16 19 3 5 2 2 2" xfId="21100"/>
    <cellStyle name="Обычный 16 19 3 5 2 3" xfId="21101"/>
    <cellStyle name="Обычный 16 19 3 5 3" xfId="21102"/>
    <cellStyle name="Обычный 16 19 3 5 3 2" xfId="21103"/>
    <cellStyle name="Обычный 16 19 3 5 4" xfId="21104"/>
    <cellStyle name="Обычный 16 19 3 6" xfId="21105"/>
    <cellStyle name="Обычный 16 19 3 6 2" xfId="21106"/>
    <cellStyle name="Обычный 16 19 3 6 2 2" xfId="21107"/>
    <cellStyle name="Обычный 16 19 3 6 2 2 2" xfId="21108"/>
    <cellStyle name="Обычный 16 19 3 6 2 3" xfId="21109"/>
    <cellStyle name="Обычный 16 19 3 6 3" xfId="21110"/>
    <cellStyle name="Обычный 16 19 3 6 3 2" xfId="21111"/>
    <cellStyle name="Обычный 16 19 3 6 4" xfId="21112"/>
    <cellStyle name="Обычный 16 19 3 7" xfId="21113"/>
    <cellStyle name="Обычный 16 19 3 7 2" xfId="21114"/>
    <cellStyle name="Обычный 16 19 3 7 2 2" xfId="21115"/>
    <cellStyle name="Обычный 16 19 3 7 3" xfId="21116"/>
    <cellStyle name="Обычный 16 19 3 8" xfId="21117"/>
    <cellStyle name="Обычный 16 19 3 8 2" xfId="21118"/>
    <cellStyle name="Обычный 16 19 3 9" xfId="21119"/>
    <cellStyle name="Обычный 16 19 3 9 2" xfId="21120"/>
    <cellStyle name="Обычный 16 19 4" xfId="21121"/>
    <cellStyle name="Обычный 16 19 4 2" xfId="21122"/>
    <cellStyle name="Обычный 16 19 4 2 2" xfId="21123"/>
    <cellStyle name="Обычный 16 19 4 2 2 2" xfId="21124"/>
    <cellStyle name="Обычный 16 19 4 2 2 2 2" xfId="21125"/>
    <cellStyle name="Обычный 16 19 4 2 2 3" xfId="21126"/>
    <cellStyle name="Обычный 16 19 4 2 3" xfId="21127"/>
    <cellStyle name="Обычный 16 19 4 2 3 2" xfId="21128"/>
    <cellStyle name="Обычный 16 19 4 2 4" xfId="21129"/>
    <cellStyle name="Обычный 16 19 4 3" xfId="21130"/>
    <cellStyle name="Обычный 16 19 4 3 2" xfId="21131"/>
    <cellStyle name="Обычный 16 19 4 3 2 2" xfId="21132"/>
    <cellStyle name="Обычный 16 19 4 3 2 2 2" xfId="21133"/>
    <cellStyle name="Обычный 16 19 4 3 2 3" xfId="21134"/>
    <cellStyle name="Обычный 16 19 4 3 3" xfId="21135"/>
    <cellStyle name="Обычный 16 19 4 3 3 2" xfId="21136"/>
    <cellStyle name="Обычный 16 19 4 3 4" xfId="21137"/>
    <cellStyle name="Обычный 16 19 4 4" xfId="21138"/>
    <cellStyle name="Обычный 16 19 4 4 2" xfId="21139"/>
    <cellStyle name="Обычный 16 19 4 4 2 2" xfId="21140"/>
    <cellStyle name="Обычный 16 19 4 4 2 2 2" xfId="21141"/>
    <cellStyle name="Обычный 16 19 4 4 2 3" xfId="21142"/>
    <cellStyle name="Обычный 16 19 4 4 3" xfId="21143"/>
    <cellStyle name="Обычный 16 19 4 4 3 2" xfId="21144"/>
    <cellStyle name="Обычный 16 19 4 4 4" xfId="21145"/>
    <cellStyle name="Обычный 16 19 4 5" xfId="21146"/>
    <cellStyle name="Обычный 16 19 4 5 2" xfId="21147"/>
    <cellStyle name="Обычный 16 19 4 5 2 2" xfId="21148"/>
    <cellStyle name="Обычный 16 19 4 5 3" xfId="21149"/>
    <cellStyle name="Обычный 16 19 4 6" xfId="21150"/>
    <cellStyle name="Обычный 16 19 4 6 2" xfId="21151"/>
    <cellStyle name="Обычный 16 19 4 7" xfId="21152"/>
    <cellStyle name="Обычный 16 19 4 7 2" xfId="21153"/>
    <cellStyle name="Обычный 16 19 4 8" xfId="21154"/>
    <cellStyle name="Обычный 16 19 5" xfId="21155"/>
    <cellStyle name="Обычный 16 19 5 2" xfId="21156"/>
    <cellStyle name="Обычный 16 19 5 2 2" xfId="21157"/>
    <cellStyle name="Обычный 16 19 5 2 2 2" xfId="21158"/>
    <cellStyle name="Обычный 16 19 5 2 2 2 2" xfId="21159"/>
    <cellStyle name="Обычный 16 19 5 2 2 3" xfId="21160"/>
    <cellStyle name="Обычный 16 19 5 2 3" xfId="21161"/>
    <cellStyle name="Обычный 16 19 5 2 3 2" xfId="21162"/>
    <cellStyle name="Обычный 16 19 5 2 4" xfId="21163"/>
    <cellStyle name="Обычный 16 19 5 3" xfId="21164"/>
    <cellStyle name="Обычный 16 19 5 3 2" xfId="21165"/>
    <cellStyle name="Обычный 16 19 5 3 2 2" xfId="21166"/>
    <cellStyle name="Обычный 16 19 5 3 2 2 2" xfId="21167"/>
    <cellStyle name="Обычный 16 19 5 3 2 3" xfId="21168"/>
    <cellStyle name="Обычный 16 19 5 3 3" xfId="21169"/>
    <cellStyle name="Обычный 16 19 5 3 3 2" xfId="21170"/>
    <cellStyle name="Обычный 16 19 5 3 4" xfId="21171"/>
    <cellStyle name="Обычный 16 19 5 4" xfId="21172"/>
    <cellStyle name="Обычный 16 19 5 4 2" xfId="21173"/>
    <cellStyle name="Обычный 16 19 5 4 2 2" xfId="21174"/>
    <cellStyle name="Обычный 16 19 5 4 2 2 2" xfId="21175"/>
    <cellStyle name="Обычный 16 19 5 4 2 3" xfId="21176"/>
    <cellStyle name="Обычный 16 19 5 4 3" xfId="21177"/>
    <cellStyle name="Обычный 16 19 5 4 3 2" xfId="21178"/>
    <cellStyle name="Обычный 16 19 5 4 4" xfId="21179"/>
    <cellStyle name="Обычный 16 19 5 5" xfId="21180"/>
    <cellStyle name="Обычный 16 19 5 5 2" xfId="21181"/>
    <cellStyle name="Обычный 16 19 5 5 2 2" xfId="21182"/>
    <cellStyle name="Обычный 16 19 5 5 3" xfId="21183"/>
    <cellStyle name="Обычный 16 19 5 6" xfId="21184"/>
    <cellStyle name="Обычный 16 19 5 6 2" xfId="21185"/>
    <cellStyle name="Обычный 16 19 5 7" xfId="21186"/>
    <cellStyle name="Обычный 16 19 6" xfId="21187"/>
    <cellStyle name="Обычный 16 19 6 2" xfId="21188"/>
    <cellStyle name="Обычный 16 19 6 2 2" xfId="21189"/>
    <cellStyle name="Обычный 16 19 6 2 2 2" xfId="21190"/>
    <cellStyle name="Обычный 16 19 6 2 3" xfId="21191"/>
    <cellStyle name="Обычный 16 19 6 3" xfId="21192"/>
    <cellStyle name="Обычный 16 19 6 3 2" xfId="21193"/>
    <cellStyle name="Обычный 16 19 6 4" xfId="21194"/>
    <cellStyle name="Обычный 16 19 7" xfId="21195"/>
    <cellStyle name="Обычный 16 19 7 2" xfId="21196"/>
    <cellStyle name="Обычный 16 19 7 2 2" xfId="21197"/>
    <cellStyle name="Обычный 16 19 7 2 2 2" xfId="21198"/>
    <cellStyle name="Обычный 16 19 7 2 3" xfId="21199"/>
    <cellStyle name="Обычный 16 19 7 3" xfId="21200"/>
    <cellStyle name="Обычный 16 19 7 3 2" xfId="21201"/>
    <cellStyle name="Обычный 16 19 7 4" xfId="21202"/>
    <cellStyle name="Обычный 16 19 8" xfId="21203"/>
    <cellStyle name="Обычный 16 19 8 2" xfId="21204"/>
    <cellStyle name="Обычный 16 19 8 2 2" xfId="21205"/>
    <cellStyle name="Обычный 16 19 8 2 2 2" xfId="21206"/>
    <cellStyle name="Обычный 16 19 8 2 3" xfId="21207"/>
    <cellStyle name="Обычный 16 19 8 3" xfId="21208"/>
    <cellStyle name="Обычный 16 19 8 3 2" xfId="21209"/>
    <cellStyle name="Обычный 16 19 8 4" xfId="21210"/>
    <cellStyle name="Обычный 16 19 9" xfId="21211"/>
    <cellStyle name="Обычный 16 19 9 2" xfId="21212"/>
    <cellStyle name="Обычный 16 19 9 2 2" xfId="21213"/>
    <cellStyle name="Обычный 16 19 9 3" xfId="21214"/>
    <cellStyle name="Обычный 16 2" xfId="21215"/>
    <cellStyle name="Обычный 16 2 2" xfId="21216"/>
    <cellStyle name="Обычный 16 2 2 10" xfId="21217"/>
    <cellStyle name="Обычный 16 2 2 10 2" xfId="21218"/>
    <cellStyle name="Обычный 16 2 2 11" xfId="21219"/>
    <cellStyle name="Обычный 16 2 2 11 2" xfId="21220"/>
    <cellStyle name="Обычный 16 2 2 12" xfId="21221"/>
    <cellStyle name="Обычный 16 2 2 2" xfId="21222"/>
    <cellStyle name="Обычный 16 2 2 2 10" xfId="21223"/>
    <cellStyle name="Обычный 16 2 2 2 2" xfId="21224"/>
    <cellStyle name="Обычный 16 2 2 2 2 2" xfId="21225"/>
    <cellStyle name="Обычный 16 2 2 2 2 2 2" xfId="21226"/>
    <cellStyle name="Обычный 16 2 2 2 2 2 2 2" xfId="21227"/>
    <cellStyle name="Обычный 16 2 2 2 2 2 2 2 2" xfId="21228"/>
    <cellStyle name="Обычный 16 2 2 2 2 2 2 3" xfId="21229"/>
    <cellStyle name="Обычный 16 2 2 2 2 2 3" xfId="21230"/>
    <cellStyle name="Обычный 16 2 2 2 2 2 3 2" xfId="21231"/>
    <cellStyle name="Обычный 16 2 2 2 2 2 4" xfId="21232"/>
    <cellStyle name="Обычный 16 2 2 2 2 3" xfId="21233"/>
    <cellStyle name="Обычный 16 2 2 2 2 3 2" xfId="21234"/>
    <cellStyle name="Обычный 16 2 2 2 2 3 2 2" xfId="21235"/>
    <cellStyle name="Обычный 16 2 2 2 2 3 2 2 2" xfId="21236"/>
    <cellStyle name="Обычный 16 2 2 2 2 3 2 3" xfId="21237"/>
    <cellStyle name="Обычный 16 2 2 2 2 3 3" xfId="21238"/>
    <cellStyle name="Обычный 16 2 2 2 2 3 3 2" xfId="21239"/>
    <cellStyle name="Обычный 16 2 2 2 2 3 4" xfId="21240"/>
    <cellStyle name="Обычный 16 2 2 2 2 4" xfId="21241"/>
    <cellStyle name="Обычный 16 2 2 2 2 4 2" xfId="21242"/>
    <cellStyle name="Обычный 16 2 2 2 2 4 2 2" xfId="21243"/>
    <cellStyle name="Обычный 16 2 2 2 2 4 2 2 2" xfId="21244"/>
    <cellStyle name="Обычный 16 2 2 2 2 4 2 3" xfId="21245"/>
    <cellStyle name="Обычный 16 2 2 2 2 4 3" xfId="21246"/>
    <cellStyle name="Обычный 16 2 2 2 2 4 3 2" xfId="21247"/>
    <cellStyle name="Обычный 16 2 2 2 2 4 4" xfId="21248"/>
    <cellStyle name="Обычный 16 2 2 2 2 5" xfId="21249"/>
    <cellStyle name="Обычный 16 2 2 2 2 5 2" xfId="21250"/>
    <cellStyle name="Обычный 16 2 2 2 2 5 2 2" xfId="21251"/>
    <cellStyle name="Обычный 16 2 2 2 2 5 3" xfId="21252"/>
    <cellStyle name="Обычный 16 2 2 2 2 6" xfId="21253"/>
    <cellStyle name="Обычный 16 2 2 2 2 6 2" xfId="21254"/>
    <cellStyle name="Обычный 16 2 2 2 2 7" xfId="21255"/>
    <cellStyle name="Обычный 16 2 2 2 2 7 2" xfId="21256"/>
    <cellStyle name="Обычный 16 2 2 2 2 8" xfId="21257"/>
    <cellStyle name="Обычный 16 2 2 2 3" xfId="21258"/>
    <cellStyle name="Обычный 16 2 2 2 3 2" xfId="21259"/>
    <cellStyle name="Обычный 16 2 2 2 3 2 2" xfId="21260"/>
    <cellStyle name="Обычный 16 2 2 2 3 2 2 2" xfId="21261"/>
    <cellStyle name="Обычный 16 2 2 2 3 2 2 2 2" xfId="21262"/>
    <cellStyle name="Обычный 16 2 2 2 3 2 2 3" xfId="21263"/>
    <cellStyle name="Обычный 16 2 2 2 3 2 3" xfId="21264"/>
    <cellStyle name="Обычный 16 2 2 2 3 2 3 2" xfId="21265"/>
    <cellStyle name="Обычный 16 2 2 2 3 2 4" xfId="21266"/>
    <cellStyle name="Обычный 16 2 2 2 3 3" xfId="21267"/>
    <cellStyle name="Обычный 16 2 2 2 3 3 2" xfId="21268"/>
    <cellStyle name="Обычный 16 2 2 2 3 3 2 2" xfId="21269"/>
    <cellStyle name="Обычный 16 2 2 2 3 3 2 2 2" xfId="21270"/>
    <cellStyle name="Обычный 16 2 2 2 3 3 2 3" xfId="21271"/>
    <cellStyle name="Обычный 16 2 2 2 3 3 3" xfId="21272"/>
    <cellStyle name="Обычный 16 2 2 2 3 3 3 2" xfId="21273"/>
    <cellStyle name="Обычный 16 2 2 2 3 3 4" xfId="21274"/>
    <cellStyle name="Обычный 16 2 2 2 3 4" xfId="21275"/>
    <cellStyle name="Обычный 16 2 2 2 3 4 2" xfId="21276"/>
    <cellStyle name="Обычный 16 2 2 2 3 4 2 2" xfId="21277"/>
    <cellStyle name="Обычный 16 2 2 2 3 4 2 2 2" xfId="21278"/>
    <cellStyle name="Обычный 16 2 2 2 3 4 2 3" xfId="21279"/>
    <cellStyle name="Обычный 16 2 2 2 3 4 3" xfId="21280"/>
    <cellStyle name="Обычный 16 2 2 2 3 4 3 2" xfId="21281"/>
    <cellStyle name="Обычный 16 2 2 2 3 4 4" xfId="21282"/>
    <cellStyle name="Обычный 16 2 2 2 3 5" xfId="21283"/>
    <cellStyle name="Обычный 16 2 2 2 3 5 2" xfId="21284"/>
    <cellStyle name="Обычный 16 2 2 2 3 5 2 2" xfId="21285"/>
    <cellStyle name="Обычный 16 2 2 2 3 5 3" xfId="21286"/>
    <cellStyle name="Обычный 16 2 2 2 3 6" xfId="21287"/>
    <cellStyle name="Обычный 16 2 2 2 3 6 2" xfId="21288"/>
    <cellStyle name="Обычный 16 2 2 2 3 7" xfId="21289"/>
    <cellStyle name="Обычный 16 2 2 2 4" xfId="21290"/>
    <cellStyle name="Обычный 16 2 2 2 4 2" xfId="21291"/>
    <cellStyle name="Обычный 16 2 2 2 4 2 2" xfId="21292"/>
    <cellStyle name="Обычный 16 2 2 2 4 2 2 2" xfId="21293"/>
    <cellStyle name="Обычный 16 2 2 2 4 2 3" xfId="21294"/>
    <cellStyle name="Обычный 16 2 2 2 4 3" xfId="21295"/>
    <cellStyle name="Обычный 16 2 2 2 4 3 2" xfId="21296"/>
    <cellStyle name="Обычный 16 2 2 2 4 4" xfId="21297"/>
    <cellStyle name="Обычный 16 2 2 2 5" xfId="21298"/>
    <cellStyle name="Обычный 16 2 2 2 5 2" xfId="21299"/>
    <cellStyle name="Обычный 16 2 2 2 5 2 2" xfId="21300"/>
    <cellStyle name="Обычный 16 2 2 2 5 2 2 2" xfId="21301"/>
    <cellStyle name="Обычный 16 2 2 2 5 2 3" xfId="21302"/>
    <cellStyle name="Обычный 16 2 2 2 5 3" xfId="21303"/>
    <cellStyle name="Обычный 16 2 2 2 5 3 2" xfId="21304"/>
    <cellStyle name="Обычный 16 2 2 2 5 4" xfId="21305"/>
    <cellStyle name="Обычный 16 2 2 2 6" xfId="21306"/>
    <cellStyle name="Обычный 16 2 2 2 6 2" xfId="21307"/>
    <cellStyle name="Обычный 16 2 2 2 6 2 2" xfId="21308"/>
    <cellStyle name="Обычный 16 2 2 2 6 2 2 2" xfId="21309"/>
    <cellStyle name="Обычный 16 2 2 2 6 2 3" xfId="21310"/>
    <cellStyle name="Обычный 16 2 2 2 6 3" xfId="21311"/>
    <cellStyle name="Обычный 16 2 2 2 6 3 2" xfId="21312"/>
    <cellStyle name="Обычный 16 2 2 2 6 4" xfId="21313"/>
    <cellStyle name="Обычный 16 2 2 2 7" xfId="21314"/>
    <cellStyle name="Обычный 16 2 2 2 7 2" xfId="21315"/>
    <cellStyle name="Обычный 16 2 2 2 7 2 2" xfId="21316"/>
    <cellStyle name="Обычный 16 2 2 2 7 3" xfId="21317"/>
    <cellStyle name="Обычный 16 2 2 2 8" xfId="21318"/>
    <cellStyle name="Обычный 16 2 2 2 8 2" xfId="21319"/>
    <cellStyle name="Обычный 16 2 2 2 9" xfId="21320"/>
    <cellStyle name="Обычный 16 2 2 2 9 2" xfId="21321"/>
    <cellStyle name="Обычный 16 2 2 3" xfId="21322"/>
    <cellStyle name="Обычный 16 2 2 3 10" xfId="21323"/>
    <cellStyle name="Обычный 16 2 2 3 2" xfId="21324"/>
    <cellStyle name="Обычный 16 2 2 3 2 2" xfId="21325"/>
    <cellStyle name="Обычный 16 2 2 3 2 2 2" xfId="21326"/>
    <cellStyle name="Обычный 16 2 2 3 2 2 2 2" xfId="21327"/>
    <cellStyle name="Обычный 16 2 2 3 2 2 2 2 2" xfId="21328"/>
    <cellStyle name="Обычный 16 2 2 3 2 2 2 3" xfId="21329"/>
    <cellStyle name="Обычный 16 2 2 3 2 2 3" xfId="21330"/>
    <cellStyle name="Обычный 16 2 2 3 2 2 3 2" xfId="21331"/>
    <cellStyle name="Обычный 16 2 2 3 2 2 4" xfId="21332"/>
    <cellStyle name="Обычный 16 2 2 3 2 3" xfId="21333"/>
    <cellStyle name="Обычный 16 2 2 3 2 3 2" xfId="21334"/>
    <cellStyle name="Обычный 16 2 2 3 2 3 2 2" xfId="21335"/>
    <cellStyle name="Обычный 16 2 2 3 2 3 2 2 2" xfId="21336"/>
    <cellStyle name="Обычный 16 2 2 3 2 3 2 3" xfId="21337"/>
    <cellStyle name="Обычный 16 2 2 3 2 3 3" xfId="21338"/>
    <cellStyle name="Обычный 16 2 2 3 2 3 3 2" xfId="21339"/>
    <cellStyle name="Обычный 16 2 2 3 2 3 4" xfId="21340"/>
    <cellStyle name="Обычный 16 2 2 3 2 4" xfId="21341"/>
    <cellStyle name="Обычный 16 2 2 3 2 4 2" xfId="21342"/>
    <cellStyle name="Обычный 16 2 2 3 2 4 2 2" xfId="21343"/>
    <cellStyle name="Обычный 16 2 2 3 2 4 2 2 2" xfId="21344"/>
    <cellStyle name="Обычный 16 2 2 3 2 4 2 3" xfId="21345"/>
    <cellStyle name="Обычный 16 2 2 3 2 4 3" xfId="21346"/>
    <cellStyle name="Обычный 16 2 2 3 2 4 3 2" xfId="21347"/>
    <cellStyle name="Обычный 16 2 2 3 2 4 4" xfId="21348"/>
    <cellStyle name="Обычный 16 2 2 3 2 5" xfId="21349"/>
    <cellStyle name="Обычный 16 2 2 3 2 5 2" xfId="21350"/>
    <cellStyle name="Обычный 16 2 2 3 2 5 2 2" xfId="21351"/>
    <cellStyle name="Обычный 16 2 2 3 2 5 3" xfId="21352"/>
    <cellStyle name="Обычный 16 2 2 3 2 6" xfId="21353"/>
    <cellStyle name="Обычный 16 2 2 3 2 6 2" xfId="21354"/>
    <cellStyle name="Обычный 16 2 2 3 2 7" xfId="21355"/>
    <cellStyle name="Обычный 16 2 2 3 2 7 2" xfId="21356"/>
    <cellStyle name="Обычный 16 2 2 3 2 8" xfId="21357"/>
    <cellStyle name="Обычный 16 2 2 3 3" xfId="21358"/>
    <cellStyle name="Обычный 16 2 2 3 3 2" xfId="21359"/>
    <cellStyle name="Обычный 16 2 2 3 3 2 2" xfId="21360"/>
    <cellStyle name="Обычный 16 2 2 3 3 2 2 2" xfId="21361"/>
    <cellStyle name="Обычный 16 2 2 3 3 2 2 2 2" xfId="21362"/>
    <cellStyle name="Обычный 16 2 2 3 3 2 2 3" xfId="21363"/>
    <cellStyle name="Обычный 16 2 2 3 3 2 3" xfId="21364"/>
    <cellStyle name="Обычный 16 2 2 3 3 2 3 2" xfId="21365"/>
    <cellStyle name="Обычный 16 2 2 3 3 2 4" xfId="21366"/>
    <cellStyle name="Обычный 16 2 2 3 3 3" xfId="21367"/>
    <cellStyle name="Обычный 16 2 2 3 3 3 2" xfId="21368"/>
    <cellStyle name="Обычный 16 2 2 3 3 3 2 2" xfId="21369"/>
    <cellStyle name="Обычный 16 2 2 3 3 3 2 2 2" xfId="21370"/>
    <cellStyle name="Обычный 16 2 2 3 3 3 2 3" xfId="21371"/>
    <cellStyle name="Обычный 16 2 2 3 3 3 3" xfId="21372"/>
    <cellStyle name="Обычный 16 2 2 3 3 3 3 2" xfId="21373"/>
    <cellStyle name="Обычный 16 2 2 3 3 3 4" xfId="21374"/>
    <cellStyle name="Обычный 16 2 2 3 3 4" xfId="21375"/>
    <cellStyle name="Обычный 16 2 2 3 3 4 2" xfId="21376"/>
    <cellStyle name="Обычный 16 2 2 3 3 4 2 2" xfId="21377"/>
    <cellStyle name="Обычный 16 2 2 3 3 4 2 2 2" xfId="21378"/>
    <cellStyle name="Обычный 16 2 2 3 3 4 2 3" xfId="21379"/>
    <cellStyle name="Обычный 16 2 2 3 3 4 3" xfId="21380"/>
    <cellStyle name="Обычный 16 2 2 3 3 4 3 2" xfId="21381"/>
    <cellStyle name="Обычный 16 2 2 3 3 4 4" xfId="21382"/>
    <cellStyle name="Обычный 16 2 2 3 3 5" xfId="21383"/>
    <cellStyle name="Обычный 16 2 2 3 3 5 2" xfId="21384"/>
    <cellStyle name="Обычный 16 2 2 3 3 5 2 2" xfId="21385"/>
    <cellStyle name="Обычный 16 2 2 3 3 5 3" xfId="21386"/>
    <cellStyle name="Обычный 16 2 2 3 3 6" xfId="21387"/>
    <cellStyle name="Обычный 16 2 2 3 3 6 2" xfId="21388"/>
    <cellStyle name="Обычный 16 2 2 3 3 7" xfId="21389"/>
    <cellStyle name="Обычный 16 2 2 3 4" xfId="21390"/>
    <cellStyle name="Обычный 16 2 2 3 4 2" xfId="21391"/>
    <cellStyle name="Обычный 16 2 2 3 4 2 2" xfId="21392"/>
    <cellStyle name="Обычный 16 2 2 3 4 2 2 2" xfId="21393"/>
    <cellStyle name="Обычный 16 2 2 3 4 2 3" xfId="21394"/>
    <cellStyle name="Обычный 16 2 2 3 4 3" xfId="21395"/>
    <cellStyle name="Обычный 16 2 2 3 4 3 2" xfId="21396"/>
    <cellStyle name="Обычный 16 2 2 3 4 4" xfId="21397"/>
    <cellStyle name="Обычный 16 2 2 3 5" xfId="21398"/>
    <cellStyle name="Обычный 16 2 2 3 5 2" xfId="21399"/>
    <cellStyle name="Обычный 16 2 2 3 5 2 2" xfId="21400"/>
    <cellStyle name="Обычный 16 2 2 3 5 2 2 2" xfId="21401"/>
    <cellStyle name="Обычный 16 2 2 3 5 2 3" xfId="21402"/>
    <cellStyle name="Обычный 16 2 2 3 5 3" xfId="21403"/>
    <cellStyle name="Обычный 16 2 2 3 5 3 2" xfId="21404"/>
    <cellStyle name="Обычный 16 2 2 3 5 4" xfId="21405"/>
    <cellStyle name="Обычный 16 2 2 3 6" xfId="21406"/>
    <cellStyle name="Обычный 16 2 2 3 6 2" xfId="21407"/>
    <cellStyle name="Обычный 16 2 2 3 6 2 2" xfId="21408"/>
    <cellStyle name="Обычный 16 2 2 3 6 2 2 2" xfId="21409"/>
    <cellStyle name="Обычный 16 2 2 3 6 2 3" xfId="21410"/>
    <cellStyle name="Обычный 16 2 2 3 6 3" xfId="21411"/>
    <cellStyle name="Обычный 16 2 2 3 6 3 2" xfId="21412"/>
    <cellStyle name="Обычный 16 2 2 3 6 4" xfId="21413"/>
    <cellStyle name="Обычный 16 2 2 3 7" xfId="21414"/>
    <cellStyle name="Обычный 16 2 2 3 7 2" xfId="21415"/>
    <cellStyle name="Обычный 16 2 2 3 7 2 2" xfId="21416"/>
    <cellStyle name="Обычный 16 2 2 3 7 3" xfId="21417"/>
    <cellStyle name="Обычный 16 2 2 3 8" xfId="21418"/>
    <cellStyle name="Обычный 16 2 2 3 8 2" xfId="21419"/>
    <cellStyle name="Обычный 16 2 2 3 9" xfId="21420"/>
    <cellStyle name="Обычный 16 2 2 3 9 2" xfId="21421"/>
    <cellStyle name="Обычный 16 2 2 4" xfId="21422"/>
    <cellStyle name="Обычный 16 2 2 4 2" xfId="21423"/>
    <cellStyle name="Обычный 16 2 2 4 2 2" xfId="21424"/>
    <cellStyle name="Обычный 16 2 2 4 2 2 2" xfId="21425"/>
    <cellStyle name="Обычный 16 2 2 4 2 2 2 2" xfId="21426"/>
    <cellStyle name="Обычный 16 2 2 4 2 2 3" xfId="21427"/>
    <cellStyle name="Обычный 16 2 2 4 2 3" xfId="21428"/>
    <cellStyle name="Обычный 16 2 2 4 2 3 2" xfId="21429"/>
    <cellStyle name="Обычный 16 2 2 4 2 4" xfId="21430"/>
    <cellStyle name="Обычный 16 2 2 4 3" xfId="21431"/>
    <cellStyle name="Обычный 16 2 2 4 3 2" xfId="21432"/>
    <cellStyle name="Обычный 16 2 2 4 3 2 2" xfId="21433"/>
    <cellStyle name="Обычный 16 2 2 4 3 2 2 2" xfId="21434"/>
    <cellStyle name="Обычный 16 2 2 4 3 2 3" xfId="21435"/>
    <cellStyle name="Обычный 16 2 2 4 3 3" xfId="21436"/>
    <cellStyle name="Обычный 16 2 2 4 3 3 2" xfId="21437"/>
    <cellStyle name="Обычный 16 2 2 4 3 4" xfId="21438"/>
    <cellStyle name="Обычный 16 2 2 4 4" xfId="21439"/>
    <cellStyle name="Обычный 16 2 2 4 4 2" xfId="21440"/>
    <cellStyle name="Обычный 16 2 2 4 4 2 2" xfId="21441"/>
    <cellStyle name="Обычный 16 2 2 4 4 2 2 2" xfId="21442"/>
    <cellStyle name="Обычный 16 2 2 4 4 2 3" xfId="21443"/>
    <cellStyle name="Обычный 16 2 2 4 4 3" xfId="21444"/>
    <cellStyle name="Обычный 16 2 2 4 4 3 2" xfId="21445"/>
    <cellStyle name="Обычный 16 2 2 4 4 4" xfId="21446"/>
    <cellStyle name="Обычный 16 2 2 4 5" xfId="21447"/>
    <cellStyle name="Обычный 16 2 2 4 5 2" xfId="21448"/>
    <cellStyle name="Обычный 16 2 2 4 5 2 2" xfId="21449"/>
    <cellStyle name="Обычный 16 2 2 4 5 3" xfId="21450"/>
    <cellStyle name="Обычный 16 2 2 4 6" xfId="21451"/>
    <cellStyle name="Обычный 16 2 2 4 6 2" xfId="21452"/>
    <cellStyle name="Обычный 16 2 2 4 7" xfId="21453"/>
    <cellStyle name="Обычный 16 2 2 4 7 2" xfId="21454"/>
    <cellStyle name="Обычный 16 2 2 4 8" xfId="21455"/>
    <cellStyle name="Обычный 16 2 2 5" xfId="21456"/>
    <cellStyle name="Обычный 16 2 2 5 2" xfId="21457"/>
    <cellStyle name="Обычный 16 2 2 5 2 2" xfId="21458"/>
    <cellStyle name="Обычный 16 2 2 5 2 2 2" xfId="21459"/>
    <cellStyle name="Обычный 16 2 2 5 2 2 2 2" xfId="21460"/>
    <cellStyle name="Обычный 16 2 2 5 2 2 3" xfId="21461"/>
    <cellStyle name="Обычный 16 2 2 5 2 3" xfId="21462"/>
    <cellStyle name="Обычный 16 2 2 5 2 3 2" xfId="21463"/>
    <cellStyle name="Обычный 16 2 2 5 2 4" xfId="21464"/>
    <cellStyle name="Обычный 16 2 2 5 3" xfId="21465"/>
    <cellStyle name="Обычный 16 2 2 5 3 2" xfId="21466"/>
    <cellStyle name="Обычный 16 2 2 5 3 2 2" xfId="21467"/>
    <cellStyle name="Обычный 16 2 2 5 3 2 2 2" xfId="21468"/>
    <cellStyle name="Обычный 16 2 2 5 3 2 3" xfId="21469"/>
    <cellStyle name="Обычный 16 2 2 5 3 3" xfId="21470"/>
    <cellStyle name="Обычный 16 2 2 5 3 3 2" xfId="21471"/>
    <cellStyle name="Обычный 16 2 2 5 3 4" xfId="21472"/>
    <cellStyle name="Обычный 16 2 2 5 4" xfId="21473"/>
    <cellStyle name="Обычный 16 2 2 5 4 2" xfId="21474"/>
    <cellStyle name="Обычный 16 2 2 5 4 2 2" xfId="21475"/>
    <cellStyle name="Обычный 16 2 2 5 4 2 2 2" xfId="21476"/>
    <cellStyle name="Обычный 16 2 2 5 4 2 3" xfId="21477"/>
    <cellStyle name="Обычный 16 2 2 5 4 3" xfId="21478"/>
    <cellStyle name="Обычный 16 2 2 5 4 3 2" xfId="21479"/>
    <cellStyle name="Обычный 16 2 2 5 4 4" xfId="21480"/>
    <cellStyle name="Обычный 16 2 2 5 5" xfId="21481"/>
    <cellStyle name="Обычный 16 2 2 5 5 2" xfId="21482"/>
    <cellStyle name="Обычный 16 2 2 5 5 2 2" xfId="21483"/>
    <cellStyle name="Обычный 16 2 2 5 5 3" xfId="21484"/>
    <cellStyle name="Обычный 16 2 2 5 6" xfId="21485"/>
    <cellStyle name="Обычный 16 2 2 5 6 2" xfId="21486"/>
    <cellStyle name="Обычный 16 2 2 5 7" xfId="21487"/>
    <cellStyle name="Обычный 16 2 2 6" xfId="21488"/>
    <cellStyle name="Обычный 16 2 2 6 2" xfId="21489"/>
    <cellStyle name="Обычный 16 2 2 6 2 2" xfId="21490"/>
    <cellStyle name="Обычный 16 2 2 6 2 2 2" xfId="21491"/>
    <cellStyle name="Обычный 16 2 2 6 2 3" xfId="21492"/>
    <cellStyle name="Обычный 16 2 2 6 3" xfId="21493"/>
    <cellStyle name="Обычный 16 2 2 6 3 2" xfId="21494"/>
    <cellStyle name="Обычный 16 2 2 6 4" xfId="21495"/>
    <cellStyle name="Обычный 16 2 2 7" xfId="21496"/>
    <cellStyle name="Обычный 16 2 2 7 2" xfId="21497"/>
    <cellStyle name="Обычный 16 2 2 7 2 2" xfId="21498"/>
    <cellStyle name="Обычный 16 2 2 7 2 2 2" xfId="21499"/>
    <cellStyle name="Обычный 16 2 2 7 2 3" xfId="21500"/>
    <cellStyle name="Обычный 16 2 2 7 3" xfId="21501"/>
    <cellStyle name="Обычный 16 2 2 7 3 2" xfId="21502"/>
    <cellStyle name="Обычный 16 2 2 7 4" xfId="21503"/>
    <cellStyle name="Обычный 16 2 2 8" xfId="21504"/>
    <cellStyle name="Обычный 16 2 2 8 2" xfId="21505"/>
    <cellStyle name="Обычный 16 2 2 8 2 2" xfId="21506"/>
    <cellStyle name="Обычный 16 2 2 8 2 2 2" xfId="21507"/>
    <cellStyle name="Обычный 16 2 2 8 2 3" xfId="21508"/>
    <cellStyle name="Обычный 16 2 2 8 3" xfId="21509"/>
    <cellStyle name="Обычный 16 2 2 8 3 2" xfId="21510"/>
    <cellStyle name="Обычный 16 2 2 8 4" xfId="21511"/>
    <cellStyle name="Обычный 16 2 2 9" xfId="21512"/>
    <cellStyle name="Обычный 16 2 2 9 2" xfId="21513"/>
    <cellStyle name="Обычный 16 2 2 9 2 2" xfId="21514"/>
    <cellStyle name="Обычный 16 2 2 9 3" xfId="21515"/>
    <cellStyle name="Обычный 16 2 3" xfId="21516"/>
    <cellStyle name="Обычный 16 2 3 2" xfId="46518"/>
    <cellStyle name="Обычный 16 2 4" xfId="21517"/>
    <cellStyle name="Обычный 16 2 4 2" xfId="46519"/>
    <cellStyle name="Обычный 16 2 5" xfId="21518"/>
    <cellStyle name="Обычный 16 2 5 2" xfId="46520"/>
    <cellStyle name="Обычный 16 2 6" xfId="21519"/>
    <cellStyle name="Обычный 16 2 6 2" xfId="46521"/>
    <cellStyle name="Обычный 16 2 7" xfId="46522"/>
    <cellStyle name="Обычный 16 20" xfId="21520"/>
    <cellStyle name="Обычный 16 20 10" xfId="21521"/>
    <cellStyle name="Обычный 16 20 10 2" xfId="21522"/>
    <cellStyle name="Обычный 16 20 11" xfId="21523"/>
    <cellStyle name="Обычный 16 20 11 2" xfId="21524"/>
    <cellStyle name="Обычный 16 20 12" xfId="21525"/>
    <cellStyle name="Обычный 16 20 2" xfId="21526"/>
    <cellStyle name="Обычный 16 20 2 10" xfId="21527"/>
    <cellStyle name="Обычный 16 20 2 2" xfId="21528"/>
    <cellStyle name="Обычный 16 20 2 2 2" xfId="21529"/>
    <cellStyle name="Обычный 16 20 2 2 2 2" xfId="21530"/>
    <cellStyle name="Обычный 16 20 2 2 2 2 2" xfId="21531"/>
    <cellStyle name="Обычный 16 20 2 2 2 2 2 2" xfId="21532"/>
    <cellStyle name="Обычный 16 20 2 2 2 2 3" xfId="21533"/>
    <cellStyle name="Обычный 16 20 2 2 2 3" xfId="21534"/>
    <cellStyle name="Обычный 16 20 2 2 2 3 2" xfId="21535"/>
    <cellStyle name="Обычный 16 20 2 2 2 4" xfId="21536"/>
    <cellStyle name="Обычный 16 20 2 2 3" xfId="21537"/>
    <cellStyle name="Обычный 16 20 2 2 3 2" xfId="21538"/>
    <cellStyle name="Обычный 16 20 2 2 3 2 2" xfId="21539"/>
    <cellStyle name="Обычный 16 20 2 2 3 2 2 2" xfId="21540"/>
    <cellStyle name="Обычный 16 20 2 2 3 2 3" xfId="21541"/>
    <cellStyle name="Обычный 16 20 2 2 3 3" xfId="21542"/>
    <cellStyle name="Обычный 16 20 2 2 3 3 2" xfId="21543"/>
    <cellStyle name="Обычный 16 20 2 2 3 4" xfId="21544"/>
    <cellStyle name="Обычный 16 20 2 2 4" xfId="21545"/>
    <cellStyle name="Обычный 16 20 2 2 4 2" xfId="21546"/>
    <cellStyle name="Обычный 16 20 2 2 4 2 2" xfId="21547"/>
    <cellStyle name="Обычный 16 20 2 2 4 2 2 2" xfId="21548"/>
    <cellStyle name="Обычный 16 20 2 2 4 2 3" xfId="21549"/>
    <cellStyle name="Обычный 16 20 2 2 4 3" xfId="21550"/>
    <cellStyle name="Обычный 16 20 2 2 4 3 2" xfId="21551"/>
    <cellStyle name="Обычный 16 20 2 2 4 4" xfId="21552"/>
    <cellStyle name="Обычный 16 20 2 2 5" xfId="21553"/>
    <cellStyle name="Обычный 16 20 2 2 5 2" xfId="21554"/>
    <cellStyle name="Обычный 16 20 2 2 5 2 2" xfId="21555"/>
    <cellStyle name="Обычный 16 20 2 2 5 3" xfId="21556"/>
    <cellStyle name="Обычный 16 20 2 2 6" xfId="21557"/>
    <cellStyle name="Обычный 16 20 2 2 6 2" xfId="21558"/>
    <cellStyle name="Обычный 16 20 2 2 7" xfId="21559"/>
    <cellStyle name="Обычный 16 20 2 2 7 2" xfId="21560"/>
    <cellStyle name="Обычный 16 20 2 2 8" xfId="21561"/>
    <cellStyle name="Обычный 16 20 2 3" xfId="21562"/>
    <cellStyle name="Обычный 16 20 2 3 2" xfId="21563"/>
    <cellStyle name="Обычный 16 20 2 3 2 2" xfId="21564"/>
    <cellStyle name="Обычный 16 20 2 3 2 2 2" xfId="21565"/>
    <cellStyle name="Обычный 16 20 2 3 2 2 2 2" xfId="21566"/>
    <cellStyle name="Обычный 16 20 2 3 2 2 3" xfId="21567"/>
    <cellStyle name="Обычный 16 20 2 3 2 3" xfId="21568"/>
    <cellStyle name="Обычный 16 20 2 3 2 3 2" xfId="21569"/>
    <cellStyle name="Обычный 16 20 2 3 2 4" xfId="21570"/>
    <cellStyle name="Обычный 16 20 2 3 3" xfId="21571"/>
    <cellStyle name="Обычный 16 20 2 3 3 2" xfId="21572"/>
    <cellStyle name="Обычный 16 20 2 3 3 2 2" xfId="21573"/>
    <cellStyle name="Обычный 16 20 2 3 3 2 2 2" xfId="21574"/>
    <cellStyle name="Обычный 16 20 2 3 3 2 3" xfId="21575"/>
    <cellStyle name="Обычный 16 20 2 3 3 3" xfId="21576"/>
    <cellStyle name="Обычный 16 20 2 3 3 3 2" xfId="21577"/>
    <cellStyle name="Обычный 16 20 2 3 3 4" xfId="21578"/>
    <cellStyle name="Обычный 16 20 2 3 4" xfId="21579"/>
    <cellStyle name="Обычный 16 20 2 3 4 2" xfId="21580"/>
    <cellStyle name="Обычный 16 20 2 3 4 2 2" xfId="21581"/>
    <cellStyle name="Обычный 16 20 2 3 4 2 2 2" xfId="21582"/>
    <cellStyle name="Обычный 16 20 2 3 4 2 3" xfId="21583"/>
    <cellStyle name="Обычный 16 20 2 3 4 3" xfId="21584"/>
    <cellStyle name="Обычный 16 20 2 3 4 3 2" xfId="21585"/>
    <cellStyle name="Обычный 16 20 2 3 4 4" xfId="21586"/>
    <cellStyle name="Обычный 16 20 2 3 5" xfId="21587"/>
    <cellStyle name="Обычный 16 20 2 3 5 2" xfId="21588"/>
    <cellStyle name="Обычный 16 20 2 3 5 2 2" xfId="21589"/>
    <cellStyle name="Обычный 16 20 2 3 5 3" xfId="21590"/>
    <cellStyle name="Обычный 16 20 2 3 6" xfId="21591"/>
    <cellStyle name="Обычный 16 20 2 3 6 2" xfId="21592"/>
    <cellStyle name="Обычный 16 20 2 3 7" xfId="21593"/>
    <cellStyle name="Обычный 16 20 2 4" xfId="21594"/>
    <cellStyle name="Обычный 16 20 2 4 2" xfId="21595"/>
    <cellStyle name="Обычный 16 20 2 4 2 2" xfId="21596"/>
    <cellStyle name="Обычный 16 20 2 4 2 2 2" xfId="21597"/>
    <cellStyle name="Обычный 16 20 2 4 2 3" xfId="21598"/>
    <cellStyle name="Обычный 16 20 2 4 3" xfId="21599"/>
    <cellStyle name="Обычный 16 20 2 4 3 2" xfId="21600"/>
    <cellStyle name="Обычный 16 20 2 4 4" xfId="21601"/>
    <cellStyle name="Обычный 16 20 2 5" xfId="21602"/>
    <cellStyle name="Обычный 16 20 2 5 2" xfId="21603"/>
    <cellStyle name="Обычный 16 20 2 5 2 2" xfId="21604"/>
    <cellStyle name="Обычный 16 20 2 5 2 2 2" xfId="21605"/>
    <cellStyle name="Обычный 16 20 2 5 2 3" xfId="21606"/>
    <cellStyle name="Обычный 16 20 2 5 3" xfId="21607"/>
    <cellStyle name="Обычный 16 20 2 5 3 2" xfId="21608"/>
    <cellStyle name="Обычный 16 20 2 5 4" xfId="21609"/>
    <cellStyle name="Обычный 16 20 2 6" xfId="21610"/>
    <cellStyle name="Обычный 16 20 2 6 2" xfId="21611"/>
    <cellStyle name="Обычный 16 20 2 6 2 2" xfId="21612"/>
    <cellStyle name="Обычный 16 20 2 6 2 2 2" xfId="21613"/>
    <cellStyle name="Обычный 16 20 2 6 2 3" xfId="21614"/>
    <cellStyle name="Обычный 16 20 2 6 3" xfId="21615"/>
    <cellStyle name="Обычный 16 20 2 6 3 2" xfId="21616"/>
    <cellStyle name="Обычный 16 20 2 6 4" xfId="21617"/>
    <cellStyle name="Обычный 16 20 2 7" xfId="21618"/>
    <cellStyle name="Обычный 16 20 2 7 2" xfId="21619"/>
    <cellStyle name="Обычный 16 20 2 7 2 2" xfId="21620"/>
    <cellStyle name="Обычный 16 20 2 7 3" xfId="21621"/>
    <cellStyle name="Обычный 16 20 2 8" xfId="21622"/>
    <cellStyle name="Обычный 16 20 2 8 2" xfId="21623"/>
    <cellStyle name="Обычный 16 20 2 9" xfId="21624"/>
    <cellStyle name="Обычный 16 20 2 9 2" xfId="21625"/>
    <cellStyle name="Обычный 16 20 3" xfId="21626"/>
    <cellStyle name="Обычный 16 20 3 10" xfId="21627"/>
    <cellStyle name="Обычный 16 20 3 2" xfId="21628"/>
    <cellStyle name="Обычный 16 20 3 2 2" xfId="21629"/>
    <cellStyle name="Обычный 16 20 3 2 2 2" xfId="21630"/>
    <cellStyle name="Обычный 16 20 3 2 2 2 2" xfId="21631"/>
    <cellStyle name="Обычный 16 20 3 2 2 2 2 2" xfId="21632"/>
    <cellStyle name="Обычный 16 20 3 2 2 2 3" xfId="21633"/>
    <cellStyle name="Обычный 16 20 3 2 2 3" xfId="21634"/>
    <cellStyle name="Обычный 16 20 3 2 2 3 2" xfId="21635"/>
    <cellStyle name="Обычный 16 20 3 2 2 4" xfId="21636"/>
    <cellStyle name="Обычный 16 20 3 2 3" xfId="21637"/>
    <cellStyle name="Обычный 16 20 3 2 3 2" xfId="21638"/>
    <cellStyle name="Обычный 16 20 3 2 3 2 2" xfId="21639"/>
    <cellStyle name="Обычный 16 20 3 2 3 2 2 2" xfId="21640"/>
    <cellStyle name="Обычный 16 20 3 2 3 2 3" xfId="21641"/>
    <cellStyle name="Обычный 16 20 3 2 3 3" xfId="21642"/>
    <cellStyle name="Обычный 16 20 3 2 3 3 2" xfId="21643"/>
    <cellStyle name="Обычный 16 20 3 2 3 4" xfId="21644"/>
    <cellStyle name="Обычный 16 20 3 2 4" xfId="21645"/>
    <cellStyle name="Обычный 16 20 3 2 4 2" xfId="21646"/>
    <cellStyle name="Обычный 16 20 3 2 4 2 2" xfId="21647"/>
    <cellStyle name="Обычный 16 20 3 2 4 2 2 2" xfId="21648"/>
    <cellStyle name="Обычный 16 20 3 2 4 2 3" xfId="21649"/>
    <cellStyle name="Обычный 16 20 3 2 4 3" xfId="21650"/>
    <cellStyle name="Обычный 16 20 3 2 4 3 2" xfId="21651"/>
    <cellStyle name="Обычный 16 20 3 2 4 4" xfId="21652"/>
    <cellStyle name="Обычный 16 20 3 2 5" xfId="21653"/>
    <cellStyle name="Обычный 16 20 3 2 5 2" xfId="21654"/>
    <cellStyle name="Обычный 16 20 3 2 5 2 2" xfId="21655"/>
    <cellStyle name="Обычный 16 20 3 2 5 3" xfId="21656"/>
    <cellStyle name="Обычный 16 20 3 2 6" xfId="21657"/>
    <cellStyle name="Обычный 16 20 3 2 6 2" xfId="21658"/>
    <cellStyle name="Обычный 16 20 3 2 7" xfId="21659"/>
    <cellStyle name="Обычный 16 20 3 2 7 2" xfId="21660"/>
    <cellStyle name="Обычный 16 20 3 2 8" xfId="21661"/>
    <cellStyle name="Обычный 16 20 3 3" xfId="21662"/>
    <cellStyle name="Обычный 16 20 3 3 2" xfId="21663"/>
    <cellStyle name="Обычный 16 20 3 3 2 2" xfId="21664"/>
    <cellStyle name="Обычный 16 20 3 3 2 2 2" xfId="21665"/>
    <cellStyle name="Обычный 16 20 3 3 2 2 2 2" xfId="21666"/>
    <cellStyle name="Обычный 16 20 3 3 2 2 3" xfId="21667"/>
    <cellStyle name="Обычный 16 20 3 3 2 3" xfId="21668"/>
    <cellStyle name="Обычный 16 20 3 3 2 3 2" xfId="21669"/>
    <cellStyle name="Обычный 16 20 3 3 2 4" xfId="21670"/>
    <cellStyle name="Обычный 16 20 3 3 3" xfId="21671"/>
    <cellStyle name="Обычный 16 20 3 3 3 2" xfId="21672"/>
    <cellStyle name="Обычный 16 20 3 3 3 2 2" xfId="21673"/>
    <cellStyle name="Обычный 16 20 3 3 3 2 2 2" xfId="21674"/>
    <cellStyle name="Обычный 16 20 3 3 3 2 3" xfId="21675"/>
    <cellStyle name="Обычный 16 20 3 3 3 3" xfId="21676"/>
    <cellStyle name="Обычный 16 20 3 3 3 3 2" xfId="21677"/>
    <cellStyle name="Обычный 16 20 3 3 3 4" xfId="21678"/>
    <cellStyle name="Обычный 16 20 3 3 4" xfId="21679"/>
    <cellStyle name="Обычный 16 20 3 3 4 2" xfId="21680"/>
    <cellStyle name="Обычный 16 20 3 3 4 2 2" xfId="21681"/>
    <cellStyle name="Обычный 16 20 3 3 4 2 2 2" xfId="21682"/>
    <cellStyle name="Обычный 16 20 3 3 4 2 3" xfId="21683"/>
    <cellStyle name="Обычный 16 20 3 3 4 3" xfId="21684"/>
    <cellStyle name="Обычный 16 20 3 3 4 3 2" xfId="21685"/>
    <cellStyle name="Обычный 16 20 3 3 4 4" xfId="21686"/>
    <cellStyle name="Обычный 16 20 3 3 5" xfId="21687"/>
    <cellStyle name="Обычный 16 20 3 3 5 2" xfId="21688"/>
    <cellStyle name="Обычный 16 20 3 3 5 2 2" xfId="21689"/>
    <cellStyle name="Обычный 16 20 3 3 5 3" xfId="21690"/>
    <cellStyle name="Обычный 16 20 3 3 6" xfId="21691"/>
    <cellStyle name="Обычный 16 20 3 3 6 2" xfId="21692"/>
    <cellStyle name="Обычный 16 20 3 3 7" xfId="21693"/>
    <cellStyle name="Обычный 16 20 3 4" xfId="21694"/>
    <cellStyle name="Обычный 16 20 3 4 2" xfId="21695"/>
    <cellStyle name="Обычный 16 20 3 4 2 2" xfId="21696"/>
    <cellStyle name="Обычный 16 20 3 4 2 2 2" xfId="21697"/>
    <cellStyle name="Обычный 16 20 3 4 2 3" xfId="21698"/>
    <cellStyle name="Обычный 16 20 3 4 3" xfId="21699"/>
    <cellStyle name="Обычный 16 20 3 4 3 2" xfId="21700"/>
    <cellStyle name="Обычный 16 20 3 4 4" xfId="21701"/>
    <cellStyle name="Обычный 16 20 3 5" xfId="21702"/>
    <cellStyle name="Обычный 16 20 3 5 2" xfId="21703"/>
    <cellStyle name="Обычный 16 20 3 5 2 2" xfId="21704"/>
    <cellStyle name="Обычный 16 20 3 5 2 2 2" xfId="21705"/>
    <cellStyle name="Обычный 16 20 3 5 2 3" xfId="21706"/>
    <cellStyle name="Обычный 16 20 3 5 3" xfId="21707"/>
    <cellStyle name="Обычный 16 20 3 5 3 2" xfId="21708"/>
    <cellStyle name="Обычный 16 20 3 5 4" xfId="21709"/>
    <cellStyle name="Обычный 16 20 3 6" xfId="21710"/>
    <cellStyle name="Обычный 16 20 3 6 2" xfId="21711"/>
    <cellStyle name="Обычный 16 20 3 6 2 2" xfId="21712"/>
    <cellStyle name="Обычный 16 20 3 6 2 2 2" xfId="21713"/>
    <cellStyle name="Обычный 16 20 3 6 2 3" xfId="21714"/>
    <cellStyle name="Обычный 16 20 3 6 3" xfId="21715"/>
    <cellStyle name="Обычный 16 20 3 6 3 2" xfId="21716"/>
    <cellStyle name="Обычный 16 20 3 6 4" xfId="21717"/>
    <cellStyle name="Обычный 16 20 3 7" xfId="21718"/>
    <cellStyle name="Обычный 16 20 3 7 2" xfId="21719"/>
    <cellStyle name="Обычный 16 20 3 7 2 2" xfId="21720"/>
    <cellStyle name="Обычный 16 20 3 7 3" xfId="21721"/>
    <cellStyle name="Обычный 16 20 3 8" xfId="21722"/>
    <cellStyle name="Обычный 16 20 3 8 2" xfId="21723"/>
    <cellStyle name="Обычный 16 20 3 9" xfId="21724"/>
    <cellStyle name="Обычный 16 20 3 9 2" xfId="21725"/>
    <cellStyle name="Обычный 16 20 4" xfId="21726"/>
    <cellStyle name="Обычный 16 20 4 2" xfId="21727"/>
    <cellStyle name="Обычный 16 20 4 2 2" xfId="21728"/>
    <cellStyle name="Обычный 16 20 4 2 2 2" xfId="21729"/>
    <cellStyle name="Обычный 16 20 4 2 2 2 2" xfId="21730"/>
    <cellStyle name="Обычный 16 20 4 2 2 3" xfId="21731"/>
    <cellStyle name="Обычный 16 20 4 2 3" xfId="21732"/>
    <cellStyle name="Обычный 16 20 4 2 3 2" xfId="21733"/>
    <cellStyle name="Обычный 16 20 4 2 4" xfId="21734"/>
    <cellStyle name="Обычный 16 20 4 3" xfId="21735"/>
    <cellStyle name="Обычный 16 20 4 3 2" xfId="21736"/>
    <cellStyle name="Обычный 16 20 4 3 2 2" xfId="21737"/>
    <cellStyle name="Обычный 16 20 4 3 2 2 2" xfId="21738"/>
    <cellStyle name="Обычный 16 20 4 3 2 3" xfId="21739"/>
    <cellStyle name="Обычный 16 20 4 3 3" xfId="21740"/>
    <cellStyle name="Обычный 16 20 4 3 3 2" xfId="21741"/>
    <cellStyle name="Обычный 16 20 4 3 4" xfId="21742"/>
    <cellStyle name="Обычный 16 20 4 4" xfId="21743"/>
    <cellStyle name="Обычный 16 20 4 4 2" xfId="21744"/>
    <cellStyle name="Обычный 16 20 4 4 2 2" xfId="21745"/>
    <cellStyle name="Обычный 16 20 4 4 2 2 2" xfId="21746"/>
    <cellStyle name="Обычный 16 20 4 4 2 3" xfId="21747"/>
    <cellStyle name="Обычный 16 20 4 4 3" xfId="21748"/>
    <cellStyle name="Обычный 16 20 4 4 3 2" xfId="21749"/>
    <cellStyle name="Обычный 16 20 4 4 4" xfId="21750"/>
    <cellStyle name="Обычный 16 20 4 5" xfId="21751"/>
    <cellStyle name="Обычный 16 20 4 5 2" xfId="21752"/>
    <cellStyle name="Обычный 16 20 4 5 2 2" xfId="21753"/>
    <cellStyle name="Обычный 16 20 4 5 3" xfId="21754"/>
    <cellStyle name="Обычный 16 20 4 6" xfId="21755"/>
    <cellStyle name="Обычный 16 20 4 6 2" xfId="21756"/>
    <cellStyle name="Обычный 16 20 4 7" xfId="21757"/>
    <cellStyle name="Обычный 16 20 4 7 2" xfId="21758"/>
    <cellStyle name="Обычный 16 20 4 8" xfId="21759"/>
    <cellStyle name="Обычный 16 20 5" xfId="21760"/>
    <cellStyle name="Обычный 16 20 5 2" xfId="21761"/>
    <cellStyle name="Обычный 16 20 5 2 2" xfId="21762"/>
    <cellStyle name="Обычный 16 20 5 2 2 2" xfId="21763"/>
    <cellStyle name="Обычный 16 20 5 2 2 2 2" xfId="21764"/>
    <cellStyle name="Обычный 16 20 5 2 2 3" xfId="21765"/>
    <cellStyle name="Обычный 16 20 5 2 3" xfId="21766"/>
    <cellStyle name="Обычный 16 20 5 2 3 2" xfId="21767"/>
    <cellStyle name="Обычный 16 20 5 2 4" xfId="21768"/>
    <cellStyle name="Обычный 16 20 5 3" xfId="21769"/>
    <cellStyle name="Обычный 16 20 5 3 2" xfId="21770"/>
    <cellStyle name="Обычный 16 20 5 3 2 2" xfId="21771"/>
    <cellStyle name="Обычный 16 20 5 3 2 2 2" xfId="21772"/>
    <cellStyle name="Обычный 16 20 5 3 2 3" xfId="21773"/>
    <cellStyle name="Обычный 16 20 5 3 3" xfId="21774"/>
    <cellStyle name="Обычный 16 20 5 3 3 2" xfId="21775"/>
    <cellStyle name="Обычный 16 20 5 3 4" xfId="21776"/>
    <cellStyle name="Обычный 16 20 5 4" xfId="21777"/>
    <cellStyle name="Обычный 16 20 5 4 2" xfId="21778"/>
    <cellStyle name="Обычный 16 20 5 4 2 2" xfId="21779"/>
    <cellStyle name="Обычный 16 20 5 4 2 2 2" xfId="21780"/>
    <cellStyle name="Обычный 16 20 5 4 2 3" xfId="21781"/>
    <cellStyle name="Обычный 16 20 5 4 3" xfId="21782"/>
    <cellStyle name="Обычный 16 20 5 4 3 2" xfId="21783"/>
    <cellStyle name="Обычный 16 20 5 4 4" xfId="21784"/>
    <cellStyle name="Обычный 16 20 5 5" xfId="21785"/>
    <cellStyle name="Обычный 16 20 5 5 2" xfId="21786"/>
    <cellStyle name="Обычный 16 20 5 5 2 2" xfId="21787"/>
    <cellStyle name="Обычный 16 20 5 5 3" xfId="21788"/>
    <cellStyle name="Обычный 16 20 5 6" xfId="21789"/>
    <cellStyle name="Обычный 16 20 5 6 2" xfId="21790"/>
    <cellStyle name="Обычный 16 20 5 7" xfId="21791"/>
    <cellStyle name="Обычный 16 20 6" xfId="21792"/>
    <cellStyle name="Обычный 16 20 6 2" xfId="21793"/>
    <cellStyle name="Обычный 16 20 6 2 2" xfId="21794"/>
    <cellStyle name="Обычный 16 20 6 2 2 2" xfId="21795"/>
    <cellStyle name="Обычный 16 20 6 2 3" xfId="21796"/>
    <cellStyle name="Обычный 16 20 6 3" xfId="21797"/>
    <cellStyle name="Обычный 16 20 6 3 2" xfId="21798"/>
    <cellStyle name="Обычный 16 20 6 4" xfId="21799"/>
    <cellStyle name="Обычный 16 20 7" xfId="21800"/>
    <cellStyle name="Обычный 16 20 7 2" xfId="21801"/>
    <cellStyle name="Обычный 16 20 7 2 2" xfId="21802"/>
    <cellStyle name="Обычный 16 20 7 2 2 2" xfId="21803"/>
    <cellStyle name="Обычный 16 20 7 2 3" xfId="21804"/>
    <cellStyle name="Обычный 16 20 7 3" xfId="21805"/>
    <cellStyle name="Обычный 16 20 7 3 2" xfId="21806"/>
    <cellStyle name="Обычный 16 20 7 4" xfId="21807"/>
    <cellStyle name="Обычный 16 20 8" xfId="21808"/>
    <cellStyle name="Обычный 16 20 8 2" xfId="21809"/>
    <cellStyle name="Обычный 16 20 8 2 2" xfId="21810"/>
    <cellStyle name="Обычный 16 20 8 2 2 2" xfId="21811"/>
    <cellStyle name="Обычный 16 20 8 2 3" xfId="21812"/>
    <cellStyle name="Обычный 16 20 8 3" xfId="21813"/>
    <cellStyle name="Обычный 16 20 8 3 2" xfId="21814"/>
    <cellStyle name="Обычный 16 20 8 4" xfId="21815"/>
    <cellStyle name="Обычный 16 20 9" xfId="21816"/>
    <cellStyle name="Обычный 16 20 9 2" xfId="21817"/>
    <cellStyle name="Обычный 16 20 9 2 2" xfId="21818"/>
    <cellStyle name="Обычный 16 20 9 3" xfId="21819"/>
    <cellStyle name="Обычный 16 21" xfId="21820"/>
    <cellStyle name="Обычный 16 21 10" xfId="21821"/>
    <cellStyle name="Обычный 16 21 10 2" xfId="21822"/>
    <cellStyle name="Обычный 16 21 11" xfId="21823"/>
    <cellStyle name="Обычный 16 21 11 2" xfId="21824"/>
    <cellStyle name="Обычный 16 21 12" xfId="21825"/>
    <cellStyle name="Обычный 16 21 2" xfId="21826"/>
    <cellStyle name="Обычный 16 21 2 10" xfId="21827"/>
    <cellStyle name="Обычный 16 21 2 2" xfId="21828"/>
    <cellStyle name="Обычный 16 21 2 2 2" xfId="21829"/>
    <cellStyle name="Обычный 16 21 2 2 2 2" xfId="21830"/>
    <cellStyle name="Обычный 16 21 2 2 2 2 2" xfId="21831"/>
    <cellStyle name="Обычный 16 21 2 2 2 2 2 2" xfId="21832"/>
    <cellStyle name="Обычный 16 21 2 2 2 2 3" xfId="21833"/>
    <cellStyle name="Обычный 16 21 2 2 2 3" xfId="21834"/>
    <cellStyle name="Обычный 16 21 2 2 2 3 2" xfId="21835"/>
    <cellStyle name="Обычный 16 21 2 2 2 4" xfId="21836"/>
    <cellStyle name="Обычный 16 21 2 2 3" xfId="21837"/>
    <cellStyle name="Обычный 16 21 2 2 3 2" xfId="21838"/>
    <cellStyle name="Обычный 16 21 2 2 3 2 2" xfId="21839"/>
    <cellStyle name="Обычный 16 21 2 2 3 2 2 2" xfId="21840"/>
    <cellStyle name="Обычный 16 21 2 2 3 2 3" xfId="21841"/>
    <cellStyle name="Обычный 16 21 2 2 3 3" xfId="21842"/>
    <cellStyle name="Обычный 16 21 2 2 3 3 2" xfId="21843"/>
    <cellStyle name="Обычный 16 21 2 2 3 4" xfId="21844"/>
    <cellStyle name="Обычный 16 21 2 2 4" xfId="21845"/>
    <cellStyle name="Обычный 16 21 2 2 4 2" xfId="21846"/>
    <cellStyle name="Обычный 16 21 2 2 4 2 2" xfId="21847"/>
    <cellStyle name="Обычный 16 21 2 2 4 2 2 2" xfId="21848"/>
    <cellStyle name="Обычный 16 21 2 2 4 2 3" xfId="21849"/>
    <cellStyle name="Обычный 16 21 2 2 4 3" xfId="21850"/>
    <cellStyle name="Обычный 16 21 2 2 4 3 2" xfId="21851"/>
    <cellStyle name="Обычный 16 21 2 2 4 4" xfId="21852"/>
    <cellStyle name="Обычный 16 21 2 2 5" xfId="21853"/>
    <cellStyle name="Обычный 16 21 2 2 5 2" xfId="21854"/>
    <cellStyle name="Обычный 16 21 2 2 5 2 2" xfId="21855"/>
    <cellStyle name="Обычный 16 21 2 2 5 3" xfId="21856"/>
    <cellStyle name="Обычный 16 21 2 2 6" xfId="21857"/>
    <cellStyle name="Обычный 16 21 2 2 6 2" xfId="21858"/>
    <cellStyle name="Обычный 16 21 2 2 7" xfId="21859"/>
    <cellStyle name="Обычный 16 21 2 2 7 2" xfId="21860"/>
    <cellStyle name="Обычный 16 21 2 2 8" xfId="21861"/>
    <cellStyle name="Обычный 16 21 2 3" xfId="21862"/>
    <cellStyle name="Обычный 16 21 2 3 2" xfId="21863"/>
    <cellStyle name="Обычный 16 21 2 3 2 2" xfId="21864"/>
    <cellStyle name="Обычный 16 21 2 3 2 2 2" xfId="21865"/>
    <cellStyle name="Обычный 16 21 2 3 2 2 2 2" xfId="21866"/>
    <cellStyle name="Обычный 16 21 2 3 2 2 3" xfId="21867"/>
    <cellStyle name="Обычный 16 21 2 3 2 3" xfId="21868"/>
    <cellStyle name="Обычный 16 21 2 3 2 3 2" xfId="21869"/>
    <cellStyle name="Обычный 16 21 2 3 2 4" xfId="21870"/>
    <cellStyle name="Обычный 16 21 2 3 3" xfId="21871"/>
    <cellStyle name="Обычный 16 21 2 3 3 2" xfId="21872"/>
    <cellStyle name="Обычный 16 21 2 3 3 2 2" xfId="21873"/>
    <cellStyle name="Обычный 16 21 2 3 3 2 2 2" xfId="21874"/>
    <cellStyle name="Обычный 16 21 2 3 3 2 3" xfId="21875"/>
    <cellStyle name="Обычный 16 21 2 3 3 3" xfId="21876"/>
    <cellStyle name="Обычный 16 21 2 3 3 3 2" xfId="21877"/>
    <cellStyle name="Обычный 16 21 2 3 3 4" xfId="21878"/>
    <cellStyle name="Обычный 16 21 2 3 4" xfId="21879"/>
    <cellStyle name="Обычный 16 21 2 3 4 2" xfId="21880"/>
    <cellStyle name="Обычный 16 21 2 3 4 2 2" xfId="21881"/>
    <cellStyle name="Обычный 16 21 2 3 4 2 2 2" xfId="21882"/>
    <cellStyle name="Обычный 16 21 2 3 4 2 3" xfId="21883"/>
    <cellStyle name="Обычный 16 21 2 3 4 3" xfId="21884"/>
    <cellStyle name="Обычный 16 21 2 3 4 3 2" xfId="21885"/>
    <cellStyle name="Обычный 16 21 2 3 4 4" xfId="21886"/>
    <cellStyle name="Обычный 16 21 2 3 5" xfId="21887"/>
    <cellStyle name="Обычный 16 21 2 3 5 2" xfId="21888"/>
    <cellStyle name="Обычный 16 21 2 3 5 2 2" xfId="21889"/>
    <cellStyle name="Обычный 16 21 2 3 5 3" xfId="21890"/>
    <cellStyle name="Обычный 16 21 2 3 6" xfId="21891"/>
    <cellStyle name="Обычный 16 21 2 3 6 2" xfId="21892"/>
    <cellStyle name="Обычный 16 21 2 3 7" xfId="21893"/>
    <cellStyle name="Обычный 16 21 2 4" xfId="21894"/>
    <cellStyle name="Обычный 16 21 2 4 2" xfId="21895"/>
    <cellStyle name="Обычный 16 21 2 4 2 2" xfId="21896"/>
    <cellStyle name="Обычный 16 21 2 4 2 2 2" xfId="21897"/>
    <cellStyle name="Обычный 16 21 2 4 2 3" xfId="21898"/>
    <cellStyle name="Обычный 16 21 2 4 3" xfId="21899"/>
    <cellStyle name="Обычный 16 21 2 4 3 2" xfId="21900"/>
    <cellStyle name="Обычный 16 21 2 4 4" xfId="21901"/>
    <cellStyle name="Обычный 16 21 2 5" xfId="21902"/>
    <cellStyle name="Обычный 16 21 2 5 2" xfId="21903"/>
    <cellStyle name="Обычный 16 21 2 5 2 2" xfId="21904"/>
    <cellStyle name="Обычный 16 21 2 5 2 2 2" xfId="21905"/>
    <cellStyle name="Обычный 16 21 2 5 2 3" xfId="21906"/>
    <cellStyle name="Обычный 16 21 2 5 3" xfId="21907"/>
    <cellStyle name="Обычный 16 21 2 5 3 2" xfId="21908"/>
    <cellStyle name="Обычный 16 21 2 5 4" xfId="21909"/>
    <cellStyle name="Обычный 16 21 2 6" xfId="21910"/>
    <cellStyle name="Обычный 16 21 2 6 2" xfId="21911"/>
    <cellStyle name="Обычный 16 21 2 6 2 2" xfId="21912"/>
    <cellStyle name="Обычный 16 21 2 6 2 2 2" xfId="21913"/>
    <cellStyle name="Обычный 16 21 2 6 2 3" xfId="21914"/>
    <cellStyle name="Обычный 16 21 2 6 3" xfId="21915"/>
    <cellStyle name="Обычный 16 21 2 6 3 2" xfId="21916"/>
    <cellStyle name="Обычный 16 21 2 6 4" xfId="21917"/>
    <cellStyle name="Обычный 16 21 2 7" xfId="21918"/>
    <cellStyle name="Обычный 16 21 2 7 2" xfId="21919"/>
    <cellStyle name="Обычный 16 21 2 7 2 2" xfId="21920"/>
    <cellStyle name="Обычный 16 21 2 7 3" xfId="21921"/>
    <cellStyle name="Обычный 16 21 2 8" xfId="21922"/>
    <cellStyle name="Обычный 16 21 2 8 2" xfId="21923"/>
    <cellStyle name="Обычный 16 21 2 9" xfId="21924"/>
    <cellStyle name="Обычный 16 21 2 9 2" xfId="21925"/>
    <cellStyle name="Обычный 16 21 3" xfId="21926"/>
    <cellStyle name="Обычный 16 21 3 10" xfId="21927"/>
    <cellStyle name="Обычный 16 21 3 2" xfId="21928"/>
    <cellStyle name="Обычный 16 21 3 2 2" xfId="21929"/>
    <cellStyle name="Обычный 16 21 3 2 2 2" xfId="21930"/>
    <cellStyle name="Обычный 16 21 3 2 2 2 2" xfId="21931"/>
    <cellStyle name="Обычный 16 21 3 2 2 2 2 2" xfId="21932"/>
    <cellStyle name="Обычный 16 21 3 2 2 2 3" xfId="21933"/>
    <cellStyle name="Обычный 16 21 3 2 2 3" xfId="21934"/>
    <cellStyle name="Обычный 16 21 3 2 2 3 2" xfId="21935"/>
    <cellStyle name="Обычный 16 21 3 2 2 4" xfId="21936"/>
    <cellStyle name="Обычный 16 21 3 2 3" xfId="21937"/>
    <cellStyle name="Обычный 16 21 3 2 3 2" xfId="21938"/>
    <cellStyle name="Обычный 16 21 3 2 3 2 2" xfId="21939"/>
    <cellStyle name="Обычный 16 21 3 2 3 2 2 2" xfId="21940"/>
    <cellStyle name="Обычный 16 21 3 2 3 2 3" xfId="21941"/>
    <cellStyle name="Обычный 16 21 3 2 3 3" xfId="21942"/>
    <cellStyle name="Обычный 16 21 3 2 3 3 2" xfId="21943"/>
    <cellStyle name="Обычный 16 21 3 2 3 4" xfId="21944"/>
    <cellStyle name="Обычный 16 21 3 2 4" xfId="21945"/>
    <cellStyle name="Обычный 16 21 3 2 4 2" xfId="21946"/>
    <cellStyle name="Обычный 16 21 3 2 4 2 2" xfId="21947"/>
    <cellStyle name="Обычный 16 21 3 2 4 2 2 2" xfId="21948"/>
    <cellStyle name="Обычный 16 21 3 2 4 2 3" xfId="21949"/>
    <cellStyle name="Обычный 16 21 3 2 4 3" xfId="21950"/>
    <cellStyle name="Обычный 16 21 3 2 4 3 2" xfId="21951"/>
    <cellStyle name="Обычный 16 21 3 2 4 4" xfId="21952"/>
    <cellStyle name="Обычный 16 21 3 2 5" xfId="21953"/>
    <cellStyle name="Обычный 16 21 3 2 5 2" xfId="21954"/>
    <cellStyle name="Обычный 16 21 3 2 5 2 2" xfId="21955"/>
    <cellStyle name="Обычный 16 21 3 2 5 3" xfId="21956"/>
    <cellStyle name="Обычный 16 21 3 2 6" xfId="21957"/>
    <cellStyle name="Обычный 16 21 3 2 6 2" xfId="21958"/>
    <cellStyle name="Обычный 16 21 3 2 7" xfId="21959"/>
    <cellStyle name="Обычный 16 21 3 2 7 2" xfId="21960"/>
    <cellStyle name="Обычный 16 21 3 2 8" xfId="21961"/>
    <cellStyle name="Обычный 16 21 3 3" xfId="21962"/>
    <cellStyle name="Обычный 16 21 3 3 2" xfId="21963"/>
    <cellStyle name="Обычный 16 21 3 3 2 2" xfId="21964"/>
    <cellStyle name="Обычный 16 21 3 3 2 2 2" xfId="21965"/>
    <cellStyle name="Обычный 16 21 3 3 2 2 2 2" xfId="21966"/>
    <cellStyle name="Обычный 16 21 3 3 2 2 3" xfId="21967"/>
    <cellStyle name="Обычный 16 21 3 3 2 3" xfId="21968"/>
    <cellStyle name="Обычный 16 21 3 3 2 3 2" xfId="21969"/>
    <cellStyle name="Обычный 16 21 3 3 2 4" xfId="21970"/>
    <cellStyle name="Обычный 16 21 3 3 3" xfId="21971"/>
    <cellStyle name="Обычный 16 21 3 3 3 2" xfId="21972"/>
    <cellStyle name="Обычный 16 21 3 3 3 2 2" xfId="21973"/>
    <cellStyle name="Обычный 16 21 3 3 3 2 2 2" xfId="21974"/>
    <cellStyle name="Обычный 16 21 3 3 3 2 3" xfId="21975"/>
    <cellStyle name="Обычный 16 21 3 3 3 3" xfId="21976"/>
    <cellStyle name="Обычный 16 21 3 3 3 3 2" xfId="21977"/>
    <cellStyle name="Обычный 16 21 3 3 3 4" xfId="21978"/>
    <cellStyle name="Обычный 16 21 3 3 4" xfId="21979"/>
    <cellStyle name="Обычный 16 21 3 3 4 2" xfId="21980"/>
    <cellStyle name="Обычный 16 21 3 3 4 2 2" xfId="21981"/>
    <cellStyle name="Обычный 16 21 3 3 4 2 2 2" xfId="21982"/>
    <cellStyle name="Обычный 16 21 3 3 4 2 3" xfId="21983"/>
    <cellStyle name="Обычный 16 21 3 3 4 3" xfId="21984"/>
    <cellStyle name="Обычный 16 21 3 3 4 3 2" xfId="21985"/>
    <cellStyle name="Обычный 16 21 3 3 4 4" xfId="21986"/>
    <cellStyle name="Обычный 16 21 3 3 5" xfId="21987"/>
    <cellStyle name="Обычный 16 21 3 3 5 2" xfId="21988"/>
    <cellStyle name="Обычный 16 21 3 3 5 2 2" xfId="21989"/>
    <cellStyle name="Обычный 16 21 3 3 5 3" xfId="21990"/>
    <cellStyle name="Обычный 16 21 3 3 6" xfId="21991"/>
    <cellStyle name="Обычный 16 21 3 3 6 2" xfId="21992"/>
    <cellStyle name="Обычный 16 21 3 3 7" xfId="21993"/>
    <cellStyle name="Обычный 16 21 3 4" xfId="21994"/>
    <cellStyle name="Обычный 16 21 3 4 2" xfId="21995"/>
    <cellStyle name="Обычный 16 21 3 4 2 2" xfId="21996"/>
    <cellStyle name="Обычный 16 21 3 4 2 2 2" xfId="21997"/>
    <cellStyle name="Обычный 16 21 3 4 2 3" xfId="21998"/>
    <cellStyle name="Обычный 16 21 3 4 3" xfId="21999"/>
    <cellStyle name="Обычный 16 21 3 4 3 2" xfId="22000"/>
    <cellStyle name="Обычный 16 21 3 4 4" xfId="22001"/>
    <cellStyle name="Обычный 16 21 3 5" xfId="22002"/>
    <cellStyle name="Обычный 16 21 3 5 2" xfId="22003"/>
    <cellStyle name="Обычный 16 21 3 5 2 2" xfId="22004"/>
    <cellStyle name="Обычный 16 21 3 5 2 2 2" xfId="22005"/>
    <cellStyle name="Обычный 16 21 3 5 2 3" xfId="22006"/>
    <cellStyle name="Обычный 16 21 3 5 3" xfId="22007"/>
    <cellStyle name="Обычный 16 21 3 5 3 2" xfId="22008"/>
    <cellStyle name="Обычный 16 21 3 5 4" xfId="22009"/>
    <cellStyle name="Обычный 16 21 3 6" xfId="22010"/>
    <cellStyle name="Обычный 16 21 3 6 2" xfId="22011"/>
    <cellStyle name="Обычный 16 21 3 6 2 2" xfId="22012"/>
    <cellStyle name="Обычный 16 21 3 6 2 2 2" xfId="22013"/>
    <cellStyle name="Обычный 16 21 3 6 2 3" xfId="22014"/>
    <cellStyle name="Обычный 16 21 3 6 3" xfId="22015"/>
    <cellStyle name="Обычный 16 21 3 6 3 2" xfId="22016"/>
    <cellStyle name="Обычный 16 21 3 6 4" xfId="22017"/>
    <cellStyle name="Обычный 16 21 3 7" xfId="22018"/>
    <cellStyle name="Обычный 16 21 3 7 2" xfId="22019"/>
    <cellStyle name="Обычный 16 21 3 7 2 2" xfId="22020"/>
    <cellStyle name="Обычный 16 21 3 7 3" xfId="22021"/>
    <cellStyle name="Обычный 16 21 3 8" xfId="22022"/>
    <cellStyle name="Обычный 16 21 3 8 2" xfId="22023"/>
    <cellStyle name="Обычный 16 21 3 9" xfId="22024"/>
    <cellStyle name="Обычный 16 21 3 9 2" xfId="22025"/>
    <cellStyle name="Обычный 16 21 4" xfId="22026"/>
    <cellStyle name="Обычный 16 21 4 2" xfId="22027"/>
    <cellStyle name="Обычный 16 21 4 2 2" xfId="22028"/>
    <cellStyle name="Обычный 16 21 4 2 2 2" xfId="22029"/>
    <cellStyle name="Обычный 16 21 4 2 2 2 2" xfId="22030"/>
    <cellStyle name="Обычный 16 21 4 2 2 3" xfId="22031"/>
    <cellStyle name="Обычный 16 21 4 2 3" xfId="22032"/>
    <cellStyle name="Обычный 16 21 4 2 3 2" xfId="22033"/>
    <cellStyle name="Обычный 16 21 4 2 4" xfId="22034"/>
    <cellStyle name="Обычный 16 21 4 3" xfId="22035"/>
    <cellStyle name="Обычный 16 21 4 3 2" xfId="22036"/>
    <cellStyle name="Обычный 16 21 4 3 2 2" xfId="22037"/>
    <cellStyle name="Обычный 16 21 4 3 2 2 2" xfId="22038"/>
    <cellStyle name="Обычный 16 21 4 3 2 3" xfId="22039"/>
    <cellStyle name="Обычный 16 21 4 3 3" xfId="22040"/>
    <cellStyle name="Обычный 16 21 4 3 3 2" xfId="22041"/>
    <cellStyle name="Обычный 16 21 4 3 4" xfId="22042"/>
    <cellStyle name="Обычный 16 21 4 4" xfId="22043"/>
    <cellStyle name="Обычный 16 21 4 4 2" xfId="22044"/>
    <cellStyle name="Обычный 16 21 4 4 2 2" xfId="22045"/>
    <cellStyle name="Обычный 16 21 4 4 2 2 2" xfId="22046"/>
    <cellStyle name="Обычный 16 21 4 4 2 3" xfId="22047"/>
    <cellStyle name="Обычный 16 21 4 4 3" xfId="22048"/>
    <cellStyle name="Обычный 16 21 4 4 3 2" xfId="22049"/>
    <cellStyle name="Обычный 16 21 4 4 4" xfId="22050"/>
    <cellStyle name="Обычный 16 21 4 5" xfId="22051"/>
    <cellStyle name="Обычный 16 21 4 5 2" xfId="22052"/>
    <cellStyle name="Обычный 16 21 4 5 2 2" xfId="22053"/>
    <cellStyle name="Обычный 16 21 4 5 3" xfId="22054"/>
    <cellStyle name="Обычный 16 21 4 6" xfId="22055"/>
    <cellStyle name="Обычный 16 21 4 6 2" xfId="22056"/>
    <cellStyle name="Обычный 16 21 4 7" xfId="22057"/>
    <cellStyle name="Обычный 16 21 4 7 2" xfId="22058"/>
    <cellStyle name="Обычный 16 21 4 8" xfId="22059"/>
    <cellStyle name="Обычный 16 21 5" xfId="22060"/>
    <cellStyle name="Обычный 16 21 5 2" xfId="22061"/>
    <cellStyle name="Обычный 16 21 5 2 2" xfId="22062"/>
    <cellStyle name="Обычный 16 21 5 2 2 2" xfId="22063"/>
    <cellStyle name="Обычный 16 21 5 2 2 2 2" xfId="22064"/>
    <cellStyle name="Обычный 16 21 5 2 2 3" xfId="22065"/>
    <cellStyle name="Обычный 16 21 5 2 3" xfId="22066"/>
    <cellStyle name="Обычный 16 21 5 2 3 2" xfId="22067"/>
    <cellStyle name="Обычный 16 21 5 2 4" xfId="22068"/>
    <cellStyle name="Обычный 16 21 5 3" xfId="22069"/>
    <cellStyle name="Обычный 16 21 5 3 2" xfId="22070"/>
    <cellStyle name="Обычный 16 21 5 3 2 2" xfId="22071"/>
    <cellStyle name="Обычный 16 21 5 3 2 2 2" xfId="22072"/>
    <cellStyle name="Обычный 16 21 5 3 2 3" xfId="22073"/>
    <cellStyle name="Обычный 16 21 5 3 3" xfId="22074"/>
    <cellStyle name="Обычный 16 21 5 3 3 2" xfId="22075"/>
    <cellStyle name="Обычный 16 21 5 3 4" xfId="22076"/>
    <cellStyle name="Обычный 16 21 5 4" xfId="22077"/>
    <cellStyle name="Обычный 16 21 5 4 2" xfId="22078"/>
    <cellStyle name="Обычный 16 21 5 4 2 2" xfId="22079"/>
    <cellStyle name="Обычный 16 21 5 4 2 2 2" xfId="22080"/>
    <cellStyle name="Обычный 16 21 5 4 2 3" xfId="22081"/>
    <cellStyle name="Обычный 16 21 5 4 3" xfId="22082"/>
    <cellStyle name="Обычный 16 21 5 4 3 2" xfId="22083"/>
    <cellStyle name="Обычный 16 21 5 4 4" xfId="22084"/>
    <cellStyle name="Обычный 16 21 5 5" xfId="22085"/>
    <cellStyle name="Обычный 16 21 5 5 2" xfId="22086"/>
    <cellStyle name="Обычный 16 21 5 5 2 2" xfId="22087"/>
    <cellStyle name="Обычный 16 21 5 5 3" xfId="22088"/>
    <cellStyle name="Обычный 16 21 5 6" xfId="22089"/>
    <cellStyle name="Обычный 16 21 5 6 2" xfId="22090"/>
    <cellStyle name="Обычный 16 21 5 7" xfId="22091"/>
    <cellStyle name="Обычный 16 21 6" xfId="22092"/>
    <cellStyle name="Обычный 16 21 6 2" xfId="22093"/>
    <cellStyle name="Обычный 16 21 6 2 2" xfId="22094"/>
    <cellStyle name="Обычный 16 21 6 2 2 2" xfId="22095"/>
    <cellStyle name="Обычный 16 21 6 2 3" xfId="22096"/>
    <cellStyle name="Обычный 16 21 6 3" xfId="22097"/>
    <cellStyle name="Обычный 16 21 6 3 2" xfId="22098"/>
    <cellStyle name="Обычный 16 21 6 4" xfId="22099"/>
    <cellStyle name="Обычный 16 21 7" xfId="22100"/>
    <cellStyle name="Обычный 16 21 7 2" xfId="22101"/>
    <cellStyle name="Обычный 16 21 7 2 2" xfId="22102"/>
    <cellStyle name="Обычный 16 21 7 2 2 2" xfId="22103"/>
    <cellStyle name="Обычный 16 21 7 2 3" xfId="22104"/>
    <cellStyle name="Обычный 16 21 7 3" xfId="22105"/>
    <cellStyle name="Обычный 16 21 7 3 2" xfId="22106"/>
    <cellStyle name="Обычный 16 21 7 4" xfId="22107"/>
    <cellStyle name="Обычный 16 21 8" xfId="22108"/>
    <cellStyle name="Обычный 16 21 8 2" xfId="22109"/>
    <cellStyle name="Обычный 16 21 8 2 2" xfId="22110"/>
    <cellStyle name="Обычный 16 21 8 2 2 2" xfId="22111"/>
    <cellStyle name="Обычный 16 21 8 2 3" xfId="22112"/>
    <cellStyle name="Обычный 16 21 8 3" xfId="22113"/>
    <cellStyle name="Обычный 16 21 8 3 2" xfId="22114"/>
    <cellStyle name="Обычный 16 21 8 4" xfId="22115"/>
    <cellStyle name="Обычный 16 21 9" xfId="22116"/>
    <cellStyle name="Обычный 16 21 9 2" xfId="22117"/>
    <cellStyle name="Обычный 16 21 9 2 2" xfId="22118"/>
    <cellStyle name="Обычный 16 21 9 3" xfId="22119"/>
    <cellStyle name="Обычный 16 22" xfId="22120"/>
    <cellStyle name="Обычный 16 22 2" xfId="22121"/>
    <cellStyle name="Обычный 16 22 2 2" xfId="46523"/>
    <cellStyle name="Обычный 16 22 3" xfId="22122"/>
    <cellStyle name="Обычный 16 22 3 2" xfId="46524"/>
    <cellStyle name="Обычный 16 22 4" xfId="22123"/>
    <cellStyle name="Обычный 16 22 4 2" xfId="46525"/>
    <cellStyle name="Обычный 16 22 5" xfId="46526"/>
    <cellStyle name="Обычный 16 23" xfId="22124"/>
    <cellStyle name="Обычный 16 24" xfId="22125"/>
    <cellStyle name="Обычный 16 24 2" xfId="46527"/>
    <cellStyle name="Обычный 16 25" xfId="22126"/>
    <cellStyle name="Обычный 16 25 2" xfId="46528"/>
    <cellStyle name="Обычный 16 26" xfId="22127"/>
    <cellStyle name="Обычный 16 27" xfId="22128"/>
    <cellStyle name="Обычный 16 28" xfId="22129"/>
    <cellStyle name="Обычный 16 28 2" xfId="22130"/>
    <cellStyle name="Обычный 16 29" xfId="46529"/>
    <cellStyle name="Обычный 16 3" xfId="22131"/>
    <cellStyle name="Обычный 16 3 2" xfId="22132"/>
    <cellStyle name="Обычный 16 3 2 2" xfId="46530"/>
    <cellStyle name="Обычный 16 3 3" xfId="22133"/>
    <cellStyle name="Обычный 16 3 3 2" xfId="46531"/>
    <cellStyle name="Обычный 16 3 4" xfId="46532"/>
    <cellStyle name="Обычный 16 30" xfId="46533"/>
    <cellStyle name="Обычный 16 4" xfId="22134"/>
    <cellStyle name="Обычный 16 4 10" xfId="22135"/>
    <cellStyle name="Обычный 16 4 10 2" xfId="22136"/>
    <cellStyle name="Обычный 16 4 10 2 2" xfId="22137"/>
    <cellStyle name="Обычный 16 4 10 3" xfId="22138"/>
    <cellStyle name="Обычный 16 4 11" xfId="22139"/>
    <cellStyle name="Обычный 16 4 11 2" xfId="22140"/>
    <cellStyle name="Обычный 16 4 12" xfId="22141"/>
    <cellStyle name="Обычный 16 4 12 2" xfId="22142"/>
    <cellStyle name="Обычный 16 4 13" xfId="22143"/>
    <cellStyle name="Обычный 16 4 2" xfId="22144"/>
    <cellStyle name="Обычный 16 4 2 10" xfId="22145"/>
    <cellStyle name="Обычный 16 4 2 2" xfId="22146"/>
    <cellStyle name="Обычный 16 4 2 2 2" xfId="22147"/>
    <cellStyle name="Обычный 16 4 2 2 2 2" xfId="22148"/>
    <cellStyle name="Обычный 16 4 2 2 2 2 2" xfId="22149"/>
    <cellStyle name="Обычный 16 4 2 2 2 2 2 2" xfId="22150"/>
    <cellStyle name="Обычный 16 4 2 2 2 2 3" xfId="22151"/>
    <cellStyle name="Обычный 16 4 2 2 2 3" xfId="22152"/>
    <cellStyle name="Обычный 16 4 2 2 2 3 2" xfId="22153"/>
    <cellStyle name="Обычный 16 4 2 2 2 4" xfId="22154"/>
    <cellStyle name="Обычный 16 4 2 2 3" xfId="22155"/>
    <cellStyle name="Обычный 16 4 2 2 3 2" xfId="22156"/>
    <cellStyle name="Обычный 16 4 2 2 3 2 2" xfId="22157"/>
    <cellStyle name="Обычный 16 4 2 2 3 2 2 2" xfId="22158"/>
    <cellStyle name="Обычный 16 4 2 2 3 2 3" xfId="22159"/>
    <cellStyle name="Обычный 16 4 2 2 3 3" xfId="22160"/>
    <cellStyle name="Обычный 16 4 2 2 3 3 2" xfId="22161"/>
    <cellStyle name="Обычный 16 4 2 2 3 4" xfId="22162"/>
    <cellStyle name="Обычный 16 4 2 2 4" xfId="22163"/>
    <cellStyle name="Обычный 16 4 2 2 4 2" xfId="22164"/>
    <cellStyle name="Обычный 16 4 2 2 4 2 2" xfId="22165"/>
    <cellStyle name="Обычный 16 4 2 2 4 2 2 2" xfId="22166"/>
    <cellStyle name="Обычный 16 4 2 2 4 2 3" xfId="22167"/>
    <cellStyle name="Обычный 16 4 2 2 4 3" xfId="22168"/>
    <cellStyle name="Обычный 16 4 2 2 4 3 2" xfId="22169"/>
    <cellStyle name="Обычный 16 4 2 2 4 4" xfId="22170"/>
    <cellStyle name="Обычный 16 4 2 2 5" xfId="22171"/>
    <cellStyle name="Обычный 16 4 2 2 5 2" xfId="22172"/>
    <cellStyle name="Обычный 16 4 2 2 5 2 2" xfId="22173"/>
    <cellStyle name="Обычный 16 4 2 2 5 3" xfId="22174"/>
    <cellStyle name="Обычный 16 4 2 2 6" xfId="22175"/>
    <cellStyle name="Обычный 16 4 2 2 6 2" xfId="22176"/>
    <cellStyle name="Обычный 16 4 2 2 7" xfId="22177"/>
    <cellStyle name="Обычный 16 4 2 2 7 2" xfId="22178"/>
    <cellStyle name="Обычный 16 4 2 2 8" xfId="22179"/>
    <cellStyle name="Обычный 16 4 2 3" xfId="22180"/>
    <cellStyle name="Обычный 16 4 2 3 2" xfId="22181"/>
    <cellStyle name="Обычный 16 4 2 3 2 2" xfId="22182"/>
    <cellStyle name="Обычный 16 4 2 3 2 2 2" xfId="22183"/>
    <cellStyle name="Обычный 16 4 2 3 2 2 2 2" xfId="22184"/>
    <cellStyle name="Обычный 16 4 2 3 2 2 3" xfId="22185"/>
    <cellStyle name="Обычный 16 4 2 3 2 3" xfId="22186"/>
    <cellStyle name="Обычный 16 4 2 3 2 3 2" xfId="22187"/>
    <cellStyle name="Обычный 16 4 2 3 2 4" xfId="22188"/>
    <cellStyle name="Обычный 16 4 2 3 3" xfId="22189"/>
    <cellStyle name="Обычный 16 4 2 3 3 2" xfId="22190"/>
    <cellStyle name="Обычный 16 4 2 3 3 2 2" xfId="22191"/>
    <cellStyle name="Обычный 16 4 2 3 3 2 2 2" xfId="22192"/>
    <cellStyle name="Обычный 16 4 2 3 3 2 3" xfId="22193"/>
    <cellStyle name="Обычный 16 4 2 3 3 3" xfId="22194"/>
    <cellStyle name="Обычный 16 4 2 3 3 3 2" xfId="22195"/>
    <cellStyle name="Обычный 16 4 2 3 3 4" xfId="22196"/>
    <cellStyle name="Обычный 16 4 2 3 4" xfId="22197"/>
    <cellStyle name="Обычный 16 4 2 3 4 2" xfId="22198"/>
    <cellStyle name="Обычный 16 4 2 3 4 2 2" xfId="22199"/>
    <cellStyle name="Обычный 16 4 2 3 4 2 2 2" xfId="22200"/>
    <cellStyle name="Обычный 16 4 2 3 4 2 3" xfId="22201"/>
    <cellStyle name="Обычный 16 4 2 3 4 3" xfId="22202"/>
    <cellStyle name="Обычный 16 4 2 3 4 3 2" xfId="22203"/>
    <cellStyle name="Обычный 16 4 2 3 4 4" xfId="22204"/>
    <cellStyle name="Обычный 16 4 2 3 5" xfId="22205"/>
    <cellStyle name="Обычный 16 4 2 3 5 2" xfId="22206"/>
    <cellStyle name="Обычный 16 4 2 3 5 2 2" xfId="22207"/>
    <cellStyle name="Обычный 16 4 2 3 5 3" xfId="22208"/>
    <cellStyle name="Обычный 16 4 2 3 6" xfId="22209"/>
    <cellStyle name="Обычный 16 4 2 3 6 2" xfId="22210"/>
    <cellStyle name="Обычный 16 4 2 3 7" xfId="22211"/>
    <cellStyle name="Обычный 16 4 2 4" xfId="22212"/>
    <cellStyle name="Обычный 16 4 2 4 2" xfId="22213"/>
    <cellStyle name="Обычный 16 4 2 4 2 2" xfId="22214"/>
    <cellStyle name="Обычный 16 4 2 4 2 2 2" xfId="22215"/>
    <cellStyle name="Обычный 16 4 2 4 2 3" xfId="22216"/>
    <cellStyle name="Обычный 16 4 2 4 3" xfId="22217"/>
    <cellStyle name="Обычный 16 4 2 4 3 2" xfId="22218"/>
    <cellStyle name="Обычный 16 4 2 4 4" xfId="22219"/>
    <cellStyle name="Обычный 16 4 2 5" xfId="22220"/>
    <cellStyle name="Обычный 16 4 2 5 2" xfId="22221"/>
    <cellStyle name="Обычный 16 4 2 5 2 2" xfId="22222"/>
    <cellStyle name="Обычный 16 4 2 5 2 2 2" xfId="22223"/>
    <cellStyle name="Обычный 16 4 2 5 2 3" xfId="22224"/>
    <cellStyle name="Обычный 16 4 2 5 3" xfId="22225"/>
    <cellStyle name="Обычный 16 4 2 5 3 2" xfId="22226"/>
    <cellStyle name="Обычный 16 4 2 5 4" xfId="22227"/>
    <cellStyle name="Обычный 16 4 2 6" xfId="22228"/>
    <cellStyle name="Обычный 16 4 2 6 2" xfId="22229"/>
    <cellStyle name="Обычный 16 4 2 6 2 2" xfId="22230"/>
    <cellStyle name="Обычный 16 4 2 6 2 2 2" xfId="22231"/>
    <cellStyle name="Обычный 16 4 2 6 2 3" xfId="22232"/>
    <cellStyle name="Обычный 16 4 2 6 3" xfId="22233"/>
    <cellStyle name="Обычный 16 4 2 6 3 2" xfId="22234"/>
    <cellStyle name="Обычный 16 4 2 6 4" xfId="22235"/>
    <cellStyle name="Обычный 16 4 2 7" xfId="22236"/>
    <cellStyle name="Обычный 16 4 2 7 2" xfId="22237"/>
    <cellStyle name="Обычный 16 4 2 7 2 2" xfId="22238"/>
    <cellStyle name="Обычный 16 4 2 7 3" xfId="22239"/>
    <cellStyle name="Обычный 16 4 2 8" xfId="22240"/>
    <cellStyle name="Обычный 16 4 2 8 2" xfId="22241"/>
    <cellStyle name="Обычный 16 4 2 9" xfId="22242"/>
    <cellStyle name="Обычный 16 4 2 9 2" xfId="22243"/>
    <cellStyle name="Обычный 16 4 3" xfId="22244"/>
    <cellStyle name="Обычный 16 4 3 10" xfId="22245"/>
    <cellStyle name="Обычный 16 4 3 2" xfId="22246"/>
    <cellStyle name="Обычный 16 4 3 2 2" xfId="22247"/>
    <cellStyle name="Обычный 16 4 3 2 2 2" xfId="22248"/>
    <cellStyle name="Обычный 16 4 3 2 2 2 2" xfId="22249"/>
    <cellStyle name="Обычный 16 4 3 2 2 2 2 2" xfId="22250"/>
    <cellStyle name="Обычный 16 4 3 2 2 2 3" xfId="22251"/>
    <cellStyle name="Обычный 16 4 3 2 2 3" xfId="22252"/>
    <cellStyle name="Обычный 16 4 3 2 2 3 2" xfId="22253"/>
    <cellStyle name="Обычный 16 4 3 2 2 4" xfId="22254"/>
    <cellStyle name="Обычный 16 4 3 2 3" xfId="22255"/>
    <cellStyle name="Обычный 16 4 3 2 3 2" xfId="22256"/>
    <cellStyle name="Обычный 16 4 3 2 3 2 2" xfId="22257"/>
    <cellStyle name="Обычный 16 4 3 2 3 2 2 2" xfId="22258"/>
    <cellStyle name="Обычный 16 4 3 2 3 2 3" xfId="22259"/>
    <cellStyle name="Обычный 16 4 3 2 3 3" xfId="22260"/>
    <cellStyle name="Обычный 16 4 3 2 3 3 2" xfId="22261"/>
    <cellStyle name="Обычный 16 4 3 2 3 4" xfId="22262"/>
    <cellStyle name="Обычный 16 4 3 2 4" xfId="22263"/>
    <cellStyle name="Обычный 16 4 3 2 4 2" xfId="22264"/>
    <cellStyle name="Обычный 16 4 3 2 4 2 2" xfId="22265"/>
    <cellStyle name="Обычный 16 4 3 2 4 2 2 2" xfId="22266"/>
    <cellStyle name="Обычный 16 4 3 2 4 2 3" xfId="22267"/>
    <cellStyle name="Обычный 16 4 3 2 4 3" xfId="22268"/>
    <cellStyle name="Обычный 16 4 3 2 4 3 2" xfId="22269"/>
    <cellStyle name="Обычный 16 4 3 2 4 4" xfId="22270"/>
    <cellStyle name="Обычный 16 4 3 2 5" xfId="22271"/>
    <cellStyle name="Обычный 16 4 3 2 5 2" xfId="22272"/>
    <cellStyle name="Обычный 16 4 3 2 5 2 2" xfId="22273"/>
    <cellStyle name="Обычный 16 4 3 2 5 3" xfId="22274"/>
    <cellStyle name="Обычный 16 4 3 2 6" xfId="22275"/>
    <cellStyle name="Обычный 16 4 3 2 6 2" xfId="22276"/>
    <cellStyle name="Обычный 16 4 3 2 7" xfId="22277"/>
    <cellStyle name="Обычный 16 4 3 2 7 2" xfId="22278"/>
    <cellStyle name="Обычный 16 4 3 2 8" xfId="22279"/>
    <cellStyle name="Обычный 16 4 3 3" xfId="22280"/>
    <cellStyle name="Обычный 16 4 3 3 2" xfId="22281"/>
    <cellStyle name="Обычный 16 4 3 3 2 2" xfId="22282"/>
    <cellStyle name="Обычный 16 4 3 3 2 2 2" xfId="22283"/>
    <cellStyle name="Обычный 16 4 3 3 2 2 2 2" xfId="22284"/>
    <cellStyle name="Обычный 16 4 3 3 2 2 3" xfId="22285"/>
    <cellStyle name="Обычный 16 4 3 3 2 3" xfId="22286"/>
    <cellStyle name="Обычный 16 4 3 3 2 3 2" xfId="22287"/>
    <cellStyle name="Обычный 16 4 3 3 2 4" xfId="22288"/>
    <cellStyle name="Обычный 16 4 3 3 3" xfId="22289"/>
    <cellStyle name="Обычный 16 4 3 3 3 2" xfId="22290"/>
    <cellStyle name="Обычный 16 4 3 3 3 2 2" xfId="22291"/>
    <cellStyle name="Обычный 16 4 3 3 3 2 2 2" xfId="22292"/>
    <cellStyle name="Обычный 16 4 3 3 3 2 3" xfId="22293"/>
    <cellStyle name="Обычный 16 4 3 3 3 3" xfId="22294"/>
    <cellStyle name="Обычный 16 4 3 3 3 3 2" xfId="22295"/>
    <cellStyle name="Обычный 16 4 3 3 3 4" xfId="22296"/>
    <cellStyle name="Обычный 16 4 3 3 4" xfId="22297"/>
    <cellStyle name="Обычный 16 4 3 3 4 2" xfId="22298"/>
    <cellStyle name="Обычный 16 4 3 3 4 2 2" xfId="22299"/>
    <cellStyle name="Обычный 16 4 3 3 4 2 2 2" xfId="22300"/>
    <cellStyle name="Обычный 16 4 3 3 4 2 3" xfId="22301"/>
    <cellStyle name="Обычный 16 4 3 3 4 3" xfId="22302"/>
    <cellStyle name="Обычный 16 4 3 3 4 3 2" xfId="22303"/>
    <cellStyle name="Обычный 16 4 3 3 4 4" xfId="22304"/>
    <cellStyle name="Обычный 16 4 3 3 5" xfId="22305"/>
    <cellStyle name="Обычный 16 4 3 3 5 2" xfId="22306"/>
    <cellStyle name="Обычный 16 4 3 3 5 2 2" xfId="22307"/>
    <cellStyle name="Обычный 16 4 3 3 5 3" xfId="22308"/>
    <cellStyle name="Обычный 16 4 3 3 6" xfId="22309"/>
    <cellStyle name="Обычный 16 4 3 3 6 2" xfId="22310"/>
    <cellStyle name="Обычный 16 4 3 3 7" xfId="22311"/>
    <cellStyle name="Обычный 16 4 3 4" xfId="22312"/>
    <cellStyle name="Обычный 16 4 3 4 2" xfId="22313"/>
    <cellStyle name="Обычный 16 4 3 4 2 2" xfId="22314"/>
    <cellStyle name="Обычный 16 4 3 4 2 2 2" xfId="22315"/>
    <cellStyle name="Обычный 16 4 3 4 2 3" xfId="22316"/>
    <cellStyle name="Обычный 16 4 3 4 3" xfId="22317"/>
    <cellStyle name="Обычный 16 4 3 4 3 2" xfId="22318"/>
    <cellStyle name="Обычный 16 4 3 4 4" xfId="22319"/>
    <cellStyle name="Обычный 16 4 3 5" xfId="22320"/>
    <cellStyle name="Обычный 16 4 3 5 2" xfId="22321"/>
    <cellStyle name="Обычный 16 4 3 5 2 2" xfId="22322"/>
    <cellStyle name="Обычный 16 4 3 5 2 2 2" xfId="22323"/>
    <cellStyle name="Обычный 16 4 3 5 2 3" xfId="22324"/>
    <cellStyle name="Обычный 16 4 3 5 3" xfId="22325"/>
    <cellStyle name="Обычный 16 4 3 5 3 2" xfId="22326"/>
    <cellStyle name="Обычный 16 4 3 5 4" xfId="22327"/>
    <cellStyle name="Обычный 16 4 3 6" xfId="22328"/>
    <cellStyle name="Обычный 16 4 3 6 2" xfId="22329"/>
    <cellStyle name="Обычный 16 4 3 6 2 2" xfId="22330"/>
    <cellStyle name="Обычный 16 4 3 6 2 2 2" xfId="22331"/>
    <cellStyle name="Обычный 16 4 3 6 2 3" xfId="22332"/>
    <cellStyle name="Обычный 16 4 3 6 3" xfId="22333"/>
    <cellStyle name="Обычный 16 4 3 6 3 2" xfId="22334"/>
    <cellStyle name="Обычный 16 4 3 6 4" xfId="22335"/>
    <cellStyle name="Обычный 16 4 3 7" xfId="22336"/>
    <cellStyle name="Обычный 16 4 3 7 2" xfId="22337"/>
    <cellStyle name="Обычный 16 4 3 7 2 2" xfId="22338"/>
    <cellStyle name="Обычный 16 4 3 7 3" xfId="22339"/>
    <cellStyle name="Обычный 16 4 3 8" xfId="22340"/>
    <cellStyle name="Обычный 16 4 3 8 2" xfId="22341"/>
    <cellStyle name="Обычный 16 4 3 9" xfId="22342"/>
    <cellStyle name="Обычный 16 4 3 9 2" xfId="22343"/>
    <cellStyle name="Обычный 16 4 4" xfId="22344"/>
    <cellStyle name="Обычный 16 4 4 2" xfId="22345"/>
    <cellStyle name="Обычный 16 4 4 2 2" xfId="22346"/>
    <cellStyle name="Обычный 16 4 4 2 2 2" xfId="22347"/>
    <cellStyle name="Обычный 16 4 4 2 2 2 2" xfId="22348"/>
    <cellStyle name="Обычный 16 4 4 2 2 3" xfId="22349"/>
    <cellStyle name="Обычный 16 4 4 2 3" xfId="22350"/>
    <cellStyle name="Обычный 16 4 4 2 3 2" xfId="22351"/>
    <cellStyle name="Обычный 16 4 4 2 4" xfId="22352"/>
    <cellStyle name="Обычный 16 4 4 3" xfId="22353"/>
    <cellStyle name="Обычный 16 4 4 3 2" xfId="22354"/>
    <cellStyle name="Обычный 16 4 4 3 2 2" xfId="22355"/>
    <cellStyle name="Обычный 16 4 4 3 2 2 2" xfId="22356"/>
    <cellStyle name="Обычный 16 4 4 3 2 3" xfId="22357"/>
    <cellStyle name="Обычный 16 4 4 3 3" xfId="22358"/>
    <cellStyle name="Обычный 16 4 4 3 3 2" xfId="22359"/>
    <cellStyle name="Обычный 16 4 4 3 4" xfId="22360"/>
    <cellStyle name="Обычный 16 4 4 4" xfId="22361"/>
    <cellStyle name="Обычный 16 4 4 4 2" xfId="22362"/>
    <cellStyle name="Обычный 16 4 4 4 2 2" xfId="22363"/>
    <cellStyle name="Обычный 16 4 4 4 2 2 2" xfId="22364"/>
    <cellStyle name="Обычный 16 4 4 4 2 3" xfId="22365"/>
    <cellStyle name="Обычный 16 4 4 4 3" xfId="22366"/>
    <cellStyle name="Обычный 16 4 4 4 3 2" xfId="22367"/>
    <cellStyle name="Обычный 16 4 4 4 4" xfId="22368"/>
    <cellStyle name="Обычный 16 4 4 5" xfId="22369"/>
    <cellStyle name="Обычный 16 4 4 5 2" xfId="22370"/>
    <cellStyle name="Обычный 16 4 4 5 2 2" xfId="22371"/>
    <cellStyle name="Обычный 16 4 4 5 3" xfId="22372"/>
    <cellStyle name="Обычный 16 4 4 6" xfId="22373"/>
    <cellStyle name="Обычный 16 4 4 6 2" xfId="22374"/>
    <cellStyle name="Обычный 16 4 4 7" xfId="22375"/>
    <cellStyle name="Обычный 16 4 4 7 2" xfId="22376"/>
    <cellStyle name="Обычный 16 4 4 8" xfId="22377"/>
    <cellStyle name="Обычный 16 4 5" xfId="22378"/>
    <cellStyle name="Обычный 16 4 5 2" xfId="22379"/>
    <cellStyle name="Обычный 16 4 5 2 2" xfId="22380"/>
    <cellStyle name="Обычный 16 4 5 2 2 2" xfId="22381"/>
    <cellStyle name="Обычный 16 4 5 2 2 2 2" xfId="22382"/>
    <cellStyle name="Обычный 16 4 5 2 2 3" xfId="22383"/>
    <cellStyle name="Обычный 16 4 5 2 3" xfId="22384"/>
    <cellStyle name="Обычный 16 4 5 2 3 2" xfId="22385"/>
    <cellStyle name="Обычный 16 4 5 2 4" xfId="22386"/>
    <cellStyle name="Обычный 16 4 5 3" xfId="22387"/>
    <cellStyle name="Обычный 16 4 5 3 2" xfId="22388"/>
    <cellStyle name="Обычный 16 4 5 3 2 2" xfId="22389"/>
    <cellStyle name="Обычный 16 4 5 3 2 2 2" xfId="22390"/>
    <cellStyle name="Обычный 16 4 5 3 2 3" xfId="22391"/>
    <cellStyle name="Обычный 16 4 5 3 3" xfId="22392"/>
    <cellStyle name="Обычный 16 4 5 3 3 2" xfId="22393"/>
    <cellStyle name="Обычный 16 4 5 3 4" xfId="22394"/>
    <cellStyle name="Обычный 16 4 5 4" xfId="22395"/>
    <cellStyle name="Обычный 16 4 5 4 2" xfId="22396"/>
    <cellStyle name="Обычный 16 4 5 4 2 2" xfId="22397"/>
    <cellStyle name="Обычный 16 4 5 4 2 2 2" xfId="22398"/>
    <cellStyle name="Обычный 16 4 5 4 2 3" xfId="22399"/>
    <cellStyle name="Обычный 16 4 5 4 3" xfId="22400"/>
    <cellStyle name="Обычный 16 4 5 4 3 2" xfId="22401"/>
    <cellStyle name="Обычный 16 4 5 4 4" xfId="22402"/>
    <cellStyle name="Обычный 16 4 5 5" xfId="22403"/>
    <cellStyle name="Обычный 16 4 5 5 2" xfId="22404"/>
    <cellStyle name="Обычный 16 4 5 5 2 2" xfId="22405"/>
    <cellStyle name="Обычный 16 4 5 5 3" xfId="22406"/>
    <cellStyle name="Обычный 16 4 5 6" xfId="22407"/>
    <cellStyle name="Обычный 16 4 5 6 2" xfId="22408"/>
    <cellStyle name="Обычный 16 4 5 7" xfId="22409"/>
    <cellStyle name="Обычный 16 4 6" xfId="22410"/>
    <cellStyle name="Обычный 16 4 6 2" xfId="22411"/>
    <cellStyle name="Обычный 16 4 6 2 2" xfId="22412"/>
    <cellStyle name="Обычный 16 4 6 2 2 2" xfId="22413"/>
    <cellStyle name="Обычный 16 4 6 2 3" xfId="22414"/>
    <cellStyle name="Обычный 16 4 6 3" xfId="22415"/>
    <cellStyle name="Обычный 16 4 6 3 2" xfId="22416"/>
    <cellStyle name="Обычный 16 4 6 4" xfId="22417"/>
    <cellStyle name="Обычный 16 4 7" xfId="22418"/>
    <cellStyle name="Обычный 16 4 7 2" xfId="46534"/>
    <cellStyle name="Обычный 16 4 8" xfId="22419"/>
    <cellStyle name="Обычный 16 4 8 2" xfId="22420"/>
    <cellStyle name="Обычный 16 4 8 2 2" xfId="22421"/>
    <cellStyle name="Обычный 16 4 8 2 2 2" xfId="22422"/>
    <cellStyle name="Обычный 16 4 8 2 3" xfId="22423"/>
    <cellStyle name="Обычный 16 4 8 3" xfId="22424"/>
    <cellStyle name="Обычный 16 4 8 3 2" xfId="22425"/>
    <cellStyle name="Обычный 16 4 8 4" xfId="22426"/>
    <cellStyle name="Обычный 16 4 9" xfId="22427"/>
    <cellStyle name="Обычный 16 4 9 2" xfId="22428"/>
    <cellStyle name="Обычный 16 4 9 2 2" xfId="22429"/>
    <cellStyle name="Обычный 16 4 9 2 2 2" xfId="22430"/>
    <cellStyle name="Обычный 16 4 9 2 3" xfId="22431"/>
    <cellStyle name="Обычный 16 4 9 3" xfId="22432"/>
    <cellStyle name="Обычный 16 4 9 3 2" xfId="22433"/>
    <cellStyle name="Обычный 16 4 9 4" xfId="22434"/>
    <cellStyle name="Обычный 16 5" xfId="22435"/>
    <cellStyle name="Обычный 16 5 10" xfId="22436"/>
    <cellStyle name="Обычный 16 5 10 2" xfId="22437"/>
    <cellStyle name="Обычный 16 5 11" xfId="22438"/>
    <cellStyle name="Обычный 16 5 11 2" xfId="22439"/>
    <cellStyle name="Обычный 16 5 12" xfId="22440"/>
    <cellStyle name="Обычный 16 5 2" xfId="22441"/>
    <cellStyle name="Обычный 16 5 2 10" xfId="22442"/>
    <cellStyle name="Обычный 16 5 2 2" xfId="22443"/>
    <cellStyle name="Обычный 16 5 2 2 2" xfId="22444"/>
    <cellStyle name="Обычный 16 5 2 2 2 2" xfId="22445"/>
    <cellStyle name="Обычный 16 5 2 2 2 2 2" xfId="22446"/>
    <cellStyle name="Обычный 16 5 2 2 2 2 2 2" xfId="22447"/>
    <cellStyle name="Обычный 16 5 2 2 2 2 3" xfId="22448"/>
    <cellStyle name="Обычный 16 5 2 2 2 3" xfId="22449"/>
    <cellStyle name="Обычный 16 5 2 2 2 3 2" xfId="22450"/>
    <cellStyle name="Обычный 16 5 2 2 2 4" xfId="22451"/>
    <cellStyle name="Обычный 16 5 2 2 3" xfId="22452"/>
    <cellStyle name="Обычный 16 5 2 2 3 2" xfId="22453"/>
    <cellStyle name="Обычный 16 5 2 2 3 2 2" xfId="22454"/>
    <cellStyle name="Обычный 16 5 2 2 3 2 2 2" xfId="22455"/>
    <cellStyle name="Обычный 16 5 2 2 3 2 3" xfId="22456"/>
    <cellStyle name="Обычный 16 5 2 2 3 3" xfId="22457"/>
    <cellStyle name="Обычный 16 5 2 2 3 3 2" xfId="22458"/>
    <cellStyle name="Обычный 16 5 2 2 3 4" xfId="22459"/>
    <cellStyle name="Обычный 16 5 2 2 4" xfId="22460"/>
    <cellStyle name="Обычный 16 5 2 2 4 2" xfId="22461"/>
    <cellStyle name="Обычный 16 5 2 2 4 2 2" xfId="22462"/>
    <cellStyle name="Обычный 16 5 2 2 4 2 2 2" xfId="22463"/>
    <cellStyle name="Обычный 16 5 2 2 4 2 3" xfId="22464"/>
    <cellStyle name="Обычный 16 5 2 2 4 3" xfId="22465"/>
    <cellStyle name="Обычный 16 5 2 2 4 3 2" xfId="22466"/>
    <cellStyle name="Обычный 16 5 2 2 4 4" xfId="22467"/>
    <cellStyle name="Обычный 16 5 2 2 5" xfId="22468"/>
    <cellStyle name="Обычный 16 5 2 2 5 2" xfId="22469"/>
    <cellStyle name="Обычный 16 5 2 2 5 2 2" xfId="22470"/>
    <cellStyle name="Обычный 16 5 2 2 5 3" xfId="22471"/>
    <cellStyle name="Обычный 16 5 2 2 6" xfId="22472"/>
    <cellStyle name="Обычный 16 5 2 2 6 2" xfId="22473"/>
    <cellStyle name="Обычный 16 5 2 2 7" xfId="22474"/>
    <cellStyle name="Обычный 16 5 2 2 7 2" xfId="22475"/>
    <cellStyle name="Обычный 16 5 2 2 8" xfId="22476"/>
    <cellStyle name="Обычный 16 5 2 3" xfId="22477"/>
    <cellStyle name="Обычный 16 5 2 3 2" xfId="22478"/>
    <cellStyle name="Обычный 16 5 2 3 2 2" xfId="22479"/>
    <cellStyle name="Обычный 16 5 2 3 2 2 2" xfId="22480"/>
    <cellStyle name="Обычный 16 5 2 3 2 2 2 2" xfId="22481"/>
    <cellStyle name="Обычный 16 5 2 3 2 2 3" xfId="22482"/>
    <cellStyle name="Обычный 16 5 2 3 2 3" xfId="22483"/>
    <cellStyle name="Обычный 16 5 2 3 2 3 2" xfId="22484"/>
    <cellStyle name="Обычный 16 5 2 3 2 4" xfId="22485"/>
    <cellStyle name="Обычный 16 5 2 3 3" xfId="22486"/>
    <cellStyle name="Обычный 16 5 2 3 3 2" xfId="22487"/>
    <cellStyle name="Обычный 16 5 2 3 3 2 2" xfId="22488"/>
    <cellStyle name="Обычный 16 5 2 3 3 2 2 2" xfId="22489"/>
    <cellStyle name="Обычный 16 5 2 3 3 2 3" xfId="22490"/>
    <cellStyle name="Обычный 16 5 2 3 3 3" xfId="22491"/>
    <cellStyle name="Обычный 16 5 2 3 3 3 2" xfId="22492"/>
    <cellStyle name="Обычный 16 5 2 3 3 4" xfId="22493"/>
    <cellStyle name="Обычный 16 5 2 3 4" xfId="22494"/>
    <cellStyle name="Обычный 16 5 2 3 4 2" xfId="22495"/>
    <cellStyle name="Обычный 16 5 2 3 4 2 2" xfId="22496"/>
    <cellStyle name="Обычный 16 5 2 3 4 2 2 2" xfId="22497"/>
    <cellStyle name="Обычный 16 5 2 3 4 2 3" xfId="22498"/>
    <cellStyle name="Обычный 16 5 2 3 4 3" xfId="22499"/>
    <cellStyle name="Обычный 16 5 2 3 4 3 2" xfId="22500"/>
    <cellStyle name="Обычный 16 5 2 3 4 4" xfId="22501"/>
    <cellStyle name="Обычный 16 5 2 3 5" xfId="22502"/>
    <cellStyle name="Обычный 16 5 2 3 5 2" xfId="22503"/>
    <cellStyle name="Обычный 16 5 2 3 5 2 2" xfId="22504"/>
    <cellStyle name="Обычный 16 5 2 3 5 3" xfId="22505"/>
    <cellStyle name="Обычный 16 5 2 3 6" xfId="22506"/>
    <cellStyle name="Обычный 16 5 2 3 6 2" xfId="22507"/>
    <cellStyle name="Обычный 16 5 2 3 7" xfId="22508"/>
    <cellStyle name="Обычный 16 5 2 4" xfId="22509"/>
    <cellStyle name="Обычный 16 5 2 4 2" xfId="22510"/>
    <cellStyle name="Обычный 16 5 2 4 2 2" xfId="22511"/>
    <cellStyle name="Обычный 16 5 2 4 2 2 2" xfId="22512"/>
    <cellStyle name="Обычный 16 5 2 4 2 3" xfId="22513"/>
    <cellStyle name="Обычный 16 5 2 4 3" xfId="22514"/>
    <cellStyle name="Обычный 16 5 2 4 3 2" xfId="22515"/>
    <cellStyle name="Обычный 16 5 2 4 4" xfId="22516"/>
    <cellStyle name="Обычный 16 5 2 5" xfId="22517"/>
    <cellStyle name="Обычный 16 5 2 5 2" xfId="22518"/>
    <cellStyle name="Обычный 16 5 2 5 2 2" xfId="22519"/>
    <cellStyle name="Обычный 16 5 2 5 2 2 2" xfId="22520"/>
    <cellStyle name="Обычный 16 5 2 5 2 3" xfId="22521"/>
    <cellStyle name="Обычный 16 5 2 5 3" xfId="22522"/>
    <cellStyle name="Обычный 16 5 2 5 3 2" xfId="22523"/>
    <cellStyle name="Обычный 16 5 2 5 4" xfId="22524"/>
    <cellStyle name="Обычный 16 5 2 6" xfId="22525"/>
    <cellStyle name="Обычный 16 5 2 6 2" xfId="22526"/>
    <cellStyle name="Обычный 16 5 2 6 2 2" xfId="22527"/>
    <cellStyle name="Обычный 16 5 2 6 2 2 2" xfId="22528"/>
    <cellStyle name="Обычный 16 5 2 6 2 3" xfId="22529"/>
    <cellStyle name="Обычный 16 5 2 6 3" xfId="22530"/>
    <cellStyle name="Обычный 16 5 2 6 3 2" xfId="22531"/>
    <cellStyle name="Обычный 16 5 2 6 4" xfId="22532"/>
    <cellStyle name="Обычный 16 5 2 7" xfId="22533"/>
    <cellStyle name="Обычный 16 5 2 7 2" xfId="22534"/>
    <cellStyle name="Обычный 16 5 2 7 2 2" xfId="22535"/>
    <cellStyle name="Обычный 16 5 2 7 3" xfId="22536"/>
    <cellStyle name="Обычный 16 5 2 8" xfId="22537"/>
    <cellStyle name="Обычный 16 5 2 8 2" xfId="22538"/>
    <cellStyle name="Обычный 16 5 2 9" xfId="22539"/>
    <cellStyle name="Обычный 16 5 2 9 2" xfId="22540"/>
    <cellStyle name="Обычный 16 5 3" xfId="22541"/>
    <cellStyle name="Обычный 16 5 3 10" xfId="22542"/>
    <cellStyle name="Обычный 16 5 3 2" xfId="22543"/>
    <cellStyle name="Обычный 16 5 3 2 2" xfId="22544"/>
    <cellStyle name="Обычный 16 5 3 2 2 2" xfId="22545"/>
    <cellStyle name="Обычный 16 5 3 2 2 2 2" xfId="22546"/>
    <cellStyle name="Обычный 16 5 3 2 2 2 2 2" xfId="22547"/>
    <cellStyle name="Обычный 16 5 3 2 2 2 3" xfId="22548"/>
    <cellStyle name="Обычный 16 5 3 2 2 3" xfId="22549"/>
    <cellStyle name="Обычный 16 5 3 2 2 3 2" xfId="22550"/>
    <cellStyle name="Обычный 16 5 3 2 2 4" xfId="22551"/>
    <cellStyle name="Обычный 16 5 3 2 3" xfId="22552"/>
    <cellStyle name="Обычный 16 5 3 2 3 2" xfId="22553"/>
    <cellStyle name="Обычный 16 5 3 2 3 2 2" xfId="22554"/>
    <cellStyle name="Обычный 16 5 3 2 3 2 2 2" xfId="22555"/>
    <cellStyle name="Обычный 16 5 3 2 3 2 3" xfId="22556"/>
    <cellStyle name="Обычный 16 5 3 2 3 3" xfId="22557"/>
    <cellStyle name="Обычный 16 5 3 2 3 3 2" xfId="22558"/>
    <cellStyle name="Обычный 16 5 3 2 3 4" xfId="22559"/>
    <cellStyle name="Обычный 16 5 3 2 4" xfId="22560"/>
    <cellStyle name="Обычный 16 5 3 2 4 2" xfId="22561"/>
    <cellStyle name="Обычный 16 5 3 2 4 2 2" xfId="22562"/>
    <cellStyle name="Обычный 16 5 3 2 4 2 2 2" xfId="22563"/>
    <cellStyle name="Обычный 16 5 3 2 4 2 3" xfId="22564"/>
    <cellStyle name="Обычный 16 5 3 2 4 3" xfId="22565"/>
    <cellStyle name="Обычный 16 5 3 2 4 3 2" xfId="22566"/>
    <cellStyle name="Обычный 16 5 3 2 4 4" xfId="22567"/>
    <cellStyle name="Обычный 16 5 3 2 5" xfId="22568"/>
    <cellStyle name="Обычный 16 5 3 2 5 2" xfId="22569"/>
    <cellStyle name="Обычный 16 5 3 2 5 2 2" xfId="22570"/>
    <cellStyle name="Обычный 16 5 3 2 5 3" xfId="22571"/>
    <cellStyle name="Обычный 16 5 3 2 6" xfId="22572"/>
    <cellStyle name="Обычный 16 5 3 2 6 2" xfId="22573"/>
    <cellStyle name="Обычный 16 5 3 2 7" xfId="22574"/>
    <cellStyle name="Обычный 16 5 3 2 7 2" xfId="22575"/>
    <cellStyle name="Обычный 16 5 3 2 8" xfId="22576"/>
    <cellStyle name="Обычный 16 5 3 3" xfId="22577"/>
    <cellStyle name="Обычный 16 5 3 3 2" xfId="22578"/>
    <cellStyle name="Обычный 16 5 3 3 2 2" xfId="22579"/>
    <cellStyle name="Обычный 16 5 3 3 2 2 2" xfId="22580"/>
    <cellStyle name="Обычный 16 5 3 3 2 2 2 2" xfId="22581"/>
    <cellStyle name="Обычный 16 5 3 3 2 2 3" xfId="22582"/>
    <cellStyle name="Обычный 16 5 3 3 2 3" xfId="22583"/>
    <cellStyle name="Обычный 16 5 3 3 2 3 2" xfId="22584"/>
    <cellStyle name="Обычный 16 5 3 3 2 4" xfId="22585"/>
    <cellStyle name="Обычный 16 5 3 3 3" xfId="22586"/>
    <cellStyle name="Обычный 16 5 3 3 3 2" xfId="22587"/>
    <cellStyle name="Обычный 16 5 3 3 3 2 2" xfId="22588"/>
    <cellStyle name="Обычный 16 5 3 3 3 2 2 2" xfId="22589"/>
    <cellStyle name="Обычный 16 5 3 3 3 2 3" xfId="22590"/>
    <cellStyle name="Обычный 16 5 3 3 3 3" xfId="22591"/>
    <cellStyle name="Обычный 16 5 3 3 3 3 2" xfId="22592"/>
    <cellStyle name="Обычный 16 5 3 3 3 4" xfId="22593"/>
    <cellStyle name="Обычный 16 5 3 3 4" xfId="22594"/>
    <cellStyle name="Обычный 16 5 3 3 4 2" xfId="22595"/>
    <cellStyle name="Обычный 16 5 3 3 4 2 2" xfId="22596"/>
    <cellStyle name="Обычный 16 5 3 3 4 2 2 2" xfId="22597"/>
    <cellStyle name="Обычный 16 5 3 3 4 2 3" xfId="22598"/>
    <cellStyle name="Обычный 16 5 3 3 4 3" xfId="22599"/>
    <cellStyle name="Обычный 16 5 3 3 4 3 2" xfId="22600"/>
    <cellStyle name="Обычный 16 5 3 3 4 4" xfId="22601"/>
    <cellStyle name="Обычный 16 5 3 3 5" xfId="22602"/>
    <cellStyle name="Обычный 16 5 3 3 5 2" xfId="22603"/>
    <cellStyle name="Обычный 16 5 3 3 5 2 2" xfId="22604"/>
    <cellStyle name="Обычный 16 5 3 3 5 3" xfId="22605"/>
    <cellStyle name="Обычный 16 5 3 3 6" xfId="22606"/>
    <cellStyle name="Обычный 16 5 3 3 6 2" xfId="22607"/>
    <cellStyle name="Обычный 16 5 3 3 7" xfId="22608"/>
    <cellStyle name="Обычный 16 5 3 4" xfId="22609"/>
    <cellStyle name="Обычный 16 5 3 4 2" xfId="22610"/>
    <cellStyle name="Обычный 16 5 3 4 2 2" xfId="22611"/>
    <cellStyle name="Обычный 16 5 3 4 2 2 2" xfId="22612"/>
    <cellStyle name="Обычный 16 5 3 4 2 3" xfId="22613"/>
    <cellStyle name="Обычный 16 5 3 4 3" xfId="22614"/>
    <cellStyle name="Обычный 16 5 3 4 3 2" xfId="22615"/>
    <cellStyle name="Обычный 16 5 3 4 4" xfId="22616"/>
    <cellStyle name="Обычный 16 5 3 5" xfId="22617"/>
    <cellStyle name="Обычный 16 5 3 5 2" xfId="22618"/>
    <cellStyle name="Обычный 16 5 3 5 2 2" xfId="22619"/>
    <cellStyle name="Обычный 16 5 3 5 2 2 2" xfId="22620"/>
    <cellStyle name="Обычный 16 5 3 5 2 3" xfId="22621"/>
    <cellStyle name="Обычный 16 5 3 5 3" xfId="22622"/>
    <cellStyle name="Обычный 16 5 3 5 3 2" xfId="22623"/>
    <cellStyle name="Обычный 16 5 3 5 4" xfId="22624"/>
    <cellStyle name="Обычный 16 5 3 6" xfId="22625"/>
    <cellStyle name="Обычный 16 5 3 6 2" xfId="22626"/>
    <cellStyle name="Обычный 16 5 3 6 2 2" xfId="22627"/>
    <cellStyle name="Обычный 16 5 3 6 2 2 2" xfId="22628"/>
    <cellStyle name="Обычный 16 5 3 6 2 3" xfId="22629"/>
    <cellStyle name="Обычный 16 5 3 6 3" xfId="22630"/>
    <cellStyle name="Обычный 16 5 3 6 3 2" xfId="22631"/>
    <cellStyle name="Обычный 16 5 3 6 4" xfId="22632"/>
    <cellStyle name="Обычный 16 5 3 7" xfId="22633"/>
    <cellStyle name="Обычный 16 5 3 7 2" xfId="22634"/>
    <cellStyle name="Обычный 16 5 3 7 2 2" xfId="22635"/>
    <cellStyle name="Обычный 16 5 3 7 3" xfId="22636"/>
    <cellStyle name="Обычный 16 5 3 8" xfId="22637"/>
    <cellStyle name="Обычный 16 5 3 8 2" xfId="22638"/>
    <cellStyle name="Обычный 16 5 3 9" xfId="22639"/>
    <cellStyle name="Обычный 16 5 3 9 2" xfId="22640"/>
    <cellStyle name="Обычный 16 5 4" xfId="22641"/>
    <cellStyle name="Обычный 16 5 4 2" xfId="22642"/>
    <cellStyle name="Обычный 16 5 4 2 2" xfId="22643"/>
    <cellStyle name="Обычный 16 5 4 2 2 2" xfId="22644"/>
    <cellStyle name="Обычный 16 5 4 2 2 2 2" xfId="22645"/>
    <cellStyle name="Обычный 16 5 4 2 2 3" xfId="22646"/>
    <cellStyle name="Обычный 16 5 4 2 3" xfId="22647"/>
    <cellStyle name="Обычный 16 5 4 2 3 2" xfId="22648"/>
    <cellStyle name="Обычный 16 5 4 2 4" xfId="22649"/>
    <cellStyle name="Обычный 16 5 4 3" xfId="22650"/>
    <cellStyle name="Обычный 16 5 4 3 2" xfId="22651"/>
    <cellStyle name="Обычный 16 5 4 3 2 2" xfId="22652"/>
    <cellStyle name="Обычный 16 5 4 3 2 2 2" xfId="22653"/>
    <cellStyle name="Обычный 16 5 4 3 2 3" xfId="22654"/>
    <cellStyle name="Обычный 16 5 4 3 3" xfId="22655"/>
    <cellStyle name="Обычный 16 5 4 3 3 2" xfId="22656"/>
    <cellStyle name="Обычный 16 5 4 3 4" xfId="22657"/>
    <cellStyle name="Обычный 16 5 4 4" xfId="22658"/>
    <cellStyle name="Обычный 16 5 4 4 2" xfId="22659"/>
    <cellStyle name="Обычный 16 5 4 4 2 2" xfId="22660"/>
    <cellStyle name="Обычный 16 5 4 4 2 2 2" xfId="22661"/>
    <cellStyle name="Обычный 16 5 4 4 2 3" xfId="22662"/>
    <cellStyle name="Обычный 16 5 4 4 3" xfId="22663"/>
    <cellStyle name="Обычный 16 5 4 4 3 2" xfId="22664"/>
    <cellStyle name="Обычный 16 5 4 4 4" xfId="22665"/>
    <cellStyle name="Обычный 16 5 4 5" xfId="22666"/>
    <cellStyle name="Обычный 16 5 4 5 2" xfId="22667"/>
    <cellStyle name="Обычный 16 5 4 5 2 2" xfId="22668"/>
    <cellStyle name="Обычный 16 5 4 5 3" xfId="22669"/>
    <cellStyle name="Обычный 16 5 4 6" xfId="22670"/>
    <cellStyle name="Обычный 16 5 4 6 2" xfId="22671"/>
    <cellStyle name="Обычный 16 5 4 7" xfId="22672"/>
    <cellStyle name="Обычный 16 5 4 7 2" xfId="22673"/>
    <cellStyle name="Обычный 16 5 4 8" xfId="22674"/>
    <cellStyle name="Обычный 16 5 5" xfId="22675"/>
    <cellStyle name="Обычный 16 5 5 2" xfId="22676"/>
    <cellStyle name="Обычный 16 5 5 2 2" xfId="22677"/>
    <cellStyle name="Обычный 16 5 5 2 2 2" xfId="22678"/>
    <cellStyle name="Обычный 16 5 5 2 2 2 2" xfId="22679"/>
    <cellStyle name="Обычный 16 5 5 2 2 3" xfId="22680"/>
    <cellStyle name="Обычный 16 5 5 2 3" xfId="22681"/>
    <cellStyle name="Обычный 16 5 5 2 3 2" xfId="22682"/>
    <cellStyle name="Обычный 16 5 5 2 4" xfId="22683"/>
    <cellStyle name="Обычный 16 5 5 3" xfId="22684"/>
    <cellStyle name="Обычный 16 5 5 3 2" xfId="22685"/>
    <cellStyle name="Обычный 16 5 5 3 2 2" xfId="22686"/>
    <cellStyle name="Обычный 16 5 5 3 2 2 2" xfId="22687"/>
    <cellStyle name="Обычный 16 5 5 3 2 3" xfId="22688"/>
    <cellStyle name="Обычный 16 5 5 3 3" xfId="22689"/>
    <cellStyle name="Обычный 16 5 5 3 3 2" xfId="22690"/>
    <cellStyle name="Обычный 16 5 5 3 4" xfId="22691"/>
    <cellStyle name="Обычный 16 5 5 4" xfId="22692"/>
    <cellStyle name="Обычный 16 5 5 4 2" xfId="22693"/>
    <cellStyle name="Обычный 16 5 5 4 2 2" xfId="22694"/>
    <cellStyle name="Обычный 16 5 5 4 2 2 2" xfId="22695"/>
    <cellStyle name="Обычный 16 5 5 4 2 3" xfId="22696"/>
    <cellStyle name="Обычный 16 5 5 4 3" xfId="22697"/>
    <cellStyle name="Обычный 16 5 5 4 3 2" xfId="22698"/>
    <cellStyle name="Обычный 16 5 5 4 4" xfId="22699"/>
    <cellStyle name="Обычный 16 5 5 5" xfId="22700"/>
    <cellStyle name="Обычный 16 5 5 5 2" xfId="22701"/>
    <cellStyle name="Обычный 16 5 5 5 2 2" xfId="22702"/>
    <cellStyle name="Обычный 16 5 5 5 3" xfId="22703"/>
    <cellStyle name="Обычный 16 5 5 6" xfId="22704"/>
    <cellStyle name="Обычный 16 5 5 6 2" xfId="22705"/>
    <cellStyle name="Обычный 16 5 5 7" xfId="22706"/>
    <cellStyle name="Обычный 16 5 6" xfId="22707"/>
    <cellStyle name="Обычный 16 5 6 2" xfId="22708"/>
    <cellStyle name="Обычный 16 5 6 2 2" xfId="22709"/>
    <cellStyle name="Обычный 16 5 6 2 2 2" xfId="22710"/>
    <cellStyle name="Обычный 16 5 6 2 3" xfId="22711"/>
    <cellStyle name="Обычный 16 5 6 3" xfId="22712"/>
    <cellStyle name="Обычный 16 5 6 3 2" xfId="22713"/>
    <cellStyle name="Обычный 16 5 6 4" xfId="22714"/>
    <cellStyle name="Обычный 16 5 7" xfId="22715"/>
    <cellStyle name="Обычный 16 5 7 2" xfId="22716"/>
    <cellStyle name="Обычный 16 5 7 2 2" xfId="22717"/>
    <cellStyle name="Обычный 16 5 7 2 2 2" xfId="22718"/>
    <cellStyle name="Обычный 16 5 7 2 3" xfId="22719"/>
    <cellStyle name="Обычный 16 5 7 3" xfId="22720"/>
    <cellStyle name="Обычный 16 5 7 3 2" xfId="22721"/>
    <cellStyle name="Обычный 16 5 7 4" xfId="22722"/>
    <cellStyle name="Обычный 16 5 8" xfId="22723"/>
    <cellStyle name="Обычный 16 5 8 2" xfId="22724"/>
    <cellStyle name="Обычный 16 5 8 2 2" xfId="22725"/>
    <cellStyle name="Обычный 16 5 8 2 2 2" xfId="22726"/>
    <cellStyle name="Обычный 16 5 8 2 3" xfId="22727"/>
    <cellStyle name="Обычный 16 5 8 3" xfId="22728"/>
    <cellStyle name="Обычный 16 5 8 3 2" xfId="22729"/>
    <cellStyle name="Обычный 16 5 8 4" xfId="22730"/>
    <cellStyle name="Обычный 16 5 9" xfId="22731"/>
    <cellStyle name="Обычный 16 5 9 2" xfId="22732"/>
    <cellStyle name="Обычный 16 5 9 2 2" xfId="22733"/>
    <cellStyle name="Обычный 16 5 9 3" xfId="22734"/>
    <cellStyle name="Обычный 16 6" xfId="22735"/>
    <cellStyle name="Обычный 16 6 10" xfId="22736"/>
    <cellStyle name="Обычный 16 6 10 2" xfId="22737"/>
    <cellStyle name="Обычный 16 6 11" xfId="22738"/>
    <cellStyle name="Обычный 16 6 11 2" xfId="22739"/>
    <cellStyle name="Обычный 16 6 12" xfId="22740"/>
    <cellStyle name="Обычный 16 6 2" xfId="22741"/>
    <cellStyle name="Обычный 16 6 2 10" xfId="22742"/>
    <cellStyle name="Обычный 16 6 2 2" xfId="22743"/>
    <cellStyle name="Обычный 16 6 2 2 2" xfId="22744"/>
    <cellStyle name="Обычный 16 6 2 2 2 2" xfId="22745"/>
    <cellStyle name="Обычный 16 6 2 2 2 2 2" xfId="22746"/>
    <cellStyle name="Обычный 16 6 2 2 2 2 2 2" xfId="22747"/>
    <cellStyle name="Обычный 16 6 2 2 2 2 3" xfId="22748"/>
    <cellStyle name="Обычный 16 6 2 2 2 3" xfId="22749"/>
    <cellStyle name="Обычный 16 6 2 2 2 3 2" xfId="22750"/>
    <cellStyle name="Обычный 16 6 2 2 2 4" xfId="22751"/>
    <cellStyle name="Обычный 16 6 2 2 3" xfId="22752"/>
    <cellStyle name="Обычный 16 6 2 2 3 2" xfId="22753"/>
    <cellStyle name="Обычный 16 6 2 2 3 2 2" xfId="22754"/>
    <cellStyle name="Обычный 16 6 2 2 3 2 2 2" xfId="22755"/>
    <cellStyle name="Обычный 16 6 2 2 3 2 3" xfId="22756"/>
    <cellStyle name="Обычный 16 6 2 2 3 3" xfId="22757"/>
    <cellStyle name="Обычный 16 6 2 2 3 3 2" xfId="22758"/>
    <cellStyle name="Обычный 16 6 2 2 3 4" xfId="22759"/>
    <cellStyle name="Обычный 16 6 2 2 4" xfId="22760"/>
    <cellStyle name="Обычный 16 6 2 2 4 2" xfId="22761"/>
    <cellStyle name="Обычный 16 6 2 2 4 2 2" xfId="22762"/>
    <cellStyle name="Обычный 16 6 2 2 4 2 2 2" xfId="22763"/>
    <cellStyle name="Обычный 16 6 2 2 4 2 3" xfId="22764"/>
    <cellStyle name="Обычный 16 6 2 2 4 3" xfId="22765"/>
    <cellStyle name="Обычный 16 6 2 2 4 3 2" xfId="22766"/>
    <cellStyle name="Обычный 16 6 2 2 4 4" xfId="22767"/>
    <cellStyle name="Обычный 16 6 2 2 5" xfId="22768"/>
    <cellStyle name="Обычный 16 6 2 2 5 2" xfId="22769"/>
    <cellStyle name="Обычный 16 6 2 2 5 2 2" xfId="22770"/>
    <cellStyle name="Обычный 16 6 2 2 5 3" xfId="22771"/>
    <cellStyle name="Обычный 16 6 2 2 6" xfId="22772"/>
    <cellStyle name="Обычный 16 6 2 2 6 2" xfId="22773"/>
    <cellStyle name="Обычный 16 6 2 2 7" xfId="22774"/>
    <cellStyle name="Обычный 16 6 2 2 7 2" xfId="22775"/>
    <cellStyle name="Обычный 16 6 2 2 8" xfId="22776"/>
    <cellStyle name="Обычный 16 6 2 3" xfId="22777"/>
    <cellStyle name="Обычный 16 6 2 3 2" xfId="22778"/>
    <cellStyle name="Обычный 16 6 2 3 2 2" xfId="22779"/>
    <cellStyle name="Обычный 16 6 2 3 2 2 2" xfId="22780"/>
    <cellStyle name="Обычный 16 6 2 3 2 2 2 2" xfId="22781"/>
    <cellStyle name="Обычный 16 6 2 3 2 2 3" xfId="22782"/>
    <cellStyle name="Обычный 16 6 2 3 2 3" xfId="22783"/>
    <cellStyle name="Обычный 16 6 2 3 2 3 2" xfId="22784"/>
    <cellStyle name="Обычный 16 6 2 3 2 4" xfId="22785"/>
    <cellStyle name="Обычный 16 6 2 3 3" xfId="22786"/>
    <cellStyle name="Обычный 16 6 2 3 3 2" xfId="22787"/>
    <cellStyle name="Обычный 16 6 2 3 3 2 2" xfId="22788"/>
    <cellStyle name="Обычный 16 6 2 3 3 2 2 2" xfId="22789"/>
    <cellStyle name="Обычный 16 6 2 3 3 2 3" xfId="22790"/>
    <cellStyle name="Обычный 16 6 2 3 3 3" xfId="22791"/>
    <cellStyle name="Обычный 16 6 2 3 3 3 2" xfId="22792"/>
    <cellStyle name="Обычный 16 6 2 3 3 4" xfId="22793"/>
    <cellStyle name="Обычный 16 6 2 3 4" xfId="22794"/>
    <cellStyle name="Обычный 16 6 2 3 4 2" xfId="22795"/>
    <cellStyle name="Обычный 16 6 2 3 4 2 2" xfId="22796"/>
    <cellStyle name="Обычный 16 6 2 3 4 2 2 2" xfId="22797"/>
    <cellStyle name="Обычный 16 6 2 3 4 2 3" xfId="22798"/>
    <cellStyle name="Обычный 16 6 2 3 4 3" xfId="22799"/>
    <cellStyle name="Обычный 16 6 2 3 4 3 2" xfId="22800"/>
    <cellStyle name="Обычный 16 6 2 3 4 4" xfId="22801"/>
    <cellStyle name="Обычный 16 6 2 3 5" xfId="22802"/>
    <cellStyle name="Обычный 16 6 2 3 5 2" xfId="22803"/>
    <cellStyle name="Обычный 16 6 2 3 5 2 2" xfId="22804"/>
    <cellStyle name="Обычный 16 6 2 3 5 3" xfId="22805"/>
    <cellStyle name="Обычный 16 6 2 3 6" xfId="22806"/>
    <cellStyle name="Обычный 16 6 2 3 6 2" xfId="22807"/>
    <cellStyle name="Обычный 16 6 2 3 7" xfId="22808"/>
    <cellStyle name="Обычный 16 6 2 4" xfId="22809"/>
    <cellStyle name="Обычный 16 6 2 4 2" xfId="22810"/>
    <cellStyle name="Обычный 16 6 2 4 2 2" xfId="22811"/>
    <cellStyle name="Обычный 16 6 2 4 2 2 2" xfId="22812"/>
    <cellStyle name="Обычный 16 6 2 4 2 3" xfId="22813"/>
    <cellStyle name="Обычный 16 6 2 4 3" xfId="22814"/>
    <cellStyle name="Обычный 16 6 2 4 3 2" xfId="22815"/>
    <cellStyle name="Обычный 16 6 2 4 4" xfId="22816"/>
    <cellStyle name="Обычный 16 6 2 5" xfId="22817"/>
    <cellStyle name="Обычный 16 6 2 5 2" xfId="22818"/>
    <cellStyle name="Обычный 16 6 2 5 2 2" xfId="22819"/>
    <cellStyle name="Обычный 16 6 2 5 2 2 2" xfId="22820"/>
    <cellStyle name="Обычный 16 6 2 5 2 3" xfId="22821"/>
    <cellStyle name="Обычный 16 6 2 5 3" xfId="22822"/>
    <cellStyle name="Обычный 16 6 2 5 3 2" xfId="22823"/>
    <cellStyle name="Обычный 16 6 2 5 4" xfId="22824"/>
    <cellStyle name="Обычный 16 6 2 6" xfId="22825"/>
    <cellStyle name="Обычный 16 6 2 6 2" xfId="22826"/>
    <cellStyle name="Обычный 16 6 2 6 2 2" xfId="22827"/>
    <cellStyle name="Обычный 16 6 2 6 2 2 2" xfId="22828"/>
    <cellStyle name="Обычный 16 6 2 6 2 3" xfId="22829"/>
    <cellStyle name="Обычный 16 6 2 6 3" xfId="22830"/>
    <cellStyle name="Обычный 16 6 2 6 3 2" xfId="22831"/>
    <cellStyle name="Обычный 16 6 2 6 4" xfId="22832"/>
    <cellStyle name="Обычный 16 6 2 7" xfId="22833"/>
    <cellStyle name="Обычный 16 6 2 7 2" xfId="22834"/>
    <cellStyle name="Обычный 16 6 2 7 2 2" xfId="22835"/>
    <cellStyle name="Обычный 16 6 2 7 3" xfId="22836"/>
    <cellStyle name="Обычный 16 6 2 8" xfId="22837"/>
    <cellStyle name="Обычный 16 6 2 8 2" xfId="22838"/>
    <cellStyle name="Обычный 16 6 2 9" xfId="22839"/>
    <cellStyle name="Обычный 16 6 2 9 2" xfId="22840"/>
    <cellStyle name="Обычный 16 6 3" xfId="22841"/>
    <cellStyle name="Обычный 16 6 3 10" xfId="22842"/>
    <cellStyle name="Обычный 16 6 3 2" xfId="22843"/>
    <cellStyle name="Обычный 16 6 3 2 2" xfId="22844"/>
    <cellStyle name="Обычный 16 6 3 2 2 2" xfId="22845"/>
    <cellStyle name="Обычный 16 6 3 2 2 2 2" xfId="22846"/>
    <cellStyle name="Обычный 16 6 3 2 2 2 2 2" xfId="22847"/>
    <cellStyle name="Обычный 16 6 3 2 2 2 3" xfId="22848"/>
    <cellStyle name="Обычный 16 6 3 2 2 3" xfId="22849"/>
    <cellStyle name="Обычный 16 6 3 2 2 3 2" xfId="22850"/>
    <cellStyle name="Обычный 16 6 3 2 2 4" xfId="22851"/>
    <cellStyle name="Обычный 16 6 3 2 3" xfId="22852"/>
    <cellStyle name="Обычный 16 6 3 2 3 2" xfId="22853"/>
    <cellStyle name="Обычный 16 6 3 2 3 2 2" xfId="22854"/>
    <cellStyle name="Обычный 16 6 3 2 3 2 2 2" xfId="22855"/>
    <cellStyle name="Обычный 16 6 3 2 3 2 3" xfId="22856"/>
    <cellStyle name="Обычный 16 6 3 2 3 3" xfId="22857"/>
    <cellStyle name="Обычный 16 6 3 2 3 3 2" xfId="22858"/>
    <cellStyle name="Обычный 16 6 3 2 3 4" xfId="22859"/>
    <cellStyle name="Обычный 16 6 3 2 4" xfId="22860"/>
    <cellStyle name="Обычный 16 6 3 2 4 2" xfId="22861"/>
    <cellStyle name="Обычный 16 6 3 2 4 2 2" xfId="22862"/>
    <cellStyle name="Обычный 16 6 3 2 4 2 2 2" xfId="22863"/>
    <cellStyle name="Обычный 16 6 3 2 4 2 3" xfId="22864"/>
    <cellStyle name="Обычный 16 6 3 2 4 3" xfId="22865"/>
    <cellStyle name="Обычный 16 6 3 2 4 3 2" xfId="22866"/>
    <cellStyle name="Обычный 16 6 3 2 4 4" xfId="22867"/>
    <cellStyle name="Обычный 16 6 3 2 5" xfId="22868"/>
    <cellStyle name="Обычный 16 6 3 2 5 2" xfId="22869"/>
    <cellStyle name="Обычный 16 6 3 2 5 2 2" xfId="22870"/>
    <cellStyle name="Обычный 16 6 3 2 5 3" xfId="22871"/>
    <cellStyle name="Обычный 16 6 3 2 6" xfId="22872"/>
    <cellStyle name="Обычный 16 6 3 2 6 2" xfId="22873"/>
    <cellStyle name="Обычный 16 6 3 2 7" xfId="22874"/>
    <cellStyle name="Обычный 16 6 3 2 7 2" xfId="22875"/>
    <cellStyle name="Обычный 16 6 3 2 8" xfId="22876"/>
    <cellStyle name="Обычный 16 6 3 3" xfId="22877"/>
    <cellStyle name="Обычный 16 6 3 3 2" xfId="22878"/>
    <cellStyle name="Обычный 16 6 3 3 2 2" xfId="22879"/>
    <cellStyle name="Обычный 16 6 3 3 2 2 2" xfId="22880"/>
    <cellStyle name="Обычный 16 6 3 3 2 2 2 2" xfId="22881"/>
    <cellStyle name="Обычный 16 6 3 3 2 2 3" xfId="22882"/>
    <cellStyle name="Обычный 16 6 3 3 2 3" xfId="22883"/>
    <cellStyle name="Обычный 16 6 3 3 2 3 2" xfId="22884"/>
    <cellStyle name="Обычный 16 6 3 3 2 4" xfId="22885"/>
    <cellStyle name="Обычный 16 6 3 3 3" xfId="22886"/>
    <cellStyle name="Обычный 16 6 3 3 3 2" xfId="22887"/>
    <cellStyle name="Обычный 16 6 3 3 3 2 2" xfId="22888"/>
    <cellStyle name="Обычный 16 6 3 3 3 2 2 2" xfId="22889"/>
    <cellStyle name="Обычный 16 6 3 3 3 2 3" xfId="22890"/>
    <cellStyle name="Обычный 16 6 3 3 3 3" xfId="22891"/>
    <cellStyle name="Обычный 16 6 3 3 3 3 2" xfId="22892"/>
    <cellStyle name="Обычный 16 6 3 3 3 4" xfId="22893"/>
    <cellStyle name="Обычный 16 6 3 3 4" xfId="22894"/>
    <cellStyle name="Обычный 16 6 3 3 4 2" xfId="22895"/>
    <cellStyle name="Обычный 16 6 3 3 4 2 2" xfId="22896"/>
    <cellStyle name="Обычный 16 6 3 3 4 2 2 2" xfId="22897"/>
    <cellStyle name="Обычный 16 6 3 3 4 2 3" xfId="22898"/>
    <cellStyle name="Обычный 16 6 3 3 4 3" xfId="22899"/>
    <cellStyle name="Обычный 16 6 3 3 4 3 2" xfId="22900"/>
    <cellStyle name="Обычный 16 6 3 3 4 4" xfId="22901"/>
    <cellStyle name="Обычный 16 6 3 3 5" xfId="22902"/>
    <cellStyle name="Обычный 16 6 3 3 5 2" xfId="22903"/>
    <cellStyle name="Обычный 16 6 3 3 5 2 2" xfId="22904"/>
    <cellStyle name="Обычный 16 6 3 3 5 3" xfId="22905"/>
    <cellStyle name="Обычный 16 6 3 3 6" xfId="22906"/>
    <cellStyle name="Обычный 16 6 3 3 6 2" xfId="22907"/>
    <cellStyle name="Обычный 16 6 3 3 7" xfId="22908"/>
    <cellStyle name="Обычный 16 6 3 4" xfId="22909"/>
    <cellStyle name="Обычный 16 6 3 4 2" xfId="22910"/>
    <cellStyle name="Обычный 16 6 3 4 2 2" xfId="22911"/>
    <cellStyle name="Обычный 16 6 3 4 2 2 2" xfId="22912"/>
    <cellStyle name="Обычный 16 6 3 4 2 3" xfId="22913"/>
    <cellStyle name="Обычный 16 6 3 4 3" xfId="22914"/>
    <cellStyle name="Обычный 16 6 3 4 3 2" xfId="22915"/>
    <cellStyle name="Обычный 16 6 3 4 4" xfId="22916"/>
    <cellStyle name="Обычный 16 6 3 5" xfId="22917"/>
    <cellStyle name="Обычный 16 6 3 5 2" xfId="22918"/>
    <cellStyle name="Обычный 16 6 3 5 2 2" xfId="22919"/>
    <cellStyle name="Обычный 16 6 3 5 2 2 2" xfId="22920"/>
    <cellStyle name="Обычный 16 6 3 5 2 3" xfId="22921"/>
    <cellStyle name="Обычный 16 6 3 5 3" xfId="22922"/>
    <cellStyle name="Обычный 16 6 3 5 3 2" xfId="22923"/>
    <cellStyle name="Обычный 16 6 3 5 4" xfId="22924"/>
    <cellStyle name="Обычный 16 6 3 6" xfId="22925"/>
    <cellStyle name="Обычный 16 6 3 6 2" xfId="22926"/>
    <cellStyle name="Обычный 16 6 3 6 2 2" xfId="22927"/>
    <cellStyle name="Обычный 16 6 3 6 2 2 2" xfId="22928"/>
    <cellStyle name="Обычный 16 6 3 6 2 3" xfId="22929"/>
    <cellStyle name="Обычный 16 6 3 6 3" xfId="22930"/>
    <cellStyle name="Обычный 16 6 3 6 3 2" xfId="22931"/>
    <cellStyle name="Обычный 16 6 3 6 4" xfId="22932"/>
    <cellStyle name="Обычный 16 6 3 7" xfId="22933"/>
    <cellStyle name="Обычный 16 6 3 7 2" xfId="22934"/>
    <cellStyle name="Обычный 16 6 3 7 2 2" xfId="22935"/>
    <cellStyle name="Обычный 16 6 3 7 3" xfId="22936"/>
    <cellStyle name="Обычный 16 6 3 8" xfId="22937"/>
    <cellStyle name="Обычный 16 6 3 8 2" xfId="22938"/>
    <cellStyle name="Обычный 16 6 3 9" xfId="22939"/>
    <cellStyle name="Обычный 16 6 3 9 2" xfId="22940"/>
    <cellStyle name="Обычный 16 6 4" xfId="22941"/>
    <cellStyle name="Обычный 16 6 4 2" xfId="22942"/>
    <cellStyle name="Обычный 16 6 4 2 2" xfId="22943"/>
    <cellStyle name="Обычный 16 6 4 2 2 2" xfId="22944"/>
    <cellStyle name="Обычный 16 6 4 2 2 2 2" xfId="22945"/>
    <cellStyle name="Обычный 16 6 4 2 2 3" xfId="22946"/>
    <cellStyle name="Обычный 16 6 4 2 3" xfId="22947"/>
    <cellStyle name="Обычный 16 6 4 2 3 2" xfId="22948"/>
    <cellStyle name="Обычный 16 6 4 2 4" xfId="22949"/>
    <cellStyle name="Обычный 16 6 4 3" xfId="22950"/>
    <cellStyle name="Обычный 16 6 4 3 2" xfId="22951"/>
    <cellStyle name="Обычный 16 6 4 3 2 2" xfId="22952"/>
    <cellStyle name="Обычный 16 6 4 3 2 2 2" xfId="22953"/>
    <cellStyle name="Обычный 16 6 4 3 2 3" xfId="22954"/>
    <cellStyle name="Обычный 16 6 4 3 3" xfId="22955"/>
    <cellStyle name="Обычный 16 6 4 3 3 2" xfId="22956"/>
    <cellStyle name="Обычный 16 6 4 3 4" xfId="22957"/>
    <cellStyle name="Обычный 16 6 4 4" xfId="22958"/>
    <cellStyle name="Обычный 16 6 4 4 2" xfId="22959"/>
    <cellStyle name="Обычный 16 6 4 4 2 2" xfId="22960"/>
    <cellStyle name="Обычный 16 6 4 4 2 2 2" xfId="22961"/>
    <cellStyle name="Обычный 16 6 4 4 2 3" xfId="22962"/>
    <cellStyle name="Обычный 16 6 4 4 3" xfId="22963"/>
    <cellStyle name="Обычный 16 6 4 4 3 2" xfId="22964"/>
    <cellStyle name="Обычный 16 6 4 4 4" xfId="22965"/>
    <cellStyle name="Обычный 16 6 4 5" xfId="22966"/>
    <cellStyle name="Обычный 16 6 4 5 2" xfId="22967"/>
    <cellStyle name="Обычный 16 6 4 5 2 2" xfId="22968"/>
    <cellStyle name="Обычный 16 6 4 5 3" xfId="22969"/>
    <cellStyle name="Обычный 16 6 4 6" xfId="22970"/>
    <cellStyle name="Обычный 16 6 4 6 2" xfId="22971"/>
    <cellStyle name="Обычный 16 6 4 7" xfId="22972"/>
    <cellStyle name="Обычный 16 6 4 7 2" xfId="22973"/>
    <cellStyle name="Обычный 16 6 4 8" xfId="22974"/>
    <cellStyle name="Обычный 16 6 5" xfId="22975"/>
    <cellStyle name="Обычный 16 6 5 2" xfId="22976"/>
    <cellStyle name="Обычный 16 6 5 2 2" xfId="22977"/>
    <cellStyle name="Обычный 16 6 5 2 2 2" xfId="22978"/>
    <cellStyle name="Обычный 16 6 5 2 2 2 2" xfId="22979"/>
    <cellStyle name="Обычный 16 6 5 2 2 3" xfId="22980"/>
    <cellStyle name="Обычный 16 6 5 2 3" xfId="22981"/>
    <cellStyle name="Обычный 16 6 5 2 3 2" xfId="22982"/>
    <cellStyle name="Обычный 16 6 5 2 4" xfId="22983"/>
    <cellStyle name="Обычный 16 6 5 3" xfId="22984"/>
    <cellStyle name="Обычный 16 6 5 3 2" xfId="22985"/>
    <cellStyle name="Обычный 16 6 5 3 2 2" xfId="22986"/>
    <cellStyle name="Обычный 16 6 5 3 2 2 2" xfId="22987"/>
    <cellStyle name="Обычный 16 6 5 3 2 3" xfId="22988"/>
    <cellStyle name="Обычный 16 6 5 3 3" xfId="22989"/>
    <cellStyle name="Обычный 16 6 5 3 3 2" xfId="22990"/>
    <cellStyle name="Обычный 16 6 5 3 4" xfId="22991"/>
    <cellStyle name="Обычный 16 6 5 4" xfId="22992"/>
    <cellStyle name="Обычный 16 6 5 4 2" xfId="22993"/>
    <cellStyle name="Обычный 16 6 5 4 2 2" xfId="22994"/>
    <cellStyle name="Обычный 16 6 5 4 2 2 2" xfId="22995"/>
    <cellStyle name="Обычный 16 6 5 4 2 3" xfId="22996"/>
    <cellStyle name="Обычный 16 6 5 4 3" xfId="22997"/>
    <cellStyle name="Обычный 16 6 5 4 3 2" xfId="22998"/>
    <cellStyle name="Обычный 16 6 5 4 4" xfId="22999"/>
    <cellStyle name="Обычный 16 6 5 5" xfId="23000"/>
    <cellStyle name="Обычный 16 6 5 5 2" xfId="23001"/>
    <cellStyle name="Обычный 16 6 5 5 2 2" xfId="23002"/>
    <cellStyle name="Обычный 16 6 5 5 3" xfId="23003"/>
    <cellStyle name="Обычный 16 6 5 6" xfId="23004"/>
    <cellStyle name="Обычный 16 6 5 6 2" xfId="23005"/>
    <cellStyle name="Обычный 16 6 5 7" xfId="23006"/>
    <cellStyle name="Обычный 16 6 6" xfId="23007"/>
    <cellStyle name="Обычный 16 6 6 2" xfId="23008"/>
    <cellStyle name="Обычный 16 6 6 2 2" xfId="23009"/>
    <cellStyle name="Обычный 16 6 6 2 2 2" xfId="23010"/>
    <cellStyle name="Обычный 16 6 6 2 3" xfId="23011"/>
    <cellStyle name="Обычный 16 6 6 3" xfId="23012"/>
    <cellStyle name="Обычный 16 6 6 3 2" xfId="23013"/>
    <cellStyle name="Обычный 16 6 6 4" xfId="23014"/>
    <cellStyle name="Обычный 16 6 7" xfId="23015"/>
    <cellStyle name="Обычный 16 6 7 2" xfId="23016"/>
    <cellStyle name="Обычный 16 6 7 2 2" xfId="23017"/>
    <cellStyle name="Обычный 16 6 7 2 2 2" xfId="23018"/>
    <cellStyle name="Обычный 16 6 7 2 3" xfId="23019"/>
    <cellStyle name="Обычный 16 6 7 3" xfId="23020"/>
    <cellStyle name="Обычный 16 6 7 3 2" xfId="23021"/>
    <cellStyle name="Обычный 16 6 7 4" xfId="23022"/>
    <cellStyle name="Обычный 16 6 8" xfId="23023"/>
    <cellStyle name="Обычный 16 6 8 2" xfId="23024"/>
    <cellStyle name="Обычный 16 6 8 2 2" xfId="23025"/>
    <cellStyle name="Обычный 16 6 8 2 2 2" xfId="23026"/>
    <cellStyle name="Обычный 16 6 8 2 3" xfId="23027"/>
    <cellStyle name="Обычный 16 6 8 3" xfId="23028"/>
    <cellStyle name="Обычный 16 6 8 3 2" xfId="23029"/>
    <cellStyle name="Обычный 16 6 8 4" xfId="23030"/>
    <cellStyle name="Обычный 16 6 9" xfId="23031"/>
    <cellStyle name="Обычный 16 6 9 2" xfId="23032"/>
    <cellStyle name="Обычный 16 6 9 2 2" xfId="23033"/>
    <cellStyle name="Обычный 16 6 9 3" xfId="23034"/>
    <cellStyle name="Обычный 16 7" xfId="23035"/>
    <cellStyle name="Обычный 16 7 10" xfId="23036"/>
    <cellStyle name="Обычный 16 7 10 2" xfId="23037"/>
    <cellStyle name="Обычный 16 7 11" xfId="23038"/>
    <cellStyle name="Обычный 16 7 11 2" xfId="23039"/>
    <cellStyle name="Обычный 16 7 12" xfId="23040"/>
    <cellStyle name="Обычный 16 7 2" xfId="23041"/>
    <cellStyle name="Обычный 16 7 2 10" xfId="23042"/>
    <cellStyle name="Обычный 16 7 2 2" xfId="23043"/>
    <cellStyle name="Обычный 16 7 2 2 2" xfId="23044"/>
    <cellStyle name="Обычный 16 7 2 2 2 2" xfId="23045"/>
    <cellStyle name="Обычный 16 7 2 2 2 2 2" xfId="23046"/>
    <cellStyle name="Обычный 16 7 2 2 2 2 2 2" xfId="23047"/>
    <cellStyle name="Обычный 16 7 2 2 2 2 3" xfId="23048"/>
    <cellStyle name="Обычный 16 7 2 2 2 3" xfId="23049"/>
    <cellStyle name="Обычный 16 7 2 2 2 3 2" xfId="23050"/>
    <cellStyle name="Обычный 16 7 2 2 2 4" xfId="23051"/>
    <cellStyle name="Обычный 16 7 2 2 3" xfId="23052"/>
    <cellStyle name="Обычный 16 7 2 2 3 2" xfId="23053"/>
    <cellStyle name="Обычный 16 7 2 2 3 2 2" xfId="23054"/>
    <cellStyle name="Обычный 16 7 2 2 3 2 2 2" xfId="23055"/>
    <cellStyle name="Обычный 16 7 2 2 3 2 3" xfId="23056"/>
    <cellStyle name="Обычный 16 7 2 2 3 3" xfId="23057"/>
    <cellStyle name="Обычный 16 7 2 2 3 3 2" xfId="23058"/>
    <cellStyle name="Обычный 16 7 2 2 3 4" xfId="23059"/>
    <cellStyle name="Обычный 16 7 2 2 4" xfId="23060"/>
    <cellStyle name="Обычный 16 7 2 2 4 2" xfId="23061"/>
    <cellStyle name="Обычный 16 7 2 2 4 2 2" xfId="23062"/>
    <cellStyle name="Обычный 16 7 2 2 4 2 2 2" xfId="23063"/>
    <cellStyle name="Обычный 16 7 2 2 4 2 3" xfId="23064"/>
    <cellStyle name="Обычный 16 7 2 2 4 3" xfId="23065"/>
    <cellStyle name="Обычный 16 7 2 2 4 3 2" xfId="23066"/>
    <cellStyle name="Обычный 16 7 2 2 4 4" xfId="23067"/>
    <cellStyle name="Обычный 16 7 2 2 5" xfId="23068"/>
    <cellStyle name="Обычный 16 7 2 2 5 2" xfId="23069"/>
    <cellStyle name="Обычный 16 7 2 2 5 2 2" xfId="23070"/>
    <cellStyle name="Обычный 16 7 2 2 5 3" xfId="23071"/>
    <cellStyle name="Обычный 16 7 2 2 6" xfId="23072"/>
    <cellStyle name="Обычный 16 7 2 2 6 2" xfId="23073"/>
    <cellStyle name="Обычный 16 7 2 2 7" xfId="23074"/>
    <cellStyle name="Обычный 16 7 2 2 7 2" xfId="23075"/>
    <cellStyle name="Обычный 16 7 2 2 8" xfId="23076"/>
    <cellStyle name="Обычный 16 7 2 3" xfId="23077"/>
    <cellStyle name="Обычный 16 7 2 3 2" xfId="23078"/>
    <cellStyle name="Обычный 16 7 2 3 2 2" xfId="23079"/>
    <cellStyle name="Обычный 16 7 2 3 2 2 2" xfId="23080"/>
    <cellStyle name="Обычный 16 7 2 3 2 2 2 2" xfId="23081"/>
    <cellStyle name="Обычный 16 7 2 3 2 2 3" xfId="23082"/>
    <cellStyle name="Обычный 16 7 2 3 2 3" xfId="23083"/>
    <cellStyle name="Обычный 16 7 2 3 2 3 2" xfId="23084"/>
    <cellStyle name="Обычный 16 7 2 3 2 4" xfId="23085"/>
    <cellStyle name="Обычный 16 7 2 3 3" xfId="23086"/>
    <cellStyle name="Обычный 16 7 2 3 3 2" xfId="23087"/>
    <cellStyle name="Обычный 16 7 2 3 3 2 2" xfId="23088"/>
    <cellStyle name="Обычный 16 7 2 3 3 2 2 2" xfId="23089"/>
    <cellStyle name="Обычный 16 7 2 3 3 2 3" xfId="23090"/>
    <cellStyle name="Обычный 16 7 2 3 3 3" xfId="23091"/>
    <cellStyle name="Обычный 16 7 2 3 3 3 2" xfId="23092"/>
    <cellStyle name="Обычный 16 7 2 3 3 4" xfId="23093"/>
    <cellStyle name="Обычный 16 7 2 3 4" xfId="23094"/>
    <cellStyle name="Обычный 16 7 2 3 4 2" xfId="23095"/>
    <cellStyle name="Обычный 16 7 2 3 4 2 2" xfId="23096"/>
    <cellStyle name="Обычный 16 7 2 3 4 2 2 2" xfId="23097"/>
    <cellStyle name="Обычный 16 7 2 3 4 2 3" xfId="23098"/>
    <cellStyle name="Обычный 16 7 2 3 4 3" xfId="23099"/>
    <cellStyle name="Обычный 16 7 2 3 4 3 2" xfId="23100"/>
    <cellStyle name="Обычный 16 7 2 3 4 4" xfId="23101"/>
    <cellStyle name="Обычный 16 7 2 3 5" xfId="23102"/>
    <cellStyle name="Обычный 16 7 2 3 5 2" xfId="23103"/>
    <cellStyle name="Обычный 16 7 2 3 5 2 2" xfId="23104"/>
    <cellStyle name="Обычный 16 7 2 3 5 3" xfId="23105"/>
    <cellStyle name="Обычный 16 7 2 3 6" xfId="23106"/>
    <cellStyle name="Обычный 16 7 2 3 6 2" xfId="23107"/>
    <cellStyle name="Обычный 16 7 2 3 7" xfId="23108"/>
    <cellStyle name="Обычный 16 7 2 4" xfId="23109"/>
    <cellStyle name="Обычный 16 7 2 4 2" xfId="23110"/>
    <cellStyle name="Обычный 16 7 2 4 2 2" xfId="23111"/>
    <cellStyle name="Обычный 16 7 2 4 2 2 2" xfId="23112"/>
    <cellStyle name="Обычный 16 7 2 4 2 3" xfId="23113"/>
    <cellStyle name="Обычный 16 7 2 4 3" xfId="23114"/>
    <cellStyle name="Обычный 16 7 2 4 3 2" xfId="23115"/>
    <cellStyle name="Обычный 16 7 2 4 4" xfId="23116"/>
    <cellStyle name="Обычный 16 7 2 5" xfId="23117"/>
    <cellStyle name="Обычный 16 7 2 5 2" xfId="23118"/>
    <cellStyle name="Обычный 16 7 2 5 2 2" xfId="23119"/>
    <cellStyle name="Обычный 16 7 2 5 2 2 2" xfId="23120"/>
    <cellStyle name="Обычный 16 7 2 5 2 3" xfId="23121"/>
    <cellStyle name="Обычный 16 7 2 5 3" xfId="23122"/>
    <cellStyle name="Обычный 16 7 2 5 3 2" xfId="23123"/>
    <cellStyle name="Обычный 16 7 2 5 4" xfId="23124"/>
    <cellStyle name="Обычный 16 7 2 6" xfId="23125"/>
    <cellStyle name="Обычный 16 7 2 6 2" xfId="23126"/>
    <cellStyle name="Обычный 16 7 2 6 2 2" xfId="23127"/>
    <cellStyle name="Обычный 16 7 2 6 2 2 2" xfId="23128"/>
    <cellStyle name="Обычный 16 7 2 6 2 3" xfId="23129"/>
    <cellStyle name="Обычный 16 7 2 6 3" xfId="23130"/>
    <cellStyle name="Обычный 16 7 2 6 3 2" xfId="23131"/>
    <cellStyle name="Обычный 16 7 2 6 4" xfId="23132"/>
    <cellStyle name="Обычный 16 7 2 7" xfId="23133"/>
    <cellStyle name="Обычный 16 7 2 7 2" xfId="23134"/>
    <cellStyle name="Обычный 16 7 2 7 2 2" xfId="23135"/>
    <cellStyle name="Обычный 16 7 2 7 3" xfId="23136"/>
    <cellStyle name="Обычный 16 7 2 8" xfId="23137"/>
    <cellStyle name="Обычный 16 7 2 8 2" xfId="23138"/>
    <cellStyle name="Обычный 16 7 2 9" xfId="23139"/>
    <cellStyle name="Обычный 16 7 2 9 2" xfId="23140"/>
    <cellStyle name="Обычный 16 7 3" xfId="23141"/>
    <cellStyle name="Обычный 16 7 3 10" xfId="23142"/>
    <cellStyle name="Обычный 16 7 3 2" xfId="23143"/>
    <cellStyle name="Обычный 16 7 3 2 2" xfId="23144"/>
    <cellStyle name="Обычный 16 7 3 2 2 2" xfId="23145"/>
    <cellStyle name="Обычный 16 7 3 2 2 2 2" xfId="23146"/>
    <cellStyle name="Обычный 16 7 3 2 2 2 2 2" xfId="23147"/>
    <cellStyle name="Обычный 16 7 3 2 2 2 3" xfId="23148"/>
    <cellStyle name="Обычный 16 7 3 2 2 3" xfId="23149"/>
    <cellStyle name="Обычный 16 7 3 2 2 3 2" xfId="23150"/>
    <cellStyle name="Обычный 16 7 3 2 2 4" xfId="23151"/>
    <cellStyle name="Обычный 16 7 3 2 3" xfId="23152"/>
    <cellStyle name="Обычный 16 7 3 2 3 2" xfId="23153"/>
    <cellStyle name="Обычный 16 7 3 2 3 2 2" xfId="23154"/>
    <cellStyle name="Обычный 16 7 3 2 3 2 2 2" xfId="23155"/>
    <cellStyle name="Обычный 16 7 3 2 3 2 3" xfId="23156"/>
    <cellStyle name="Обычный 16 7 3 2 3 3" xfId="23157"/>
    <cellStyle name="Обычный 16 7 3 2 3 3 2" xfId="23158"/>
    <cellStyle name="Обычный 16 7 3 2 3 4" xfId="23159"/>
    <cellStyle name="Обычный 16 7 3 2 4" xfId="23160"/>
    <cellStyle name="Обычный 16 7 3 2 4 2" xfId="23161"/>
    <cellStyle name="Обычный 16 7 3 2 4 2 2" xfId="23162"/>
    <cellStyle name="Обычный 16 7 3 2 4 2 2 2" xfId="23163"/>
    <cellStyle name="Обычный 16 7 3 2 4 2 3" xfId="23164"/>
    <cellStyle name="Обычный 16 7 3 2 4 3" xfId="23165"/>
    <cellStyle name="Обычный 16 7 3 2 4 3 2" xfId="23166"/>
    <cellStyle name="Обычный 16 7 3 2 4 4" xfId="23167"/>
    <cellStyle name="Обычный 16 7 3 2 5" xfId="23168"/>
    <cellStyle name="Обычный 16 7 3 2 5 2" xfId="23169"/>
    <cellStyle name="Обычный 16 7 3 2 5 2 2" xfId="23170"/>
    <cellStyle name="Обычный 16 7 3 2 5 3" xfId="23171"/>
    <cellStyle name="Обычный 16 7 3 2 6" xfId="23172"/>
    <cellStyle name="Обычный 16 7 3 2 6 2" xfId="23173"/>
    <cellStyle name="Обычный 16 7 3 2 7" xfId="23174"/>
    <cellStyle name="Обычный 16 7 3 2 7 2" xfId="23175"/>
    <cellStyle name="Обычный 16 7 3 2 8" xfId="23176"/>
    <cellStyle name="Обычный 16 7 3 3" xfId="23177"/>
    <cellStyle name="Обычный 16 7 3 3 2" xfId="23178"/>
    <cellStyle name="Обычный 16 7 3 3 2 2" xfId="23179"/>
    <cellStyle name="Обычный 16 7 3 3 2 2 2" xfId="23180"/>
    <cellStyle name="Обычный 16 7 3 3 2 2 2 2" xfId="23181"/>
    <cellStyle name="Обычный 16 7 3 3 2 2 3" xfId="23182"/>
    <cellStyle name="Обычный 16 7 3 3 2 3" xfId="23183"/>
    <cellStyle name="Обычный 16 7 3 3 2 3 2" xfId="23184"/>
    <cellStyle name="Обычный 16 7 3 3 2 4" xfId="23185"/>
    <cellStyle name="Обычный 16 7 3 3 3" xfId="23186"/>
    <cellStyle name="Обычный 16 7 3 3 3 2" xfId="23187"/>
    <cellStyle name="Обычный 16 7 3 3 3 2 2" xfId="23188"/>
    <cellStyle name="Обычный 16 7 3 3 3 2 2 2" xfId="23189"/>
    <cellStyle name="Обычный 16 7 3 3 3 2 3" xfId="23190"/>
    <cellStyle name="Обычный 16 7 3 3 3 3" xfId="23191"/>
    <cellStyle name="Обычный 16 7 3 3 3 3 2" xfId="23192"/>
    <cellStyle name="Обычный 16 7 3 3 3 4" xfId="23193"/>
    <cellStyle name="Обычный 16 7 3 3 4" xfId="23194"/>
    <cellStyle name="Обычный 16 7 3 3 4 2" xfId="23195"/>
    <cellStyle name="Обычный 16 7 3 3 4 2 2" xfId="23196"/>
    <cellStyle name="Обычный 16 7 3 3 4 2 2 2" xfId="23197"/>
    <cellStyle name="Обычный 16 7 3 3 4 2 3" xfId="23198"/>
    <cellStyle name="Обычный 16 7 3 3 4 3" xfId="23199"/>
    <cellStyle name="Обычный 16 7 3 3 4 3 2" xfId="23200"/>
    <cellStyle name="Обычный 16 7 3 3 4 4" xfId="23201"/>
    <cellStyle name="Обычный 16 7 3 3 5" xfId="23202"/>
    <cellStyle name="Обычный 16 7 3 3 5 2" xfId="23203"/>
    <cellStyle name="Обычный 16 7 3 3 5 2 2" xfId="23204"/>
    <cellStyle name="Обычный 16 7 3 3 5 3" xfId="23205"/>
    <cellStyle name="Обычный 16 7 3 3 6" xfId="23206"/>
    <cellStyle name="Обычный 16 7 3 3 6 2" xfId="23207"/>
    <cellStyle name="Обычный 16 7 3 3 7" xfId="23208"/>
    <cellStyle name="Обычный 16 7 3 4" xfId="23209"/>
    <cellStyle name="Обычный 16 7 3 4 2" xfId="23210"/>
    <cellStyle name="Обычный 16 7 3 4 2 2" xfId="23211"/>
    <cellStyle name="Обычный 16 7 3 4 2 2 2" xfId="23212"/>
    <cellStyle name="Обычный 16 7 3 4 2 3" xfId="23213"/>
    <cellStyle name="Обычный 16 7 3 4 3" xfId="23214"/>
    <cellStyle name="Обычный 16 7 3 4 3 2" xfId="23215"/>
    <cellStyle name="Обычный 16 7 3 4 4" xfId="23216"/>
    <cellStyle name="Обычный 16 7 3 5" xfId="23217"/>
    <cellStyle name="Обычный 16 7 3 5 2" xfId="23218"/>
    <cellStyle name="Обычный 16 7 3 5 2 2" xfId="23219"/>
    <cellStyle name="Обычный 16 7 3 5 2 2 2" xfId="23220"/>
    <cellStyle name="Обычный 16 7 3 5 2 3" xfId="23221"/>
    <cellStyle name="Обычный 16 7 3 5 3" xfId="23222"/>
    <cellStyle name="Обычный 16 7 3 5 3 2" xfId="23223"/>
    <cellStyle name="Обычный 16 7 3 5 4" xfId="23224"/>
    <cellStyle name="Обычный 16 7 3 6" xfId="23225"/>
    <cellStyle name="Обычный 16 7 3 6 2" xfId="23226"/>
    <cellStyle name="Обычный 16 7 3 6 2 2" xfId="23227"/>
    <cellStyle name="Обычный 16 7 3 6 2 2 2" xfId="23228"/>
    <cellStyle name="Обычный 16 7 3 6 2 3" xfId="23229"/>
    <cellStyle name="Обычный 16 7 3 6 3" xfId="23230"/>
    <cellStyle name="Обычный 16 7 3 6 3 2" xfId="23231"/>
    <cellStyle name="Обычный 16 7 3 6 4" xfId="23232"/>
    <cellStyle name="Обычный 16 7 3 7" xfId="23233"/>
    <cellStyle name="Обычный 16 7 3 7 2" xfId="23234"/>
    <cellStyle name="Обычный 16 7 3 7 2 2" xfId="23235"/>
    <cellStyle name="Обычный 16 7 3 7 3" xfId="23236"/>
    <cellStyle name="Обычный 16 7 3 8" xfId="23237"/>
    <cellStyle name="Обычный 16 7 3 8 2" xfId="23238"/>
    <cellStyle name="Обычный 16 7 3 9" xfId="23239"/>
    <cellStyle name="Обычный 16 7 3 9 2" xfId="23240"/>
    <cellStyle name="Обычный 16 7 4" xfId="23241"/>
    <cellStyle name="Обычный 16 7 4 2" xfId="23242"/>
    <cellStyle name="Обычный 16 7 4 2 2" xfId="23243"/>
    <cellStyle name="Обычный 16 7 4 2 2 2" xfId="23244"/>
    <cellStyle name="Обычный 16 7 4 2 2 2 2" xfId="23245"/>
    <cellStyle name="Обычный 16 7 4 2 2 3" xfId="23246"/>
    <cellStyle name="Обычный 16 7 4 2 3" xfId="23247"/>
    <cellStyle name="Обычный 16 7 4 2 3 2" xfId="23248"/>
    <cellStyle name="Обычный 16 7 4 2 4" xfId="23249"/>
    <cellStyle name="Обычный 16 7 4 3" xfId="23250"/>
    <cellStyle name="Обычный 16 7 4 3 2" xfId="23251"/>
    <cellStyle name="Обычный 16 7 4 3 2 2" xfId="23252"/>
    <cellStyle name="Обычный 16 7 4 3 2 2 2" xfId="23253"/>
    <cellStyle name="Обычный 16 7 4 3 2 3" xfId="23254"/>
    <cellStyle name="Обычный 16 7 4 3 3" xfId="23255"/>
    <cellStyle name="Обычный 16 7 4 3 3 2" xfId="23256"/>
    <cellStyle name="Обычный 16 7 4 3 4" xfId="23257"/>
    <cellStyle name="Обычный 16 7 4 4" xfId="23258"/>
    <cellStyle name="Обычный 16 7 4 4 2" xfId="23259"/>
    <cellStyle name="Обычный 16 7 4 4 2 2" xfId="23260"/>
    <cellStyle name="Обычный 16 7 4 4 2 2 2" xfId="23261"/>
    <cellStyle name="Обычный 16 7 4 4 2 3" xfId="23262"/>
    <cellStyle name="Обычный 16 7 4 4 3" xfId="23263"/>
    <cellStyle name="Обычный 16 7 4 4 3 2" xfId="23264"/>
    <cellStyle name="Обычный 16 7 4 4 4" xfId="23265"/>
    <cellStyle name="Обычный 16 7 4 5" xfId="23266"/>
    <cellStyle name="Обычный 16 7 4 5 2" xfId="23267"/>
    <cellStyle name="Обычный 16 7 4 5 2 2" xfId="23268"/>
    <cellStyle name="Обычный 16 7 4 5 3" xfId="23269"/>
    <cellStyle name="Обычный 16 7 4 6" xfId="23270"/>
    <cellStyle name="Обычный 16 7 4 6 2" xfId="23271"/>
    <cellStyle name="Обычный 16 7 4 7" xfId="23272"/>
    <cellStyle name="Обычный 16 7 4 7 2" xfId="23273"/>
    <cellStyle name="Обычный 16 7 4 8" xfId="23274"/>
    <cellStyle name="Обычный 16 7 5" xfId="23275"/>
    <cellStyle name="Обычный 16 7 5 2" xfId="23276"/>
    <cellStyle name="Обычный 16 7 5 2 2" xfId="23277"/>
    <cellStyle name="Обычный 16 7 5 2 2 2" xfId="23278"/>
    <cellStyle name="Обычный 16 7 5 2 2 2 2" xfId="23279"/>
    <cellStyle name="Обычный 16 7 5 2 2 3" xfId="23280"/>
    <cellStyle name="Обычный 16 7 5 2 3" xfId="23281"/>
    <cellStyle name="Обычный 16 7 5 2 3 2" xfId="23282"/>
    <cellStyle name="Обычный 16 7 5 2 4" xfId="23283"/>
    <cellStyle name="Обычный 16 7 5 3" xfId="23284"/>
    <cellStyle name="Обычный 16 7 5 3 2" xfId="23285"/>
    <cellStyle name="Обычный 16 7 5 3 2 2" xfId="23286"/>
    <cellStyle name="Обычный 16 7 5 3 2 2 2" xfId="23287"/>
    <cellStyle name="Обычный 16 7 5 3 2 3" xfId="23288"/>
    <cellStyle name="Обычный 16 7 5 3 3" xfId="23289"/>
    <cellStyle name="Обычный 16 7 5 3 3 2" xfId="23290"/>
    <cellStyle name="Обычный 16 7 5 3 4" xfId="23291"/>
    <cellStyle name="Обычный 16 7 5 4" xfId="23292"/>
    <cellStyle name="Обычный 16 7 5 4 2" xfId="23293"/>
    <cellStyle name="Обычный 16 7 5 4 2 2" xfId="23294"/>
    <cellStyle name="Обычный 16 7 5 4 2 2 2" xfId="23295"/>
    <cellStyle name="Обычный 16 7 5 4 2 3" xfId="23296"/>
    <cellStyle name="Обычный 16 7 5 4 3" xfId="23297"/>
    <cellStyle name="Обычный 16 7 5 4 3 2" xfId="23298"/>
    <cellStyle name="Обычный 16 7 5 4 4" xfId="23299"/>
    <cellStyle name="Обычный 16 7 5 5" xfId="23300"/>
    <cellStyle name="Обычный 16 7 5 5 2" xfId="23301"/>
    <cellStyle name="Обычный 16 7 5 5 2 2" xfId="23302"/>
    <cellStyle name="Обычный 16 7 5 5 3" xfId="23303"/>
    <cellStyle name="Обычный 16 7 5 6" xfId="23304"/>
    <cellStyle name="Обычный 16 7 5 6 2" xfId="23305"/>
    <cellStyle name="Обычный 16 7 5 7" xfId="23306"/>
    <cellStyle name="Обычный 16 7 6" xfId="23307"/>
    <cellStyle name="Обычный 16 7 6 2" xfId="23308"/>
    <cellStyle name="Обычный 16 7 6 2 2" xfId="23309"/>
    <cellStyle name="Обычный 16 7 6 2 2 2" xfId="23310"/>
    <cellStyle name="Обычный 16 7 6 2 3" xfId="23311"/>
    <cellStyle name="Обычный 16 7 6 3" xfId="23312"/>
    <cellStyle name="Обычный 16 7 6 3 2" xfId="23313"/>
    <cellStyle name="Обычный 16 7 6 4" xfId="23314"/>
    <cellStyle name="Обычный 16 7 7" xfId="23315"/>
    <cellStyle name="Обычный 16 7 7 2" xfId="23316"/>
    <cellStyle name="Обычный 16 7 7 2 2" xfId="23317"/>
    <cellStyle name="Обычный 16 7 7 2 2 2" xfId="23318"/>
    <cellStyle name="Обычный 16 7 7 2 3" xfId="23319"/>
    <cellStyle name="Обычный 16 7 7 3" xfId="23320"/>
    <cellStyle name="Обычный 16 7 7 3 2" xfId="23321"/>
    <cellStyle name="Обычный 16 7 7 4" xfId="23322"/>
    <cellStyle name="Обычный 16 7 8" xfId="23323"/>
    <cellStyle name="Обычный 16 7 8 2" xfId="23324"/>
    <cellStyle name="Обычный 16 7 8 2 2" xfId="23325"/>
    <cellStyle name="Обычный 16 7 8 2 2 2" xfId="23326"/>
    <cellStyle name="Обычный 16 7 8 2 3" xfId="23327"/>
    <cellStyle name="Обычный 16 7 8 3" xfId="23328"/>
    <cellStyle name="Обычный 16 7 8 3 2" xfId="23329"/>
    <cellStyle name="Обычный 16 7 8 4" xfId="23330"/>
    <cellStyle name="Обычный 16 7 9" xfId="23331"/>
    <cellStyle name="Обычный 16 7 9 2" xfId="23332"/>
    <cellStyle name="Обычный 16 7 9 2 2" xfId="23333"/>
    <cellStyle name="Обычный 16 7 9 3" xfId="23334"/>
    <cellStyle name="Обычный 16 8" xfId="23335"/>
    <cellStyle name="Обычный 16 8 10" xfId="23336"/>
    <cellStyle name="Обычный 16 8 10 2" xfId="23337"/>
    <cellStyle name="Обычный 16 8 11" xfId="23338"/>
    <cellStyle name="Обычный 16 8 11 2" xfId="23339"/>
    <cellStyle name="Обычный 16 8 12" xfId="23340"/>
    <cellStyle name="Обычный 16 8 2" xfId="23341"/>
    <cellStyle name="Обычный 16 8 2 10" xfId="23342"/>
    <cellStyle name="Обычный 16 8 2 2" xfId="23343"/>
    <cellStyle name="Обычный 16 8 2 2 2" xfId="23344"/>
    <cellStyle name="Обычный 16 8 2 2 2 2" xfId="23345"/>
    <cellStyle name="Обычный 16 8 2 2 2 2 2" xfId="23346"/>
    <cellStyle name="Обычный 16 8 2 2 2 2 2 2" xfId="23347"/>
    <cellStyle name="Обычный 16 8 2 2 2 2 3" xfId="23348"/>
    <cellStyle name="Обычный 16 8 2 2 2 3" xfId="23349"/>
    <cellStyle name="Обычный 16 8 2 2 2 3 2" xfId="23350"/>
    <cellStyle name="Обычный 16 8 2 2 2 4" xfId="23351"/>
    <cellStyle name="Обычный 16 8 2 2 3" xfId="23352"/>
    <cellStyle name="Обычный 16 8 2 2 3 2" xfId="23353"/>
    <cellStyle name="Обычный 16 8 2 2 3 2 2" xfId="23354"/>
    <cellStyle name="Обычный 16 8 2 2 3 2 2 2" xfId="23355"/>
    <cellStyle name="Обычный 16 8 2 2 3 2 3" xfId="23356"/>
    <cellStyle name="Обычный 16 8 2 2 3 3" xfId="23357"/>
    <cellStyle name="Обычный 16 8 2 2 3 3 2" xfId="23358"/>
    <cellStyle name="Обычный 16 8 2 2 3 4" xfId="23359"/>
    <cellStyle name="Обычный 16 8 2 2 4" xfId="23360"/>
    <cellStyle name="Обычный 16 8 2 2 4 2" xfId="23361"/>
    <cellStyle name="Обычный 16 8 2 2 4 2 2" xfId="23362"/>
    <cellStyle name="Обычный 16 8 2 2 4 2 2 2" xfId="23363"/>
    <cellStyle name="Обычный 16 8 2 2 4 2 3" xfId="23364"/>
    <cellStyle name="Обычный 16 8 2 2 4 3" xfId="23365"/>
    <cellStyle name="Обычный 16 8 2 2 4 3 2" xfId="23366"/>
    <cellStyle name="Обычный 16 8 2 2 4 4" xfId="23367"/>
    <cellStyle name="Обычный 16 8 2 2 5" xfId="23368"/>
    <cellStyle name="Обычный 16 8 2 2 5 2" xfId="23369"/>
    <cellStyle name="Обычный 16 8 2 2 5 2 2" xfId="23370"/>
    <cellStyle name="Обычный 16 8 2 2 5 3" xfId="23371"/>
    <cellStyle name="Обычный 16 8 2 2 6" xfId="23372"/>
    <cellStyle name="Обычный 16 8 2 2 6 2" xfId="23373"/>
    <cellStyle name="Обычный 16 8 2 2 7" xfId="23374"/>
    <cellStyle name="Обычный 16 8 2 2 7 2" xfId="23375"/>
    <cellStyle name="Обычный 16 8 2 2 8" xfId="23376"/>
    <cellStyle name="Обычный 16 8 2 3" xfId="23377"/>
    <cellStyle name="Обычный 16 8 2 3 2" xfId="23378"/>
    <cellStyle name="Обычный 16 8 2 3 2 2" xfId="23379"/>
    <cellStyle name="Обычный 16 8 2 3 2 2 2" xfId="23380"/>
    <cellStyle name="Обычный 16 8 2 3 2 2 2 2" xfId="23381"/>
    <cellStyle name="Обычный 16 8 2 3 2 2 3" xfId="23382"/>
    <cellStyle name="Обычный 16 8 2 3 2 3" xfId="23383"/>
    <cellStyle name="Обычный 16 8 2 3 2 3 2" xfId="23384"/>
    <cellStyle name="Обычный 16 8 2 3 2 4" xfId="23385"/>
    <cellStyle name="Обычный 16 8 2 3 3" xfId="23386"/>
    <cellStyle name="Обычный 16 8 2 3 3 2" xfId="23387"/>
    <cellStyle name="Обычный 16 8 2 3 3 2 2" xfId="23388"/>
    <cellStyle name="Обычный 16 8 2 3 3 2 2 2" xfId="23389"/>
    <cellStyle name="Обычный 16 8 2 3 3 2 3" xfId="23390"/>
    <cellStyle name="Обычный 16 8 2 3 3 3" xfId="23391"/>
    <cellStyle name="Обычный 16 8 2 3 3 3 2" xfId="23392"/>
    <cellStyle name="Обычный 16 8 2 3 3 4" xfId="23393"/>
    <cellStyle name="Обычный 16 8 2 3 4" xfId="23394"/>
    <cellStyle name="Обычный 16 8 2 3 4 2" xfId="23395"/>
    <cellStyle name="Обычный 16 8 2 3 4 2 2" xfId="23396"/>
    <cellStyle name="Обычный 16 8 2 3 4 2 2 2" xfId="23397"/>
    <cellStyle name="Обычный 16 8 2 3 4 2 3" xfId="23398"/>
    <cellStyle name="Обычный 16 8 2 3 4 3" xfId="23399"/>
    <cellStyle name="Обычный 16 8 2 3 4 3 2" xfId="23400"/>
    <cellStyle name="Обычный 16 8 2 3 4 4" xfId="23401"/>
    <cellStyle name="Обычный 16 8 2 3 5" xfId="23402"/>
    <cellStyle name="Обычный 16 8 2 3 5 2" xfId="23403"/>
    <cellStyle name="Обычный 16 8 2 3 5 2 2" xfId="23404"/>
    <cellStyle name="Обычный 16 8 2 3 5 3" xfId="23405"/>
    <cellStyle name="Обычный 16 8 2 3 6" xfId="23406"/>
    <cellStyle name="Обычный 16 8 2 3 6 2" xfId="23407"/>
    <cellStyle name="Обычный 16 8 2 3 7" xfId="23408"/>
    <cellStyle name="Обычный 16 8 2 4" xfId="23409"/>
    <cellStyle name="Обычный 16 8 2 4 2" xfId="23410"/>
    <cellStyle name="Обычный 16 8 2 4 2 2" xfId="23411"/>
    <cellStyle name="Обычный 16 8 2 4 2 2 2" xfId="23412"/>
    <cellStyle name="Обычный 16 8 2 4 2 3" xfId="23413"/>
    <cellStyle name="Обычный 16 8 2 4 3" xfId="23414"/>
    <cellStyle name="Обычный 16 8 2 4 3 2" xfId="23415"/>
    <cellStyle name="Обычный 16 8 2 4 4" xfId="23416"/>
    <cellStyle name="Обычный 16 8 2 5" xfId="23417"/>
    <cellStyle name="Обычный 16 8 2 5 2" xfId="23418"/>
    <cellStyle name="Обычный 16 8 2 5 2 2" xfId="23419"/>
    <cellStyle name="Обычный 16 8 2 5 2 2 2" xfId="23420"/>
    <cellStyle name="Обычный 16 8 2 5 2 3" xfId="23421"/>
    <cellStyle name="Обычный 16 8 2 5 3" xfId="23422"/>
    <cellStyle name="Обычный 16 8 2 5 3 2" xfId="23423"/>
    <cellStyle name="Обычный 16 8 2 5 4" xfId="23424"/>
    <cellStyle name="Обычный 16 8 2 6" xfId="23425"/>
    <cellStyle name="Обычный 16 8 2 6 2" xfId="23426"/>
    <cellStyle name="Обычный 16 8 2 6 2 2" xfId="23427"/>
    <cellStyle name="Обычный 16 8 2 6 2 2 2" xfId="23428"/>
    <cellStyle name="Обычный 16 8 2 6 2 3" xfId="23429"/>
    <cellStyle name="Обычный 16 8 2 6 3" xfId="23430"/>
    <cellStyle name="Обычный 16 8 2 6 3 2" xfId="23431"/>
    <cellStyle name="Обычный 16 8 2 6 4" xfId="23432"/>
    <cellStyle name="Обычный 16 8 2 7" xfId="23433"/>
    <cellStyle name="Обычный 16 8 2 7 2" xfId="23434"/>
    <cellStyle name="Обычный 16 8 2 7 2 2" xfId="23435"/>
    <cellStyle name="Обычный 16 8 2 7 3" xfId="23436"/>
    <cellStyle name="Обычный 16 8 2 8" xfId="23437"/>
    <cellStyle name="Обычный 16 8 2 8 2" xfId="23438"/>
    <cellStyle name="Обычный 16 8 2 9" xfId="23439"/>
    <cellStyle name="Обычный 16 8 2 9 2" xfId="23440"/>
    <cellStyle name="Обычный 16 8 3" xfId="23441"/>
    <cellStyle name="Обычный 16 8 3 10" xfId="23442"/>
    <cellStyle name="Обычный 16 8 3 2" xfId="23443"/>
    <cellStyle name="Обычный 16 8 3 2 2" xfId="23444"/>
    <cellStyle name="Обычный 16 8 3 2 2 2" xfId="23445"/>
    <cellStyle name="Обычный 16 8 3 2 2 2 2" xfId="23446"/>
    <cellStyle name="Обычный 16 8 3 2 2 2 2 2" xfId="23447"/>
    <cellStyle name="Обычный 16 8 3 2 2 2 3" xfId="23448"/>
    <cellStyle name="Обычный 16 8 3 2 2 3" xfId="23449"/>
    <cellStyle name="Обычный 16 8 3 2 2 3 2" xfId="23450"/>
    <cellStyle name="Обычный 16 8 3 2 2 4" xfId="23451"/>
    <cellStyle name="Обычный 16 8 3 2 3" xfId="23452"/>
    <cellStyle name="Обычный 16 8 3 2 3 2" xfId="23453"/>
    <cellStyle name="Обычный 16 8 3 2 3 2 2" xfId="23454"/>
    <cellStyle name="Обычный 16 8 3 2 3 2 2 2" xfId="23455"/>
    <cellStyle name="Обычный 16 8 3 2 3 2 3" xfId="23456"/>
    <cellStyle name="Обычный 16 8 3 2 3 3" xfId="23457"/>
    <cellStyle name="Обычный 16 8 3 2 3 3 2" xfId="23458"/>
    <cellStyle name="Обычный 16 8 3 2 3 4" xfId="23459"/>
    <cellStyle name="Обычный 16 8 3 2 4" xfId="23460"/>
    <cellStyle name="Обычный 16 8 3 2 4 2" xfId="23461"/>
    <cellStyle name="Обычный 16 8 3 2 4 2 2" xfId="23462"/>
    <cellStyle name="Обычный 16 8 3 2 4 2 2 2" xfId="23463"/>
    <cellStyle name="Обычный 16 8 3 2 4 2 3" xfId="23464"/>
    <cellStyle name="Обычный 16 8 3 2 4 3" xfId="23465"/>
    <cellStyle name="Обычный 16 8 3 2 4 3 2" xfId="23466"/>
    <cellStyle name="Обычный 16 8 3 2 4 4" xfId="23467"/>
    <cellStyle name="Обычный 16 8 3 2 5" xfId="23468"/>
    <cellStyle name="Обычный 16 8 3 2 5 2" xfId="23469"/>
    <cellStyle name="Обычный 16 8 3 2 5 2 2" xfId="23470"/>
    <cellStyle name="Обычный 16 8 3 2 5 3" xfId="23471"/>
    <cellStyle name="Обычный 16 8 3 2 6" xfId="23472"/>
    <cellStyle name="Обычный 16 8 3 2 6 2" xfId="23473"/>
    <cellStyle name="Обычный 16 8 3 2 7" xfId="23474"/>
    <cellStyle name="Обычный 16 8 3 2 7 2" xfId="23475"/>
    <cellStyle name="Обычный 16 8 3 2 8" xfId="23476"/>
    <cellStyle name="Обычный 16 8 3 3" xfId="23477"/>
    <cellStyle name="Обычный 16 8 3 3 2" xfId="23478"/>
    <cellStyle name="Обычный 16 8 3 3 2 2" xfId="23479"/>
    <cellStyle name="Обычный 16 8 3 3 2 2 2" xfId="23480"/>
    <cellStyle name="Обычный 16 8 3 3 2 2 2 2" xfId="23481"/>
    <cellStyle name="Обычный 16 8 3 3 2 2 3" xfId="23482"/>
    <cellStyle name="Обычный 16 8 3 3 2 3" xfId="23483"/>
    <cellStyle name="Обычный 16 8 3 3 2 3 2" xfId="23484"/>
    <cellStyle name="Обычный 16 8 3 3 2 4" xfId="23485"/>
    <cellStyle name="Обычный 16 8 3 3 3" xfId="23486"/>
    <cellStyle name="Обычный 16 8 3 3 3 2" xfId="23487"/>
    <cellStyle name="Обычный 16 8 3 3 3 2 2" xfId="23488"/>
    <cellStyle name="Обычный 16 8 3 3 3 2 2 2" xfId="23489"/>
    <cellStyle name="Обычный 16 8 3 3 3 2 3" xfId="23490"/>
    <cellStyle name="Обычный 16 8 3 3 3 3" xfId="23491"/>
    <cellStyle name="Обычный 16 8 3 3 3 3 2" xfId="23492"/>
    <cellStyle name="Обычный 16 8 3 3 3 4" xfId="23493"/>
    <cellStyle name="Обычный 16 8 3 3 4" xfId="23494"/>
    <cellStyle name="Обычный 16 8 3 3 4 2" xfId="23495"/>
    <cellStyle name="Обычный 16 8 3 3 4 2 2" xfId="23496"/>
    <cellStyle name="Обычный 16 8 3 3 4 2 2 2" xfId="23497"/>
    <cellStyle name="Обычный 16 8 3 3 4 2 3" xfId="23498"/>
    <cellStyle name="Обычный 16 8 3 3 4 3" xfId="23499"/>
    <cellStyle name="Обычный 16 8 3 3 4 3 2" xfId="23500"/>
    <cellStyle name="Обычный 16 8 3 3 4 4" xfId="23501"/>
    <cellStyle name="Обычный 16 8 3 3 5" xfId="23502"/>
    <cellStyle name="Обычный 16 8 3 3 5 2" xfId="23503"/>
    <cellStyle name="Обычный 16 8 3 3 5 2 2" xfId="23504"/>
    <cellStyle name="Обычный 16 8 3 3 5 3" xfId="23505"/>
    <cellStyle name="Обычный 16 8 3 3 6" xfId="23506"/>
    <cellStyle name="Обычный 16 8 3 3 6 2" xfId="23507"/>
    <cellStyle name="Обычный 16 8 3 3 7" xfId="23508"/>
    <cellStyle name="Обычный 16 8 3 4" xfId="23509"/>
    <cellStyle name="Обычный 16 8 3 4 2" xfId="23510"/>
    <cellStyle name="Обычный 16 8 3 4 2 2" xfId="23511"/>
    <cellStyle name="Обычный 16 8 3 4 2 2 2" xfId="23512"/>
    <cellStyle name="Обычный 16 8 3 4 2 3" xfId="23513"/>
    <cellStyle name="Обычный 16 8 3 4 3" xfId="23514"/>
    <cellStyle name="Обычный 16 8 3 4 3 2" xfId="23515"/>
    <cellStyle name="Обычный 16 8 3 4 4" xfId="23516"/>
    <cellStyle name="Обычный 16 8 3 5" xfId="23517"/>
    <cellStyle name="Обычный 16 8 3 5 2" xfId="23518"/>
    <cellStyle name="Обычный 16 8 3 5 2 2" xfId="23519"/>
    <cellStyle name="Обычный 16 8 3 5 2 2 2" xfId="23520"/>
    <cellStyle name="Обычный 16 8 3 5 2 3" xfId="23521"/>
    <cellStyle name="Обычный 16 8 3 5 3" xfId="23522"/>
    <cellStyle name="Обычный 16 8 3 5 3 2" xfId="23523"/>
    <cellStyle name="Обычный 16 8 3 5 4" xfId="23524"/>
    <cellStyle name="Обычный 16 8 3 6" xfId="23525"/>
    <cellStyle name="Обычный 16 8 3 6 2" xfId="23526"/>
    <cellStyle name="Обычный 16 8 3 6 2 2" xfId="23527"/>
    <cellStyle name="Обычный 16 8 3 6 2 2 2" xfId="23528"/>
    <cellStyle name="Обычный 16 8 3 6 2 3" xfId="23529"/>
    <cellStyle name="Обычный 16 8 3 6 3" xfId="23530"/>
    <cellStyle name="Обычный 16 8 3 6 3 2" xfId="23531"/>
    <cellStyle name="Обычный 16 8 3 6 4" xfId="23532"/>
    <cellStyle name="Обычный 16 8 3 7" xfId="23533"/>
    <cellStyle name="Обычный 16 8 3 7 2" xfId="23534"/>
    <cellStyle name="Обычный 16 8 3 7 2 2" xfId="23535"/>
    <cellStyle name="Обычный 16 8 3 7 3" xfId="23536"/>
    <cellStyle name="Обычный 16 8 3 8" xfId="23537"/>
    <cellStyle name="Обычный 16 8 3 8 2" xfId="23538"/>
    <cellStyle name="Обычный 16 8 3 9" xfId="23539"/>
    <cellStyle name="Обычный 16 8 3 9 2" xfId="23540"/>
    <cellStyle name="Обычный 16 8 4" xfId="23541"/>
    <cellStyle name="Обычный 16 8 4 2" xfId="23542"/>
    <cellStyle name="Обычный 16 8 4 2 2" xfId="23543"/>
    <cellStyle name="Обычный 16 8 4 2 2 2" xfId="23544"/>
    <cellStyle name="Обычный 16 8 4 2 2 2 2" xfId="23545"/>
    <cellStyle name="Обычный 16 8 4 2 2 3" xfId="23546"/>
    <cellStyle name="Обычный 16 8 4 2 3" xfId="23547"/>
    <cellStyle name="Обычный 16 8 4 2 3 2" xfId="23548"/>
    <cellStyle name="Обычный 16 8 4 2 4" xfId="23549"/>
    <cellStyle name="Обычный 16 8 4 3" xfId="23550"/>
    <cellStyle name="Обычный 16 8 4 3 2" xfId="23551"/>
    <cellStyle name="Обычный 16 8 4 3 2 2" xfId="23552"/>
    <cellStyle name="Обычный 16 8 4 3 2 2 2" xfId="23553"/>
    <cellStyle name="Обычный 16 8 4 3 2 3" xfId="23554"/>
    <cellStyle name="Обычный 16 8 4 3 3" xfId="23555"/>
    <cellStyle name="Обычный 16 8 4 3 3 2" xfId="23556"/>
    <cellStyle name="Обычный 16 8 4 3 4" xfId="23557"/>
    <cellStyle name="Обычный 16 8 4 4" xfId="23558"/>
    <cellStyle name="Обычный 16 8 4 4 2" xfId="23559"/>
    <cellStyle name="Обычный 16 8 4 4 2 2" xfId="23560"/>
    <cellStyle name="Обычный 16 8 4 4 2 2 2" xfId="23561"/>
    <cellStyle name="Обычный 16 8 4 4 2 3" xfId="23562"/>
    <cellStyle name="Обычный 16 8 4 4 3" xfId="23563"/>
    <cellStyle name="Обычный 16 8 4 4 3 2" xfId="23564"/>
    <cellStyle name="Обычный 16 8 4 4 4" xfId="23565"/>
    <cellStyle name="Обычный 16 8 4 5" xfId="23566"/>
    <cellStyle name="Обычный 16 8 4 5 2" xfId="23567"/>
    <cellStyle name="Обычный 16 8 4 5 2 2" xfId="23568"/>
    <cellStyle name="Обычный 16 8 4 5 3" xfId="23569"/>
    <cellStyle name="Обычный 16 8 4 6" xfId="23570"/>
    <cellStyle name="Обычный 16 8 4 6 2" xfId="23571"/>
    <cellStyle name="Обычный 16 8 4 7" xfId="23572"/>
    <cellStyle name="Обычный 16 8 4 7 2" xfId="23573"/>
    <cellStyle name="Обычный 16 8 4 8" xfId="23574"/>
    <cellStyle name="Обычный 16 8 5" xfId="23575"/>
    <cellStyle name="Обычный 16 8 5 2" xfId="23576"/>
    <cellStyle name="Обычный 16 8 5 2 2" xfId="23577"/>
    <cellStyle name="Обычный 16 8 5 2 2 2" xfId="23578"/>
    <cellStyle name="Обычный 16 8 5 2 2 2 2" xfId="23579"/>
    <cellStyle name="Обычный 16 8 5 2 2 3" xfId="23580"/>
    <cellStyle name="Обычный 16 8 5 2 3" xfId="23581"/>
    <cellStyle name="Обычный 16 8 5 2 3 2" xfId="23582"/>
    <cellStyle name="Обычный 16 8 5 2 4" xfId="23583"/>
    <cellStyle name="Обычный 16 8 5 3" xfId="23584"/>
    <cellStyle name="Обычный 16 8 5 3 2" xfId="23585"/>
    <cellStyle name="Обычный 16 8 5 3 2 2" xfId="23586"/>
    <cellStyle name="Обычный 16 8 5 3 2 2 2" xfId="23587"/>
    <cellStyle name="Обычный 16 8 5 3 2 3" xfId="23588"/>
    <cellStyle name="Обычный 16 8 5 3 3" xfId="23589"/>
    <cellStyle name="Обычный 16 8 5 3 3 2" xfId="23590"/>
    <cellStyle name="Обычный 16 8 5 3 4" xfId="23591"/>
    <cellStyle name="Обычный 16 8 5 4" xfId="23592"/>
    <cellStyle name="Обычный 16 8 5 4 2" xfId="23593"/>
    <cellStyle name="Обычный 16 8 5 4 2 2" xfId="23594"/>
    <cellStyle name="Обычный 16 8 5 4 2 2 2" xfId="23595"/>
    <cellStyle name="Обычный 16 8 5 4 2 3" xfId="23596"/>
    <cellStyle name="Обычный 16 8 5 4 3" xfId="23597"/>
    <cellStyle name="Обычный 16 8 5 4 3 2" xfId="23598"/>
    <cellStyle name="Обычный 16 8 5 4 4" xfId="23599"/>
    <cellStyle name="Обычный 16 8 5 5" xfId="23600"/>
    <cellStyle name="Обычный 16 8 5 5 2" xfId="23601"/>
    <cellStyle name="Обычный 16 8 5 5 2 2" xfId="23602"/>
    <cellStyle name="Обычный 16 8 5 5 3" xfId="23603"/>
    <cellStyle name="Обычный 16 8 5 6" xfId="23604"/>
    <cellStyle name="Обычный 16 8 5 6 2" xfId="23605"/>
    <cellStyle name="Обычный 16 8 5 7" xfId="23606"/>
    <cellStyle name="Обычный 16 8 6" xfId="23607"/>
    <cellStyle name="Обычный 16 8 6 2" xfId="23608"/>
    <cellStyle name="Обычный 16 8 6 2 2" xfId="23609"/>
    <cellStyle name="Обычный 16 8 6 2 2 2" xfId="23610"/>
    <cellStyle name="Обычный 16 8 6 2 3" xfId="23611"/>
    <cellStyle name="Обычный 16 8 6 3" xfId="23612"/>
    <cellStyle name="Обычный 16 8 6 3 2" xfId="23613"/>
    <cellStyle name="Обычный 16 8 6 4" xfId="23614"/>
    <cellStyle name="Обычный 16 8 7" xfId="23615"/>
    <cellStyle name="Обычный 16 8 7 2" xfId="23616"/>
    <cellStyle name="Обычный 16 8 7 2 2" xfId="23617"/>
    <cellStyle name="Обычный 16 8 7 2 2 2" xfId="23618"/>
    <cellStyle name="Обычный 16 8 7 2 3" xfId="23619"/>
    <cellStyle name="Обычный 16 8 7 3" xfId="23620"/>
    <cellStyle name="Обычный 16 8 7 3 2" xfId="23621"/>
    <cellStyle name="Обычный 16 8 7 4" xfId="23622"/>
    <cellStyle name="Обычный 16 8 8" xfId="23623"/>
    <cellStyle name="Обычный 16 8 8 2" xfId="23624"/>
    <cellStyle name="Обычный 16 8 8 2 2" xfId="23625"/>
    <cellStyle name="Обычный 16 8 8 2 2 2" xfId="23626"/>
    <cellStyle name="Обычный 16 8 8 2 3" xfId="23627"/>
    <cellStyle name="Обычный 16 8 8 3" xfId="23628"/>
    <cellStyle name="Обычный 16 8 8 3 2" xfId="23629"/>
    <cellStyle name="Обычный 16 8 8 4" xfId="23630"/>
    <cellStyle name="Обычный 16 8 9" xfId="23631"/>
    <cellStyle name="Обычный 16 8 9 2" xfId="23632"/>
    <cellStyle name="Обычный 16 8 9 2 2" xfId="23633"/>
    <cellStyle name="Обычный 16 8 9 3" xfId="23634"/>
    <cellStyle name="Обычный 16 9" xfId="23635"/>
    <cellStyle name="Обычный 16 9 10" xfId="23636"/>
    <cellStyle name="Обычный 16 9 10 2" xfId="23637"/>
    <cellStyle name="Обычный 16 9 11" xfId="23638"/>
    <cellStyle name="Обычный 16 9 11 2" xfId="23639"/>
    <cellStyle name="Обычный 16 9 12" xfId="23640"/>
    <cellStyle name="Обычный 16 9 2" xfId="23641"/>
    <cellStyle name="Обычный 16 9 2 10" xfId="23642"/>
    <cellStyle name="Обычный 16 9 2 2" xfId="23643"/>
    <cellStyle name="Обычный 16 9 2 2 2" xfId="23644"/>
    <cellStyle name="Обычный 16 9 2 2 2 2" xfId="23645"/>
    <cellStyle name="Обычный 16 9 2 2 2 2 2" xfId="23646"/>
    <cellStyle name="Обычный 16 9 2 2 2 2 2 2" xfId="23647"/>
    <cellStyle name="Обычный 16 9 2 2 2 2 3" xfId="23648"/>
    <cellStyle name="Обычный 16 9 2 2 2 3" xfId="23649"/>
    <cellStyle name="Обычный 16 9 2 2 2 3 2" xfId="23650"/>
    <cellStyle name="Обычный 16 9 2 2 2 4" xfId="23651"/>
    <cellStyle name="Обычный 16 9 2 2 3" xfId="23652"/>
    <cellStyle name="Обычный 16 9 2 2 3 2" xfId="23653"/>
    <cellStyle name="Обычный 16 9 2 2 3 2 2" xfId="23654"/>
    <cellStyle name="Обычный 16 9 2 2 3 2 2 2" xfId="23655"/>
    <cellStyle name="Обычный 16 9 2 2 3 2 3" xfId="23656"/>
    <cellStyle name="Обычный 16 9 2 2 3 3" xfId="23657"/>
    <cellStyle name="Обычный 16 9 2 2 3 3 2" xfId="23658"/>
    <cellStyle name="Обычный 16 9 2 2 3 4" xfId="23659"/>
    <cellStyle name="Обычный 16 9 2 2 4" xfId="23660"/>
    <cellStyle name="Обычный 16 9 2 2 4 2" xfId="23661"/>
    <cellStyle name="Обычный 16 9 2 2 4 2 2" xfId="23662"/>
    <cellStyle name="Обычный 16 9 2 2 4 2 2 2" xfId="23663"/>
    <cellStyle name="Обычный 16 9 2 2 4 2 3" xfId="23664"/>
    <cellStyle name="Обычный 16 9 2 2 4 3" xfId="23665"/>
    <cellStyle name="Обычный 16 9 2 2 4 3 2" xfId="23666"/>
    <cellStyle name="Обычный 16 9 2 2 4 4" xfId="23667"/>
    <cellStyle name="Обычный 16 9 2 2 5" xfId="23668"/>
    <cellStyle name="Обычный 16 9 2 2 5 2" xfId="23669"/>
    <cellStyle name="Обычный 16 9 2 2 5 2 2" xfId="23670"/>
    <cellStyle name="Обычный 16 9 2 2 5 3" xfId="23671"/>
    <cellStyle name="Обычный 16 9 2 2 6" xfId="23672"/>
    <cellStyle name="Обычный 16 9 2 2 6 2" xfId="23673"/>
    <cellStyle name="Обычный 16 9 2 2 7" xfId="23674"/>
    <cellStyle name="Обычный 16 9 2 2 7 2" xfId="23675"/>
    <cellStyle name="Обычный 16 9 2 2 8" xfId="23676"/>
    <cellStyle name="Обычный 16 9 2 3" xfId="23677"/>
    <cellStyle name="Обычный 16 9 2 3 2" xfId="23678"/>
    <cellStyle name="Обычный 16 9 2 3 2 2" xfId="23679"/>
    <cellStyle name="Обычный 16 9 2 3 2 2 2" xfId="23680"/>
    <cellStyle name="Обычный 16 9 2 3 2 2 2 2" xfId="23681"/>
    <cellStyle name="Обычный 16 9 2 3 2 2 3" xfId="23682"/>
    <cellStyle name="Обычный 16 9 2 3 2 3" xfId="23683"/>
    <cellStyle name="Обычный 16 9 2 3 2 3 2" xfId="23684"/>
    <cellStyle name="Обычный 16 9 2 3 2 4" xfId="23685"/>
    <cellStyle name="Обычный 16 9 2 3 3" xfId="23686"/>
    <cellStyle name="Обычный 16 9 2 3 3 2" xfId="23687"/>
    <cellStyle name="Обычный 16 9 2 3 3 2 2" xfId="23688"/>
    <cellStyle name="Обычный 16 9 2 3 3 2 2 2" xfId="23689"/>
    <cellStyle name="Обычный 16 9 2 3 3 2 3" xfId="23690"/>
    <cellStyle name="Обычный 16 9 2 3 3 3" xfId="23691"/>
    <cellStyle name="Обычный 16 9 2 3 3 3 2" xfId="23692"/>
    <cellStyle name="Обычный 16 9 2 3 3 4" xfId="23693"/>
    <cellStyle name="Обычный 16 9 2 3 4" xfId="23694"/>
    <cellStyle name="Обычный 16 9 2 3 4 2" xfId="23695"/>
    <cellStyle name="Обычный 16 9 2 3 4 2 2" xfId="23696"/>
    <cellStyle name="Обычный 16 9 2 3 4 2 2 2" xfId="23697"/>
    <cellStyle name="Обычный 16 9 2 3 4 2 3" xfId="23698"/>
    <cellStyle name="Обычный 16 9 2 3 4 3" xfId="23699"/>
    <cellStyle name="Обычный 16 9 2 3 4 3 2" xfId="23700"/>
    <cellStyle name="Обычный 16 9 2 3 4 4" xfId="23701"/>
    <cellStyle name="Обычный 16 9 2 3 5" xfId="23702"/>
    <cellStyle name="Обычный 16 9 2 3 5 2" xfId="23703"/>
    <cellStyle name="Обычный 16 9 2 3 5 2 2" xfId="23704"/>
    <cellStyle name="Обычный 16 9 2 3 5 3" xfId="23705"/>
    <cellStyle name="Обычный 16 9 2 3 6" xfId="23706"/>
    <cellStyle name="Обычный 16 9 2 3 6 2" xfId="23707"/>
    <cellStyle name="Обычный 16 9 2 3 7" xfId="23708"/>
    <cellStyle name="Обычный 16 9 2 4" xfId="23709"/>
    <cellStyle name="Обычный 16 9 2 4 2" xfId="23710"/>
    <cellStyle name="Обычный 16 9 2 4 2 2" xfId="23711"/>
    <cellStyle name="Обычный 16 9 2 4 2 2 2" xfId="23712"/>
    <cellStyle name="Обычный 16 9 2 4 2 3" xfId="23713"/>
    <cellStyle name="Обычный 16 9 2 4 3" xfId="23714"/>
    <cellStyle name="Обычный 16 9 2 4 3 2" xfId="23715"/>
    <cellStyle name="Обычный 16 9 2 4 4" xfId="23716"/>
    <cellStyle name="Обычный 16 9 2 5" xfId="23717"/>
    <cellStyle name="Обычный 16 9 2 5 2" xfId="23718"/>
    <cellStyle name="Обычный 16 9 2 5 2 2" xfId="23719"/>
    <cellStyle name="Обычный 16 9 2 5 2 2 2" xfId="23720"/>
    <cellStyle name="Обычный 16 9 2 5 2 3" xfId="23721"/>
    <cellStyle name="Обычный 16 9 2 5 3" xfId="23722"/>
    <cellStyle name="Обычный 16 9 2 5 3 2" xfId="23723"/>
    <cellStyle name="Обычный 16 9 2 5 4" xfId="23724"/>
    <cellStyle name="Обычный 16 9 2 6" xfId="23725"/>
    <cellStyle name="Обычный 16 9 2 6 2" xfId="23726"/>
    <cellStyle name="Обычный 16 9 2 6 2 2" xfId="23727"/>
    <cellStyle name="Обычный 16 9 2 6 2 2 2" xfId="23728"/>
    <cellStyle name="Обычный 16 9 2 6 2 3" xfId="23729"/>
    <cellStyle name="Обычный 16 9 2 6 3" xfId="23730"/>
    <cellStyle name="Обычный 16 9 2 6 3 2" xfId="23731"/>
    <cellStyle name="Обычный 16 9 2 6 4" xfId="23732"/>
    <cellStyle name="Обычный 16 9 2 7" xfId="23733"/>
    <cellStyle name="Обычный 16 9 2 7 2" xfId="23734"/>
    <cellStyle name="Обычный 16 9 2 7 2 2" xfId="23735"/>
    <cellStyle name="Обычный 16 9 2 7 3" xfId="23736"/>
    <cellStyle name="Обычный 16 9 2 8" xfId="23737"/>
    <cellStyle name="Обычный 16 9 2 8 2" xfId="23738"/>
    <cellStyle name="Обычный 16 9 2 9" xfId="23739"/>
    <cellStyle name="Обычный 16 9 2 9 2" xfId="23740"/>
    <cellStyle name="Обычный 16 9 3" xfId="23741"/>
    <cellStyle name="Обычный 16 9 3 10" xfId="23742"/>
    <cellStyle name="Обычный 16 9 3 2" xfId="23743"/>
    <cellStyle name="Обычный 16 9 3 2 2" xfId="23744"/>
    <cellStyle name="Обычный 16 9 3 2 2 2" xfId="23745"/>
    <cellStyle name="Обычный 16 9 3 2 2 2 2" xfId="23746"/>
    <cellStyle name="Обычный 16 9 3 2 2 2 2 2" xfId="23747"/>
    <cellStyle name="Обычный 16 9 3 2 2 2 3" xfId="23748"/>
    <cellStyle name="Обычный 16 9 3 2 2 3" xfId="23749"/>
    <cellStyle name="Обычный 16 9 3 2 2 3 2" xfId="23750"/>
    <cellStyle name="Обычный 16 9 3 2 2 4" xfId="23751"/>
    <cellStyle name="Обычный 16 9 3 2 3" xfId="23752"/>
    <cellStyle name="Обычный 16 9 3 2 3 2" xfId="23753"/>
    <cellStyle name="Обычный 16 9 3 2 3 2 2" xfId="23754"/>
    <cellStyle name="Обычный 16 9 3 2 3 2 2 2" xfId="23755"/>
    <cellStyle name="Обычный 16 9 3 2 3 2 3" xfId="23756"/>
    <cellStyle name="Обычный 16 9 3 2 3 3" xfId="23757"/>
    <cellStyle name="Обычный 16 9 3 2 3 3 2" xfId="23758"/>
    <cellStyle name="Обычный 16 9 3 2 3 4" xfId="23759"/>
    <cellStyle name="Обычный 16 9 3 2 4" xfId="23760"/>
    <cellStyle name="Обычный 16 9 3 2 4 2" xfId="23761"/>
    <cellStyle name="Обычный 16 9 3 2 4 2 2" xfId="23762"/>
    <cellStyle name="Обычный 16 9 3 2 4 2 2 2" xfId="23763"/>
    <cellStyle name="Обычный 16 9 3 2 4 2 3" xfId="23764"/>
    <cellStyle name="Обычный 16 9 3 2 4 3" xfId="23765"/>
    <cellStyle name="Обычный 16 9 3 2 4 3 2" xfId="23766"/>
    <cellStyle name="Обычный 16 9 3 2 4 4" xfId="23767"/>
    <cellStyle name="Обычный 16 9 3 2 5" xfId="23768"/>
    <cellStyle name="Обычный 16 9 3 2 5 2" xfId="23769"/>
    <cellStyle name="Обычный 16 9 3 2 5 2 2" xfId="23770"/>
    <cellStyle name="Обычный 16 9 3 2 5 3" xfId="23771"/>
    <cellStyle name="Обычный 16 9 3 2 6" xfId="23772"/>
    <cellStyle name="Обычный 16 9 3 2 6 2" xfId="23773"/>
    <cellStyle name="Обычный 16 9 3 2 7" xfId="23774"/>
    <cellStyle name="Обычный 16 9 3 2 7 2" xfId="23775"/>
    <cellStyle name="Обычный 16 9 3 2 8" xfId="23776"/>
    <cellStyle name="Обычный 16 9 3 3" xfId="23777"/>
    <cellStyle name="Обычный 16 9 3 3 2" xfId="23778"/>
    <cellStyle name="Обычный 16 9 3 3 2 2" xfId="23779"/>
    <cellStyle name="Обычный 16 9 3 3 2 2 2" xfId="23780"/>
    <cellStyle name="Обычный 16 9 3 3 2 2 2 2" xfId="23781"/>
    <cellStyle name="Обычный 16 9 3 3 2 2 3" xfId="23782"/>
    <cellStyle name="Обычный 16 9 3 3 2 3" xfId="23783"/>
    <cellStyle name="Обычный 16 9 3 3 2 3 2" xfId="23784"/>
    <cellStyle name="Обычный 16 9 3 3 2 4" xfId="23785"/>
    <cellStyle name="Обычный 16 9 3 3 3" xfId="23786"/>
    <cellStyle name="Обычный 16 9 3 3 3 2" xfId="23787"/>
    <cellStyle name="Обычный 16 9 3 3 3 2 2" xfId="23788"/>
    <cellStyle name="Обычный 16 9 3 3 3 2 2 2" xfId="23789"/>
    <cellStyle name="Обычный 16 9 3 3 3 2 3" xfId="23790"/>
    <cellStyle name="Обычный 16 9 3 3 3 3" xfId="23791"/>
    <cellStyle name="Обычный 16 9 3 3 3 3 2" xfId="23792"/>
    <cellStyle name="Обычный 16 9 3 3 3 4" xfId="23793"/>
    <cellStyle name="Обычный 16 9 3 3 4" xfId="23794"/>
    <cellStyle name="Обычный 16 9 3 3 4 2" xfId="23795"/>
    <cellStyle name="Обычный 16 9 3 3 4 2 2" xfId="23796"/>
    <cellStyle name="Обычный 16 9 3 3 4 2 2 2" xfId="23797"/>
    <cellStyle name="Обычный 16 9 3 3 4 2 3" xfId="23798"/>
    <cellStyle name="Обычный 16 9 3 3 4 3" xfId="23799"/>
    <cellStyle name="Обычный 16 9 3 3 4 3 2" xfId="23800"/>
    <cellStyle name="Обычный 16 9 3 3 4 4" xfId="23801"/>
    <cellStyle name="Обычный 16 9 3 3 5" xfId="23802"/>
    <cellStyle name="Обычный 16 9 3 3 5 2" xfId="23803"/>
    <cellStyle name="Обычный 16 9 3 3 5 2 2" xfId="23804"/>
    <cellStyle name="Обычный 16 9 3 3 5 3" xfId="23805"/>
    <cellStyle name="Обычный 16 9 3 3 6" xfId="23806"/>
    <cellStyle name="Обычный 16 9 3 3 6 2" xfId="23807"/>
    <cellStyle name="Обычный 16 9 3 3 7" xfId="23808"/>
    <cellStyle name="Обычный 16 9 3 4" xfId="23809"/>
    <cellStyle name="Обычный 16 9 3 4 2" xfId="23810"/>
    <cellStyle name="Обычный 16 9 3 4 2 2" xfId="23811"/>
    <cellStyle name="Обычный 16 9 3 4 2 2 2" xfId="23812"/>
    <cellStyle name="Обычный 16 9 3 4 2 3" xfId="23813"/>
    <cellStyle name="Обычный 16 9 3 4 3" xfId="23814"/>
    <cellStyle name="Обычный 16 9 3 4 3 2" xfId="23815"/>
    <cellStyle name="Обычный 16 9 3 4 4" xfId="23816"/>
    <cellStyle name="Обычный 16 9 3 5" xfId="23817"/>
    <cellStyle name="Обычный 16 9 3 5 2" xfId="23818"/>
    <cellStyle name="Обычный 16 9 3 5 2 2" xfId="23819"/>
    <cellStyle name="Обычный 16 9 3 5 2 2 2" xfId="23820"/>
    <cellStyle name="Обычный 16 9 3 5 2 3" xfId="23821"/>
    <cellStyle name="Обычный 16 9 3 5 3" xfId="23822"/>
    <cellStyle name="Обычный 16 9 3 5 3 2" xfId="23823"/>
    <cellStyle name="Обычный 16 9 3 5 4" xfId="23824"/>
    <cellStyle name="Обычный 16 9 3 6" xfId="23825"/>
    <cellStyle name="Обычный 16 9 3 6 2" xfId="23826"/>
    <cellStyle name="Обычный 16 9 3 6 2 2" xfId="23827"/>
    <cellStyle name="Обычный 16 9 3 6 2 2 2" xfId="23828"/>
    <cellStyle name="Обычный 16 9 3 6 2 3" xfId="23829"/>
    <cellStyle name="Обычный 16 9 3 6 3" xfId="23830"/>
    <cellStyle name="Обычный 16 9 3 6 3 2" xfId="23831"/>
    <cellStyle name="Обычный 16 9 3 6 4" xfId="23832"/>
    <cellStyle name="Обычный 16 9 3 7" xfId="23833"/>
    <cellStyle name="Обычный 16 9 3 7 2" xfId="23834"/>
    <cellStyle name="Обычный 16 9 3 7 2 2" xfId="23835"/>
    <cellStyle name="Обычный 16 9 3 7 3" xfId="23836"/>
    <cellStyle name="Обычный 16 9 3 8" xfId="23837"/>
    <cellStyle name="Обычный 16 9 3 8 2" xfId="23838"/>
    <cellStyle name="Обычный 16 9 3 9" xfId="23839"/>
    <cellStyle name="Обычный 16 9 3 9 2" xfId="23840"/>
    <cellStyle name="Обычный 16 9 4" xfId="23841"/>
    <cellStyle name="Обычный 16 9 4 2" xfId="23842"/>
    <cellStyle name="Обычный 16 9 4 2 2" xfId="23843"/>
    <cellStyle name="Обычный 16 9 4 2 2 2" xfId="23844"/>
    <cellStyle name="Обычный 16 9 4 2 2 2 2" xfId="23845"/>
    <cellStyle name="Обычный 16 9 4 2 2 3" xfId="23846"/>
    <cellStyle name="Обычный 16 9 4 2 3" xfId="23847"/>
    <cellStyle name="Обычный 16 9 4 2 3 2" xfId="23848"/>
    <cellStyle name="Обычный 16 9 4 2 4" xfId="23849"/>
    <cellStyle name="Обычный 16 9 4 3" xfId="23850"/>
    <cellStyle name="Обычный 16 9 4 3 2" xfId="23851"/>
    <cellStyle name="Обычный 16 9 4 3 2 2" xfId="23852"/>
    <cellStyle name="Обычный 16 9 4 3 2 2 2" xfId="23853"/>
    <cellStyle name="Обычный 16 9 4 3 2 3" xfId="23854"/>
    <cellStyle name="Обычный 16 9 4 3 3" xfId="23855"/>
    <cellStyle name="Обычный 16 9 4 3 3 2" xfId="23856"/>
    <cellStyle name="Обычный 16 9 4 3 4" xfId="23857"/>
    <cellStyle name="Обычный 16 9 4 4" xfId="23858"/>
    <cellStyle name="Обычный 16 9 4 4 2" xfId="23859"/>
    <cellStyle name="Обычный 16 9 4 4 2 2" xfId="23860"/>
    <cellStyle name="Обычный 16 9 4 4 2 2 2" xfId="23861"/>
    <cellStyle name="Обычный 16 9 4 4 2 3" xfId="23862"/>
    <cellStyle name="Обычный 16 9 4 4 3" xfId="23863"/>
    <cellStyle name="Обычный 16 9 4 4 3 2" xfId="23864"/>
    <cellStyle name="Обычный 16 9 4 4 4" xfId="23865"/>
    <cellStyle name="Обычный 16 9 4 5" xfId="23866"/>
    <cellStyle name="Обычный 16 9 4 5 2" xfId="23867"/>
    <cellStyle name="Обычный 16 9 4 5 2 2" xfId="23868"/>
    <cellStyle name="Обычный 16 9 4 5 3" xfId="23869"/>
    <cellStyle name="Обычный 16 9 4 6" xfId="23870"/>
    <cellStyle name="Обычный 16 9 4 6 2" xfId="23871"/>
    <cellStyle name="Обычный 16 9 4 7" xfId="23872"/>
    <cellStyle name="Обычный 16 9 4 7 2" xfId="23873"/>
    <cellStyle name="Обычный 16 9 4 8" xfId="23874"/>
    <cellStyle name="Обычный 16 9 5" xfId="23875"/>
    <cellStyle name="Обычный 16 9 5 2" xfId="23876"/>
    <cellStyle name="Обычный 16 9 5 2 2" xfId="23877"/>
    <cellStyle name="Обычный 16 9 5 2 2 2" xfId="23878"/>
    <cellStyle name="Обычный 16 9 5 2 2 2 2" xfId="23879"/>
    <cellStyle name="Обычный 16 9 5 2 2 3" xfId="23880"/>
    <cellStyle name="Обычный 16 9 5 2 3" xfId="23881"/>
    <cellStyle name="Обычный 16 9 5 2 3 2" xfId="23882"/>
    <cellStyle name="Обычный 16 9 5 2 4" xfId="23883"/>
    <cellStyle name="Обычный 16 9 5 3" xfId="23884"/>
    <cellStyle name="Обычный 16 9 5 3 2" xfId="23885"/>
    <cellStyle name="Обычный 16 9 5 3 2 2" xfId="23886"/>
    <cellStyle name="Обычный 16 9 5 3 2 2 2" xfId="23887"/>
    <cellStyle name="Обычный 16 9 5 3 2 3" xfId="23888"/>
    <cellStyle name="Обычный 16 9 5 3 3" xfId="23889"/>
    <cellStyle name="Обычный 16 9 5 3 3 2" xfId="23890"/>
    <cellStyle name="Обычный 16 9 5 3 4" xfId="23891"/>
    <cellStyle name="Обычный 16 9 5 4" xfId="23892"/>
    <cellStyle name="Обычный 16 9 5 4 2" xfId="23893"/>
    <cellStyle name="Обычный 16 9 5 4 2 2" xfId="23894"/>
    <cellStyle name="Обычный 16 9 5 4 2 2 2" xfId="23895"/>
    <cellStyle name="Обычный 16 9 5 4 2 3" xfId="23896"/>
    <cellStyle name="Обычный 16 9 5 4 3" xfId="23897"/>
    <cellStyle name="Обычный 16 9 5 4 3 2" xfId="23898"/>
    <cellStyle name="Обычный 16 9 5 4 4" xfId="23899"/>
    <cellStyle name="Обычный 16 9 5 5" xfId="23900"/>
    <cellStyle name="Обычный 16 9 5 5 2" xfId="23901"/>
    <cellStyle name="Обычный 16 9 5 5 2 2" xfId="23902"/>
    <cellStyle name="Обычный 16 9 5 5 3" xfId="23903"/>
    <cellStyle name="Обычный 16 9 5 6" xfId="23904"/>
    <cellStyle name="Обычный 16 9 5 6 2" xfId="23905"/>
    <cellStyle name="Обычный 16 9 5 7" xfId="23906"/>
    <cellStyle name="Обычный 16 9 6" xfId="23907"/>
    <cellStyle name="Обычный 16 9 6 2" xfId="23908"/>
    <cellStyle name="Обычный 16 9 6 2 2" xfId="23909"/>
    <cellStyle name="Обычный 16 9 6 2 2 2" xfId="23910"/>
    <cellStyle name="Обычный 16 9 6 2 3" xfId="23911"/>
    <cellStyle name="Обычный 16 9 6 3" xfId="23912"/>
    <cellStyle name="Обычный 16 9 6 3 2" xfId="23913"/>
    <cellStyle name="Обычный 16 9 6 4" xfId="23914"/>
    <cellStyle name="Обычный 16 9 7" xfId="23915"/>
    <cellStyle name="Обычный 16 9 7 2" xfId="23916"/>
    <cellStyle name="Обычный 16 9 7 2 2" xfId="23917"/>
    <cellStyle name="Обычный 16 9 7 2 2 2" xfId="23918"/>
    <cellStyle name="Обычный 16 9 7 2 3" xfId="23919"/>
    <cellStyle name="Обычный 16 9 7 3" xfId="23920"/>
    <cellStyle name="Обычный 16 9 7 3 2" xfId="23921"/>
    <cellStyle name="Обычный 16 9 7 4" xfId="23922"/>
    <cellStyle name="Обычный 16 9 8" xfId="23923"/>
    <cellStyle name="Обычный 16 9 8 2" xfId="23924"/>
    <cellStyle name="Обычный 16 9 8 2 2" xfId="23925"/>
    <cellStyle name="Обычный 16 9 8 2 2 2" xfId="23926"/>
    <cellStyle name="Обычный 16 9 8 2 3" xfId="23927"/>
    <cellStyle name="Обычный 16 9 8 3" xfId="23928"/>
    <cellStyle name="Обычный 16 9 8 3 2" xfId="23929"/>
    <cellStyle name="Обычный 16 9 8 4" xfId="23930"/>
    <cellStyle name="Обычный 16 9 9" xfId="23931"/>
    <cellStyle name="Обычный 16 9 9 2" xfId="23932"/>
    <cellStyle name="Обычный 16 9 9 2 2" xfId="23933"/>
    <cellStyle name="Обычный 16 9 9 3" xfId="23934"/>
    <cellStyle name="Обычный 16_Прил №6" xfId="23935"/>
    <cellStyle name="Обычный 17" xfId="23936"/>
    <cellStyle name="Обычный 17 10" xfId="23937"/>
    <cellStyle name="Обычный 17 10 2" xfId="46535"/>
    <cellStyle name="Обычный 17 11" xfId="23938"/>
    <cellStyle name="Обычный 17 11 2" xfId="46536"/>
    <cellStyle name="Обычный 17 12" xfId="23939"/>
    <cellStyle name="Обычный 17 12 2" xfId="46537"/>
    <cellStyle name="Обычный 17 13" xfId="23940"/>
    <cellStyle name="Обычный 17 13 2" xfId="46538"/>
    <cellStyle name="Обычный 17 14" xfId="23941"/>
    <cellStyle name="Обычный 17 14 2" xfId="46539"/>
    <cellStyle name="Обычный 17 15" xfId="23942"/>
    <cellStyle name="Обычный 17 15 2" xfId="46540"/>
    <cellStyle name="Обычный 17 16" xfId="23943"/>
    <cellStyle name="Обычный 17 16 2" xfId="46541"/>
    <cellStyle name="Обычный 17 17" xfId="23944"/>
    <cellStyle name="Обычный 17 17 2" xfId="46542"/>
    <cellStyle name="Обычный 17 18" xfId="23945"/>
    <cellStyle name="Обычный 17 18 2" xfId="46543"/>
    <cellStyle name="Обычный 17 19" xfId="23946"/>
    <cellStyle name="Обычный 17 19 2" xfId="46544"/>
    <cellStyle name="Обычный 17 2" xfId="23947"/>
    <cellStyle name="Обычный 17 2 10" xfId="23948"/>
    <cellStyle name="Обычный 17 2 10 2" xfId="23949"/>
    <cellStyle name="Обычный 17 2 10 3" xfId="46545"/>
    <cellStyle name="Обычный 17 2 11" xfId="23950"/>
    <cellStyle name="Обычный 17 2 11 2" xfId="23951"/>
    <cellStyle name="Обычный 17 2 12" xfId="23952"/>
    <cellStyle name="Обычный 17 2 2" xfId="23953"/>
    <cellStyle name="Обычный 17 2 2 10" xfId="23954"/>
    <cellStyle name="Обычный 17 2 2 2" xfId="23955"/>
    <cellStyle name="Обычный 17 2 2 2 2" xfId="23956"/>
    <cellStyle name="Обычный 17 2 2 2 2 2" xfId="23957"/>
    <cellStyle name="Обычный 17 2 2 2 2 2 2" xfId="23958"/>
    <cellStyle name="Обычный 17 2 2 2 2 2 2 2" xfId="23959"/>
    <cellStyle name="Обычный 17 2 2 2 2 2 3" xfId="23960"/>
    <cellStyle name="Обычный 17 2 2 2 2 3" xfId="23961"/>
    <cellStyle name="Обычный 17 2 2 2 2 3 2" xfId="23962"/>
    <cellStyle name="Обычный 17 2 2 2 2 4" xfId="23963"/>
    <cellStyle name="Обычный 17 2 2 2 3" xfId="23964"/>
    <cellStyle name="Обычный 17 2 2 2 3 2" xfId="23965"/>
    <cellStyle name="Обычный 17 2 2 2 3 2 2" xfId="23966"/>
    <cellStyle name="Обычный 17 2 2 2 3 2 2 2" xfId="23967"/>
    <cellStyle name="Обычный 17 2 2 2 3 2 3" xfId="23968"/>
    <cellStyle name="Обычный 17 2 2 2 3 3" xfId="23969"/>
    <cellStyle name="Обычный 17 2 2 2 3 3 2" xfId="23970"/>
    <cellStyle name="Обычный 17 2 2 2 3 4" xfId="23971"/>
    <cellStyle name="Обычный 17 2 2 2 4" xfId="23972"/>
    <cellStyle name="Обычный 17 2 2 2 4 2" xfId="23973"/>
    <cellStyle name="Обычный 17 2 2 2 4 2 2" xfId="23974"/>
    <cellStyle name="Обычный 17 2 2 2 4 2 2 2" xfId="23975"/>
    <cellStyle name="Обычный 17 2 2 2 4 2 3" xfId="23976"/>
    <cellStyle name="Обычный 17 2 2 2 4 3" xfId="23977"/>
    <cellStyle name="Обычный 17 2 2 2 4 3 2" xfId="23978"/>
    <cellStyle name="Обычный 17 2 2 2 4 4" xfId="23979"/>
    <cellStyle name="Обычный 17 2 2 2 5" xfId="23980"/>
    <cellStyle name="Обычный 17 2 2 2 5 2" xfId="23981"/>
    <cellStyle name="Обычный 17 2 2 2 5 2 2" xfId="23982"/>
    <cellStyle name="Обычный 17 2 2 2 5 3" xfId="23983"/>
    <cellStyle name="Обычный 17 2 2 2 6" xfId="23984"/>
    <cellStyle name="Обычный 17 2 2 2 6 2" xfId="23985"/>
    <cellStyle name="Обычный 17 2 2 2 7" xfId="23986"/>
    <cellStyle name="Обычный 17 2 2 2 7 2" xfId="23987"/>
    <cellStyle name="Обычный 17 2 2 2 8" xfId="23988"/>
    <cellStyle name="Обычный 17 2 2 3" xfId="23989"/>
    <cellStyle name="Обычный 17 2 2 3 2" xfId="23990"/>
    <cellStyle name="Обычный 17 2 2 3 2 2" xfId="23991"/>
    <cellStyle name="Обычный 17 2 2 3 2 2 2" xfId="23992"/>
    <cellStyle name="Обычный 17 2 2 3 2 2 2 2" xfId="23993"/>
    <cellStyle name="Обычный 17 2 2 3 2 2 3" xfId="23994"/>
    <cellStyle name="Обычный 17 2 2 3 2 3" xfId="23995"/>
    <cellStyle name="Обычный 17 2 2 3 2 3 2" xfId="23996"/>
    <cellStyle name="Обычный 17 2 2 3 2 4" xfId="23997"/>
    <cellStyle name="Обычный 17 2 2 3 3" xfId="23998"/>
    <cellStyle name="Обычный 17 2 2 3 3 2" xfId="23999"/>
    <cellStyle name="Обычный 17 2 2 3 3 2 2" xfId="24000"/>
    <cellStyle name="Обычный 17 2 2 3 3 2 2 2" xfId="24001"/>
    <cellStyle name="Обычный 17 2 2 3 3 2 3" xfId="24002"/>
    <cellStyle name="Обычный 17 2 2 3 3 3" xfId="24003"/>
    <cellStyle name="Обычный 17 2 2 3 3 3 2" xfId="24004"/>
    <cellStyle name="Обычный 17 2 2 3 3 4" xfId="24005"/>
    <cellStyle name="Обычный 17 2 2 3 4" xfId="24006"/>
    <cellStyle name="Обычный 17 2 2 3 4 2" xfId="24007"/>
    <cellStyle name="Обычный 17 2 2 3 4 2 2" xfId="24008"/>
    <cellStyle name="Обычный 17 2 2 3 4 2 2 2" xfId="24009"/>
    <cellStyle name="Обычный 17 2 2 3 4 2 3" xfId="24010"/>
    <cellStyle name="Обычный 17 2 2 3 4 3" xfId="24011"/>
    <cellStyle name="Обычный 17 2 2 3 4 3 2" xfId="24012"/>
    <cellStyle name="Обычный 17 2 2 3 4 4" xfId="24013"/>
    <cellStyle name="Обычный 17 2 2 3 5" xfId="24014"/>
    <cellStyle name="Обычный 17 2 2 3 5 2" xfId="24015"/>
    <cellStyle name="Обычный 17 2 2 3 5 2 2" xfId="24016"/>
    <cellStyle name="Обычный 17 2 2 3 5 3" xfId="24017"/>
    <cellStyle name="Обычный 17 2 2 3 6" xfId="24018"/>
    <cellStyle name="Обычный 17 2 2 3 6 2" xfId="24019"/>
    <cellStyle name="Обычный 17 2 2 3 7" xfId="24020"/>
    <cellStyle name="Обычный 17 2 2 4" xfId="24021"/>
    <cellStyle name="Обычный 17 2 2 4 2" xfId="24022"/>
    <cellStyle name="Обычный 17 2 2 4 2 2" xfId="24023"/>
    <cellStyle name="Обычный 17 2 2 4 2 2 2" xfId="24024"/>
    <cellStyle name="Обычный 17 2 2 4 2 3" xfId="24025"/>
    <cellStyle name="Обычный 17 2 2 4 3" xfId="24026"/>
    <cellStyle name="Обычный 17 2 2 4 3 2" xfId="24027"/>
    <cellStyle name="Обычный 17 2 2 4 4" xfId="24028"/>
    <cellStyle name="Обычный 17 2 2 5" xfId="24029"/>
    <cellStyle name="Обычный 17 2 2 5 2" xfId="24030"/>
    <cellStyle name="Обычный 17 2 2 5 2 2" xfId="24031"/>
    <cellStyle name="Обычный 17 2 2 5 2 2 2" xfId="24032"/>
    <cellStyle name="Обычный 17 2 2 5 2 3" xfId="24033"/>
    <cellStyle name="Обычный 17 2 2 5 3" xfId="24034"/>
    <cellStyle name="Обычный 17 2 2 5 3 2" xfId="24035"/>
    <cellStyle name="Обычный 17 2 2 5 4" xfId="24036"/>
    <cellStyle name="Обычный 17 2 2 6" xfId="24037"/>
    <cellStyle name="Обычный 17 2 2 6 2" xfId="24038"/>
    <cellStyle name="Обычный 17 2 2 6 2 2" xfId="24039"/>
    <cellStyle name="Обычный 17 2 2 6 2 2 2" xfId="24040"/>
    <cellStyle name="Обычный 17 2 2 6 2 3" xfId="24041"/>
    <cellStyle name="Обычный 17 2 2 6 3" xfId="24042"/>
    <cellStyle name="Обычный 17 2 2 6 3 2" xfId="24043"/>
    <cellStyle name="Обычный 17 2 2 6 4" xfId="24044"/>
    <cellStyle name="Обычный 17 2 2 7" xfId="24045"/>
    <cellStyle name="Обычный 17 2 2 7 2" xfId="24046"/>
    <cellStyle name="Обычный 17 2 2 7 2 2" xfId="24047"/>
    <cellStyle name="Обычный 17 2 2 7 3" xfId="24048"/>
    <cellStyle name="Обычный 17 2 2 8" xfId="24049"/>
    <cellStyle name="Обычный 17 2 2 8 2" xfId="24050"/>
    <cellStyle name="Обычный 17 2 2 9" xfId="24051"/>
    <cellStyle name="Обычный 17 2 2 9 2" xfId="24052"/>
    <cellStyle name="Обычный 17 2 3" xfId="24053"/>
    <cellStyle name="Обычный 17 2 3 10" xfId="24054"/>
    <cellStyle name="Обычный 17 2 3 2" xfId="24055"/>
    <cellStyle name="Обычный 17 2 3 2 2" xfId="24056"/>
    <cellStyle name="Обычный 17 2 3 2 2 2" xfId="24057"/>
    <cellStyle name="Обычный 17 2 3 2 2 2 2" xfId="24058"/>
    <cellStyle name="Обычный 17 2 3 2 2 2 2 2" xfId="24059"/>
    <cellStyle name="Обычный 17 2 3 2 2 2 3" xfId="24060"/>
    <cellStyle name="Обычный 17 2 3 2 2 3" xfId="24061"/>
    <cellStyle name="Обычный 17 2 3 2 2 3 2" xfId="24062"/>
    <cellStyle name="Обычный 17 2 3 2 2 4" xfId="24063"/>
    <cellStyle name="Обычный 17 2 3 2 3" xfId="24064"/>
    <cellStyle name="Обычный 17 2 3 2 3 2" xfId="24065"/>
    <cellStyle name="Обычный 17 2 3 2 3 2 2" xfId="24066"/>
    <cellStyle name="Обычный 17 2 3 2 3 2 2 2" xfId="24067"/>
    <cellStyle name="Обычный 17 2 3 2 3 2 3" xfId="24068"/>
    <cellStyle name="Обычный 17 2 3 2 3 3" xfId="24069"/>
    <cellStyle name="Обычный 17 2 3 2 3 3 2" xfId="24070"/>
    <cellStyle name="Обычный 17 2 3 2 3 4" xfId="24071"/>
    <cellStyle name="Обычный 17 2 3 2 4" xfId="24072"/>
    <cellStyle name="Обычный 17 2 3 2 4 2" xfId="24073"/>
    <cellStyle name="Обычный 17 2 3 2 4 2 2" xfId="24074"/>
    <cellStyle name="Обычный 17 2 3 2 4 2 2 2" xfId="24075"/>
    <cellStyle name="Обычный 17 2 3 2 4 2 3" xfId="24076"/>
    <cellStyle name="Обычный 17 2 3 2 4 3" xfId="24077"/>
    <cellStyle name="Обычный 17 2 3 2 4 3 2" xfId="24078"/>
    <cellStyle name="Обычный 17 2 3 2 4 4" xfId="24079"/>
    <cellStyle name="Обычный 17 2 3 2 5" xfId="24080"/>
    <cellStyle name="Обычный 17 2 3 2 5 2" xfId="24081"/>
    <cellStyle name="Обычный 17 2 3 2 5 2 2" xfId="24082"/>
    <cellStyle name="Обычный 17 2 3 2 5 3" xfId="24083"/>
    <cellStyle name="Обычный 17 2 3 2 6" xfId="24084"/>
    <cellStyle name="Обычный 17 2 3 2 6 2" xfId="24085"/>
    <cellStyle name="Обычный 17 2 3 2 7" xfId="24086"/>
    <cellStyle name="Обычный 17 2 3 2 7 2" xfId="24087"/>
    <cellStyle name="Обычный 17 2 3 2 8" xfId="24088"/>
    <cellStyle name="Обычный 17 2 3 3" xfId="24089"/>
    <cellStyle name="Обычный 17 2 3 3 2" xfId="24090"/>
    <cellStyle name="Обычный 17 2 3 3 2 2" xfId="24091"/>
    <cellStyle name="Обычный 17 2 3 3 2 2 2" xfId="24092"/>
    <cellStyle name="Обычный 17 2 3 3 2 2 2 2" xfId="24093"/>
    <cellStyle name="Обычный 17 2 3 3 2 2 3" xfId="24094"/>
    <cellStyle name="Обычный 17 2 3 3 2 3" xfId="24095"/>
    <cellStyle name="Обычный 17 2 3 3 2 3 2" xfId="24096"/>
    <cellStyle name="Обычный 17 2 3 3 2 4" xfId="24097"/>
    <cellStyle name="Обычный 17 2 3 3 3" xfId="24098"/>
    <cellStyle name="Обычный 17 2 3 3 3 2" xfId="24099"/>
    <cellStyle name="Обычный 17 2 3 3 3 2 2" xfId="24100"/>
    <cellStyle name="Обычный 17 2 3 3 3 2 2 2" xfId="24101"/>
    <cellStyle name="Обычный 17 2 3 3 3 2 3" xfId="24102"/>
    <cellStyle name="Обычный 17 2 3 3 3 3" xfId="24103"/>
    <cellStyle name="Обычный 17 2 3 3 3 3 2" xfId="24104"/>
    <cellStyle name="Обычный 17 2 3 3 3 4" xfId="24105"/>
    <cellStyle name="Обычный 17 2 3 3 4" xfId="24106"/>
    <cellStyle name="Обычный 17 2 3 3 4 2" xfId="24107"/>
    <cellStyle name="Обычный 17 2 3 3 4 2 2" xfId="24108"/>
    <cellStyle name="Обычный 17 2 3 3 4 2 2 2" xfId="24109"/>
    <cellStyle name="Обычный 17 2 3 3 4 2 3" xfId="24110"/>
    <cellStyle name="Обычный 17 2 3 3 4 3" xfId="24111"/>
    <cellStyle name="Обычный 17 2 3 3 4 3 2" xfId="24112"/>
    <cellStyle name="Обычный 17 2 3 3 4 4" xfId="24113"/>
    <cellStyle name="Обычный 17 2 3 3 5" xfId="24114"/>
    <cellStyle name="Обычный 17 2 3 3 5 2" xfId="24115"/>
    <cellStyle name="Обычный 17 2 3 3 5 2 2" xfId="24116"/>
    <cellStyle name="Обычный 17 2 3 3 5 3" xfId="24117"/>
    <cellStyle name="Обычный 17 2 3 3 6" xfId="24118"/>
    <cellStyle name="Обычный 17 2 3 3 6 2" xfId="24119"/>
    <cellStyle name="Обычный 17 2 3 3 7" xfId="24120"/>
    <cellStyle name="Обычный 17 2 3 4" xfId="24121"/>
    <cellStyle name="Обычный 17 2 3 4 2" xfId="24122"/>
    <cellStyle name="Обычный 17 2 3 4 2 2" xfId="24123"/>
    <cellStyle name="Обычный 17 2 3 4 2 2 2" xfId="24124"/>
    <cellStyle name="Обычный 17 2 3 4 2 3" xfId="24125"/>
    <cellStyle name="Обычный 17 2 3 4 3" xfId="24126"/>
    <cellStyle name="Обычный 17 2 3 4 3 2" xfId="24127"/>
    <cellStyle name="Обычный 17 2 3 4 4" xfId="24128"/>
    <cellStyle name="Обычный 17 2 3 5" xfId="24129"/>
    <cellStyle name="Обычный 17 2 3 5 2" xfId="24130"/>
    <cellStyle name="Обычный 17 2 3 5 2 2" xfId="24131"/>
    <cellStyle name="Обычный 17 2 3 5 2 2 2" xfId="24132"/>
    <cellStyle name="Обычный 17 2 3 5 2 3" xfId="24133"/>
    <cellStyle name="Обычный 17 2 3 5 3" xfId="24134"/>
    <cellStyle name="Обычный 17 2 3 5 3 2" xfId="24135"/>
    <cellStyle name="Обычный 17 2 3 5 4" xfId="24136"/>
    <cellStyle name="Обычный 17 2 3 6" xfId="24137"/>
    <cellStyle name="Обычный 17 2 3 6 2" xfId="24138"/>
    <cellStyle name="Обычный 17 2 3 6 2 2" xfId="24139"/>
    <cellStyle name="Обычный 17 2 3 6 2 2 2" xfId="24140"/>
    <cellStyle name="Обычный 17 2 3 6 2 3" xfId="24141"/>
    <cellStyle name="Обычный 17 2 3 6 3" xfId="24142"/>
    <cellStyle name="Обычный 17 2 3 6 3 2" xfId="24143"/>
    <cellStyle name="Обычный 17 2 3 6 4" xfId="24144"/>
    <cellStyle name="Обычный 17 2 3 7" xfId="24145"/>
    <cellStyle name="Обычный 17 2 3 7 2" xfId="24146"/>
    <cellStyle name="Обычный 17 2 3 7 2 2" xfId="24147"/>
    <cellStyle name="Обычный 17 2 3 7 3" xfId="24148"/>
    <cellStyle name="Обычный 17 2 3 8" xfId="24149"/>
    <cellStyle name="Обычный 17 2 3 8 2" xfId="24150"/>
    <cellStyle name="Обычный 17 2 3 9" xfId="24151"/>
    <cellStyle name="Обычный 17 2 3 9 2" xfId="24152"/>
    <cellStyle name="Обычный 17 2 4" xfId="24153"/>
    <cellStyle name="Обычный 17 2 4 2" xfId="46546"/>
    <cellStyle name="Обычный 17 2 4 3" xfId="46547"/>
    <cellStyle name="Обычный 17 2 4 4" xfId="46548"/>
    <cellStyle name="Обычный 17 2 5" xfId="24154"/>
    <cellStyle name="Обычный 17 2 5 2" xfId="24155"/>
    <cellStyle name="Обычный 17 2 5 2 2" xfId="24156"/>
    <cellStyle name="Обычный 17 2 5 2 2 2" xfId="24157"/>
    <cellStyle name="Обычный 17 2 5 2 2 2 2" xfId="24158"/>
    <cellStyle name="Обычный 17 2 5 2 2 3" xfId="24159"/>
    <cellStyle name="Обычный 17 2 5 2 3" xfId="24160"/>
    <cellStyle name="Обычный 17 2 5 2 3 2" xfId="24161"/>
    <cellStyle name="Обычный 17 2 5 2 4" xfId="24162"/>
    <cellStyle name="Обычный 17 2 5 3" xfId="24163"/>
    <cellStyle name="Обычный 17 2 5 3 2" xfId="24164"/>
    <cellStyle name="Обычный 17 2 5 3 2 2" xfId="24165"/>
    <cellStyle name="Обычный 17 2 5 3 2 2 2" xfId="24166"/>
    <cellStyle name="Обычный 17 2 5 3 2 3" xfId="24167"/>
    <cellStyle name="Обычный 17 2 5 3 3" xfId="24168"/>
    <cellStyle name="Обычный 17 2 5 3 3 2" xfId="24169"/>
    <cellStyle name="Обычный 17 2 5 3 4" xfId="24170"/>
    <cellStyle name="Обычный 17 2 5 4" xfId="24171"/>
    <cellStyle name="Обычный 17 2 5 4 2" xfId="24172"/>
    <cellStyle name="Обычный 17 2 5 4 2 2" xfId="24173"/>
    <cellStyle name="Обычный 17 2 5 4 2 2 2" xfId="24174"/>
    <cellStyle name="Обычный 17 2 5 4 2 3" xfId="24175"/>
    <cellStyle name="Обычный 17 2 5 4 3" xfId="24176"/>
    <cellStyle name="Обычный 17 2 5 4 3 2" xfId="24177"/>
    <cellStyle name="Обычный 17 2 5 4 4" xfId="24178"/>
    <cellStyle name="Обычный 17 2 5 5" xfId="24179"/>
    <cellStyle name="Обычный 17 2 5 5 2" xfId="24180"/>
    <cellStyle name="Обычный 17 2 5 5 2 2" xfId="24181"/>
    <cellStyle name="Обычный 17 2 5 5 3" xfId="24182"/>
    <cellStyle name="Обычный 17 2 5 6" xfId="24183"/>
    <cellStyle name="Обычный 17 2 5 6 2" xfId="24184"/>
    <cellStyle name="Обычный 17 2 5 7" xfId="24185"/>
    <cellStyle name="Обычный 17 2 5 7 2" xfId="24186"/>
    <cellStyle name="Обычный 17 2 5 8" xfId="24187"/>
    <cellStyle name="Обычный 17 2 6" xfId="24188"/>
    <cellStyle name="Обычный 17 2 6 2" xfId="24189"/>
    <cellStyle name="Обычный 17 2 6 2 2" xfId="24190"/>
    <cellStyle name="Обычный 17 2 6 2 2 2" xfId="24191"/>
    <cellStyle name="Обычный 17 2 6 2 2 2 2" xfId="24192"/>
    <cellStyle name="Обычный 17 2 6 2 2 3" xfId="24193"/>
    <cellStyle name="Обычный 17 2 6 2 3" xfId="24194"/>
    <cellStyle name="Обычный 17 2 6 2 3 2" xfId="24195"/>
    <cellStyle name="Обычный 17 2 6 2 4" xfId="24196"/>
    <cellStyle name="Обычный 17 2 6 3" xfId="24197"/>
    <cellStyle name="Обычный 17 2 6 3 2" xfId="24198"/>
    <cellStyle name="Обычный 17 2 6 3 2 2" xfId="24199"/>
    <cellStyle name="Обычный 17 2 6 3 2 2 2" xfId="24200"/>
    <cellStyle name="Обычный 17 2 6 3 2 3" xfId="24201"/>
    <cellStyle name="Обычный 17 2 6 3 3" xfId="24202"/>
    <cellStyle name="Обычный 17 2 6 3 3 2" xfId="24203"/>
    <cellStyle name="Обычный 17 2 6 3 4" xfId="24204"/>
    <cellStyle name="Обычный 17 2 6 4" xfId="24205"/>
    <cellStyle name="Обычный 17 2 6 4 2" xfId="24206"/>
    <cellStyle name="Обычный 17 2 6 4 2 2" xfId="24207"/>
    <cellStyle name="Обычный 17 2 6 4 2 2 2" xfId="24208"/>
    <cellStyle name="Обычный 17 2 6 4 2 3" xfId="24209"/>
    <cellStyle name="Обычный 17 2 6 4 3" xfId="24210"/>
    <cellStyle name="Обычный 17 2 6 4 3 2" xfId="24211"/>
    <cellStyle name="Обычный 17 2 6 4 4" xfId="24212"/>
    <cellStyle name="Обычный 17 2 6 5" xfId="24213"/>
    <cellStyle name="Обычный 17 2 6 5 2" xfId="24214"/>
    <cellStyle name="Обычный 17 2 6 5 2 2" xfId="24215"/>
    <cellStyle name="Обычный 17 2 6 5 3" xfId="24216"/>
    <cellStyle name="Обычный 17 2 6 6" xfId="24217"/>
    <cellStyle name="Обычный 17 2 6 6 2" xfId="24218"/>
    <cellStyle name="Обычный 17 2 6 7" xfId="24219"/>
    <cellStyle name="Обычный 17 2 7" xfId="24220"/>
    <cellStyle name="Обычный 17 2 7 2" xfId="24221"/>
    <cellStyle name="Обычный 17 2 7 2 2" xfId="24222"/>
    <cellStyle name="Обычный 17 2 7 2 2 2" xfId="24223"/>
    <cellStyle name="Обычный 17 2 7 2 3" xfId="24224"/>
    <cellStyle name="Обычный 17 2 7 3" xfId="24225"/>
    <cellStyle name="Обычный 17 2 7 3 2" xfId="24226"/>
    <cellStyle name="Обычный 17 2 7 4" xfId="24227"/>
    <cellStyle name="Обычный 17 2 8" xfId="24228"/>
    <cellStyle name="Обычный 17 2 8 2" xfId="24229"/>
    <cellStyle name="Обычный 17 2 8 2 2" xfId="24230"/>
    <cellStyle name="Обычный 17 2 8 2 2 2" xfId="24231"/>
    <cellStyle name="Обычный 17 2 8 2 3" xfId="24232"/>
    <cellStyle name="Обычный 17 2 8 3" xfId="24233"/>
    <cellStyle name="Обычный 17 2 8 3 2" xfId="24234"/>
    <cellStyle name="Обычный 17 2 8 4" xfId="24235"/>
    <cellStyle name="Обычный 17 2 9" xfId="24236"/>
    <cellStyle name="Обычный 17 2 9 2" xfId="24237"/>
    <cellStyle name="Обычный 17 2 9 2 2" xfId="24238"/>
    <cellStyle name="Обычный 17 2 9 2 2 2" xfId="24239"/>
    <cellStyle name="Обычный 17 2 9 2 3" xfId="24240"/>
    <cellStyle name="Обычный 17 2 9 3" xfId="24241"/>
    <cellStyle name="Обычный 17 2 9 3 2" xfId="24242"/>
    <cellStyle name="Обычный 17 2 9 4" xfId="24243"/>
    <cellStyle name="Обычный 17 20" xfId="24244"/>
    <cellStyle name="Обычный 17 20 2" xfId="46549"/>
    <cellStyle name="Обычный 17 21" xfId="24245"/>
    <cellStyle name="Обычный 17 21 2" xfId="46550"/>
    <cellStyle name="Обычный 17 22" xfId="24246"/>
    <cellStyle name="Обычный 17 22 2" xfId="46551"/>
    <cellStyle name="Обычный 17 23" xfId="24247"/>
    <cellStyle name="Обычный 17 23 10" xfId="24248"/>
    <cellStyle name="Обычный 17 23 2" xfId="24249"/>
    <cellStyle name="Обычный 17 23 2 2" xfId="24250"/>
    <cellStyle name="Обычный 17 23 2 2 2" xfId="24251"/>
    <cellStyle name="Обычный 17 23 2 2 2 2" xfId="24252"/>
    <cellStyle name="Обычный 17 23 2 2 2 2 2" xfId="24253"/>
    <cellStyle name="Обычный 17 23 2 2 2 3" xfId="24254"/>
    <cellStyle name="Обычный 17 23 2 2 3" xfId="24255"/>
    <cellStyle name="Обычный 17 23 2 2 3 2" xfId="24256"/>
    <cellStyle name="Обычный 17 23 2 2 4" xfId="24257"/>
    <cellStyle name="Обычный 17 23 2 3" xfId="24258"/>
    <cellStyle name="Обычный 17 23 2 3 2" xfId="24259"/>
    <cellStyle name="Обычный 17 23 2 3 2 2" xfId="24260"/>
    <cellStyle name="Обычный 17 23 2 3 2 2 2" xfId="24261"/>
    <cellStyle name="Обычный 17 23 2 3 2 3" xfId="24262"/>
    <cellStyle name="Обычный 17 23 2 3 3" xfId="24263"/>
    <cellStyle name="Обычный 17 23 2 3 3 2" xfId="24264"/>
    <cellStyle name="Обычный 17 23 2 3 4" xfId="24265"/>
    <cellStyle name="Обычный 17 23 2 4" xfId="24266"/>
    <cellStyle name="Обычный 17 23 2 4 2" xfId="24267"/>
    <cellStyle name="Обычный 17 23 2 4 2 2" xfId="24268"/>
    <cellStyle name="Обычный 17 23 2 4 2 2 2" xfId="24269"/>
    <cellStyle name="Обычный 17 23 2 4 2 3" xfId="24270"/>
    <cellStyle name="Обычный 17 23 2 4 3" xfId="24271"/>
    <cellStyle name="Обычный 17 23 2 4 3 2" xfId="24272"/>
    <cellStyle name="Обычный 17 23 2 4 4" xfId="24273"/>
    <cellStyle name="Обычный 17 23 2 5" xfId="24274"/>
    <cellStyle name="Обычный 17 23 2 5 2" xfId="24275"/>
    <cellStyle name="Обычный 17 23 2 5 2 2" xfId="24276"/>
    <cellStyle name="Обычный 17 23 2 5 3" xfId="24277"/>
    <cellStyle name="Обычный 17 23 2 6" xfId="24278"/>
    <cellStyle name="Обычный 17 23 2 6 2" xfId="24279"/>
    <cellStyle name="Обычный 17 23 2 7" xfId="24280"/>
    <cellStyle name="Обычный 17 23 2 7 2" xfId="24281"/>
    <cellStyle name="Обычный 17 23 2 8" xfId="24282"/>
    <cellStyle name="Обычный 17 23 3" xfId="24283"/>
    <cellStyle name="Обычный 17 23 3 2" xfId="24284"/>
    <cellStyle name="Обычный 17 23 3 2 2" xfId="24285"/>
    <cellStyle name="Обычный 17 23 3 2 2 2" xfId="24286"/>
    <cellStyle name="Обычный 17 23 3 2 2 2 2" xfId="24287"/>
    <cellStyle name="Обычный 17 23 3 2 2 3" xfId="24288"/>
    <cellStyle name="Обычный 17 23 3 2 3" xfId="24289"/>
    <cellStyle name="Обычный 17 23 3 2 3 2" xfId="24290"/>
    <cellStyle name="Обычный 17 23 3 2 4" xfId="24291"/>
    <cellStyle name="Обычный 17 23 3 3" xfId="24292"/>
    <cellStyle name="Обычный 17 23 3 3 2" xfId="24293"/>
    <cellStyle name="Обычный 17 23 3 3 2 2" xfId="24294"/>
    <cellStyle name="Обычный 17 23 3 3 2 2 2" xfId="24295"/>
    <cellStyle name="Обычный 17 23 3 3 2 3" xfId="24296"/>
    <cellStyle name="Обычный 17 23 3 3 3" xfId="24297"/>
    <cellStyle name="Обычный 17 23 3 3 3 2" xfId="24298"/>
    <cellStyle name="Обычный 17 23 3 3 4" xfId="24299"/>
    <cellStyle name="Обычный 17 23 3 4" xfId="24300"/>
    <cellStyle name="Обычный 17 23 3 4 2" xfId="24301"/>
    <cellStyle name="Обычный 17 23 3 4 2 2" xfId="24302"/>
    <cellStyle name="Обычный 17 23 3 4 2 2 2" xfId="24303"/>
    <cellStyle name="Обычный 17 23 3 4 2 3" xfId="24304"/>
    <cellStyle name="Обычный 17 23 3 4 3" xfId="24305"/>
    <cellStyle name="Обычный 17 23 3 4 3 2" xfId="24306"/>
    <cellStyle name="Обычный 17 23 3 4 4" xfId="24307"/>
    <cellStyle name="Обычный 17 23 3 5" xfId="24308"/>
    <cellStyle name="Обычный 17 23 3 5 2" xfId="24309"/>
    <cellStyle name="Обычный 17 23 3 5 2 2" xfId="24310"/>
    <cellStyle name="Обычный 17 23 3 5 3" xfId="24311"/>
    <cellStyle name="Обычный 17 23 3 6" xfId="24312"/>
    <cellStyle name="Обычный 17 23 3 6 2" xfId="24313"/>
    <cellStyle name="Обычный 17 23 3 7" xfId="24314"/>
    <cellStyle name="Обычный 17 23 4" xfId="24315"/>
    <cellStyle name="Обычный 17 23 4 2" xfId="24316"/>
    <cellStyle name="Обычный 17 23 4 2 2" xfId="24317"/>
    <cellStyle name="Обычный 17 23 4 2 2 2" xfId="24318"/>
    <cellStyle name="Обычный 17 23 4 2 3" xfId="24319"/>
    <cellStyle name="Обычный 17 23 4 3" xfId="24320"/>
    <cellStyle name="Обычный 17 23 4 3 2" xfId="24321"/>
    <cellStyle name="Обычный 17 23 4 4" xfId="24322"/>
    <cellStyle name="Обычный 17 23 5" xfId="24323"/>
    <cellStyle name="Обычный 17 23 5 2" xfId="24324"/>
    <cellStyle name="Обычный 17 23 5 2 2" xfId="24325"/>
    <cellStyle name="Обычный 17 23 5 2 2 2" xfId="24326"/>
    <cellStyle name="Обычный 17 23 5 2 3" xfId="24327"/>
    <cellStyle name="Обычный 17 23 5 3" xfId="24328"/>
    <cellStyle name="Обычный 17 23 5 3 2" xfId="24329"/>
    <cellStyle name="Обычный 17 23 5 4" xfId="24330"/>
    <cellStyle name="Обычный 17 23 6" xfId="24331"/>
    <cellStyle name="Обычный 17 23 6 2" xfId="24332"/>
    <cellStyle name="Обычный 17 23 6 2 2" xfId="24333"/>
    <cellStyle name="Обычный 17 23 6 2 2 2" xfId="24334"/>
    <cellStyle name="Обычный 17 23 6 2 3" xfId="24335"/>
    <cellStyle name="Обычный 17 23 6 3" xfId="24336"/>
    <cellStyle name="Обычный 17 23 6 3 2" xfId="24337"/>
    <cellStyle name="Обычный 17 23 6 4" xfId="24338"/>
    <cellStyle name="Обычный 17 23 7" xfId="24339"/>
    <cellStyle name="Обычный 17 23 7 2" xfId="24340"/>
    <cellStyle name="Обычный 17 23 7 2 2" xfId="24341"/>
    <cellStyle name="Обычный 17 23 7 3" xfId="24342"/>
    <cellStyle name="Обычный 17 23 8" xfId="24343"/>
    <cellStyle name="Обычный 17 23 8 2" xfId="24344"/>
    <cellStyle name="Обычный 17 23 9" xfId="24345"/>
    <cellStyle name="Обычный 17 23 9 2" xfId="24346"/>
    <cellStyle name="Обычный 17 24" xfId="24347"/>
    <cellStyle name="Обычный 17 24 2" xfId="46552"/>
    <cellStyle name="Обычный 17 25" xfId="24348"/>
    <cellStyle name="Обычный 17 25 2" xfId="46553"/>
    <cellStyle name="Обычный 17 26" xfId="24349"/>
    <cellStyle name="Обычный 17 26 2" xfId="46554"/>
    <cellStyle name="Обычный 17 27" xfId="24350"/>
    <cellStyle name="Обычный 17 27 2" xfId="24351"/>
    <cellStyle name="Обычный 17 27 2 2" xfId="24352"/>
    <cellStyle name="Обычный 17 27 2 2 2" xfId="24353"/>
    <cellStyle name="Обычный 17 27 2 2 2 2" xfId="24354"/>
    <cellStyle name="Обычный 17 27 2 2 3" xfId="24355"/>
    <cellStyle name="Обычный 17 27 2 3" xfId="24356"/>
    <cellStyle name="Обычный 17 27 2 3 2" xfId="24357"/>
    <cellStyle name="Обычный 17 27 2 4" xfId="24358"/>
    <cellStyle name="Обычный 17 27 3" xfId="24359"/>
    <cellStyle name="Обычный 17 27 3 2" xfId="24360"/>
    <cellStyle name="Обычный 17 27 3 2 2" xfId="24361"/>
    <cellStyle name="Обычный 17 27 3 2 2 2" xfId="24362"/>
    <cellStyle name="Обычный 17 27 3 2 3" xfId="24363"/>
    <cellStyle name="Обычный 17 27 3 3" xfId="24364"/>
    <cellStyle name="Обычный 17 27 3 3 2" xfId="24365"/>
    <cellStyle name="Обычный 17 27 3 4" xfId="24366"/>
    <cellStyle name="Обычный 17 27 4" xfId="24367"/>
    <cellStyle name="Обычный 17 27 4 2" xfId="24368"/>
    <cellStyle name="Обычный 17 27 4 2 2" xfId="24369"/>
    <cellStyle name="Обычный 17 27 4 2 2 2" xfId="24370"/>
    <cellStyle name="Обычный 17 27 4 2 3" xfId="24371"/>
    <cellStyle name="Обычный 17 27 4 3" xfId="24372"/>
    <cellStyle name="Обычный 17 27 4 3 2" xfId="24373"/>
    <cellStyle name="Обычный 17 27 4 4" xfId="24374"/>
    <cellStyle name="Обычный 17 27 5" xfId="24375"/>
    <cellStyle name="Обычный 17 27 5 2" xfId="24376"/>
    <cellStyle name="Обычный 17 27 5 2 2" xfId="24377"/>
    <cellStyle name="Обычный 17 27 5 3" xfId="24378"/>
    <cellStyle name="Обычный 17 27 6" xfId="24379"/>
    <cellStyle name="Обычный 17 27 6 2" xfId="24380"/>
    <cellStyle name="Обычный 17 27 7" xfId="24381"/>
    <cellStyle name="Обычный 17 27 7 2" xfId="24382"/>
    <cellStyle name="Обычный 17 27 8" xfId="24383"/>
    <cellStyle name="Обычный 17 28" xfId="24384"/>
    <cellStyle name="Обычный 17 28 2" xfId="24385"/>
    <cellStyle name="Обычный 17 28 2 2" xfId="24386"/>
    <cellStyle name="Обычный 17 28 2 2 2" xfId="24387"/>
    <cellStyle name="Обычный 17 28 2 2 2 2" xfId="24388"/>
    <cellStyle name="Обычный 17 28 2 2 3" xfId="24389"/>
    <cellStyle name="Обычный 17 28 2 3" xfId="24390"/>
    <cellStyle name="Обычный 17 28 2 3 2" xfId="24391"/>
    <cellStyle name="Обычный 17 28 2 4" xfId="24392"/>
    <cellStyle name="Обычный 17 28 3" xfId="24393"/>
    <cellStyle name="Обычный 17 28 3 2" xfId="24394"/>
    <cellStyle name="Обычный 17 28 3 2 2" xfId="24395"/>
    <cellStyle name="Обычный 17 28 3 2 2 2" xfId="24396"/>
    <cellStyle name="Обычный 17 28 3 2 3" xfId="24397"/>
    <cellStyle name="Обычный 17 28 3 3" xfId="24398"/>
    <cellStyle name="Обычный 17 28 3 3 2" xfId="24399"/>
    <cellStyle name="Обычный 17 28 3 4" xfId="24400"/>
    <cellStyle name="Обычный 17 28 4" xfId="24401"/>
    <cellStyle name="Обычный 17 28 4 2" xfId="24402"/>
    <cellStyle name="Обычный 17 28 4 2 2" xfId="24403"/>
    <cellStyle name="Обычный 17 28 4 2 2 2" xfId="24404"/>
    <cellStyle name="Обычный 17 28 4 2 3" xfId="24405"/>
    <cellStyle name="Обычный 17 28 4 3" xfId="24406"/>
    <cellStyle name="Обычный 17 28 4 3 2" xfId="24407"/>
    <cellStyle name="Обычный 17 28 4 4" xfId="24408"/>
    <cellStyle name="Обычный 17 28 5" xfId="24409"/>
    <cellStyle name="Обычный 17 28 5 2" xfId="24410"/>
    <cellStyle name="Обычный 17 28 5 2 2" xfId="24411"/>
    <cellStyle name="Обычный 17 28 5 3" xfId="24412"/>
    <cellStyle name="Обычный 17 28 6" xfId="24413"/>
    <cellStyle name="Обычный 17 28 6 2" xfId="24414"/>
    <cellStyle name="Обычный 17 28 7" xfId="24415"/>
    <cellStyle name="Обычный 17 29" xfId="24416"/>
    <cellStyle name="Обычный 17 29 2" xfId="24417"/>
    <cellStyle name="Обычный 17 29 2 2" xfId="24418"/>
    <cellStyle name="Обычный 17 29 2 2 2" xfId="24419"/>
    <cellStyle name="Обычный 17 29 2 2 2 2" xfId="24420"/>
    <cellStyle name="Обычный 17 29 2 2 3" xfId="24421"/>
    <cellStyle name="Обычный 17 29 2 3" xfId="24422"/>
    <cellStyle name="Обычный 17 29 2 3 2" xfId="24423"/>
    <cellStyle name="Обычный 17 29 2 4" xfId="24424"/>
    <cellStyle name="Обычный 17 29 3" xfId="24425"/>
    <cellStyle name="Обычный 17 29 3 2" xfId="24426"/>
    <cellStyle name="Обычный 17 29 3 2 2" xfId="24427"/>
    <cellStyle name="Обычный 17 29 3 3" xfId="24428"/>
    <cellStyle name="Обычный 17 29 4" xfId="24429"/>
    <cellStyle name="Обычный 17 29 4 2" xfId="24430"/>
    <cellStyle name="Обычный 17 29 5" xfId="24431"/>
    <cellStyle name="Обычный 17 3" xfId="24432"/>
    <cellStyle name="Обычный 17 3 10" xfId="24433"/>
    <cellStyle name="Обычный 17 3 10 2" xfId="24434"/>
    <cellStyle name="Обычный 17 3 11" xfId="24435"/>
    <cellStyle name="Обычный 17 3 11 2" xfId="24436"/>
    <cellStyle name="Обычный 17 3 12" xfId="24437"/>
    <cellStyle name="Обычный 17 3 12 2" xfId="24438"/>
    <cellStyle name="Обычный 17 3 13" xfId="24439"/>
    <cellStyle name="Обычный 17 3 13 2" xfId="24440"/>
    <cellStyle name="Обычный 17 3 14" xfId="24441"/>
    <cellStyle name="Обычный 17 3 14 2" xfId="24442"/>
    <cellStyle name="Обычный 17 3 2" xfId="24443"/>
    <cellStyle name="Обычный 17 3 2 2" xfId="46555"/>
    <cellStyle name="Обычный 17 3 2 3" xfId="46556"/>
    <cellStyle name="Обычный 17 3 2 4" xfId="46557"/>
    <cellStyle name="Обычный 17 3 3" xfId="24444"/>
    <cellStyle name="Обычный 17 3 3 2" xfId="46558"/>
    <cellStyle name="Обычный 17 3 4" xfId="24445"/>
    <cellStyle name="Обычный 17 3 4 2" xfId="24446"/>
    <cellStyle name="Обычный 17 3 4 2 2" xfId="24447"/>
    <cellStyle name="Обычный 17 3 4 2 2 2" xfId="24448"/>
    <cellStyle name="Обычный 17 3 4 2 2 2 2" xfId="24449"/>
    <cellStyle name="Обычный 17 3 4 2 2 3" xfId="24450"/>
    <cellStyle name="Обычный 17 3 4 2 3" xfId="24451"/>
    <cellStyle name="Обычный 17 3 4 2 3 2" xfId="24452"/>
    <cellStyle name="Обычный 17 3 4 2 4" xfId="24453"/>
    <cellStyle name="Обычный 17 3 4 3" xfId="24454"/>
    <cellStyle name="Обычный 17 3 4 3 2" xfId="24455"/>
    <cellStyle name="Обычный 17 3 4 3 2 2" xfId="24456"/>
    <cellStyle name="Обычный 17 3 4 3 2 2 2" xfId="24457"/>
    <cellStyle name="Обычный 17 3 4 3 2 3" xfId="24458"/>
    <cellStyle name="Обычный 17 3 4 3 3" xfId="24459"/>
    <cellStyle name="Обычный 17 3 4 3 3 2" xfId="24460"/>
    <cellStyle name="Обычный 17 3 4 3 4" xfId="24461"/>
    <cellStyle name="Обычный 17 3 4 4" xfId="24462"/>
    <cellStyle name="Обычный 17 3 4 4 2" xfId="24463"/>
    <cellStyle name="Обычный 17 3 4 4 2 2" xfId="24464"/>
    <cellStyle name="Обычный 17 3 4 4 2 2 2" xfId="24465"/>
    <cellStyle name="Обычный 17 3 4 4 2 3" xfId="24466"/>
    <cellStyle name="Обычный 17 3 4 4 3" xfId="24467"/>
    <cellStyle name="Обычный 17 3 4 4 3 2" xfId="24468"/>
    <cellStyle name="Обычный 17 3 4 4 4" xfId="24469"/>
    <cellStyle name="Обычный 17 3 4 5" xfId="24470"/>
    <cellStyle name="Обычный 17 3 4 5 2" xfId="24471"/>
    <cellStyle name="Обычный 17 3 4 5 2 2" xfId="24472"/>
    <cellStyle name="Обычный 17 3 4 5 3" xfId="24473"/>
    <cellStyle name="Обычный 17 3 4 6" xfId="24474"/>
    <cellStyle name="Обычный 17 3 4 6 2" xfId="24475"/>
    <cellStyle name="Обычный 17 3 4 7" xfId="24476"/>
    <cellStyle name="Обычный 17 3 5" xfId="24477"/>
    <cellStyle name="Обычный 17 3 5 2" xfId="24478"/>
    <cellStyle name="Обычный 17 3 5 2 2" xfId="24479"/>
    <cellStyle name="Обычный 17 3 5 2 2 2" xfId="24480"/>
    <cellStyle name="Обычный 17 3 5 2 3" xfId="24481"/>
    <cellStyle name="Обычный 17 3 5 3" xfId="24482"/>
    <cellStyle name="Обычный 17 3 5 3 2" xfId="24483"/>
    <cellStyle name="Обычный 17 3 5 4" xfId="24484"/>
    <cellStyle name="Обычный 17 3 6" xfId="24485"/>
    <cellStyle name="Обычный 17 3 6 2" xfId="46559"/>
    <cellStyle name="Обычный 17 3 7" xfId="24486"/>
    <cellStyle name="Обычный 17 3 7 2" xfId="24487"/>
    <cellStyle name="Обычный 17 3 7 2 2" xfId="24488"/>
    <cellStyle name="Обычный 17 3 7 2 2 2" xfId="24489"/>
    <cellStyle name="Обычный 17 3 7 2 3" xfId="24490"/>
    <cellStyle name="Обычный 17 3 7 3" xfId="24491"/>
    <cellStyle name="Обычный 17 3 7 3 2" xfId="24492"/>
    <cellStyle name="Обычный 17 3 7 4" xfId="24493"/>
    <cellStyle name="Обычный 17 3 8" xfId="24494"/>
    <cellStyle name="Обычный 17 3 8 2" xfId="24495"/>
    <cellStyle name="Обычный 17 3 8 2 2" xfId="24496"/>
    <cellStyle name="Обычный 17 3 8 2 2 2" xfId="24497"/>
    <cellStyle name="Обычный 17 3 8 2 3" xfId="24498"/>
    <cellStyle name="Обычный 17 3 8 3" xfId="24499"/>
    <cellStyle name="Обычный 17 3 8 3 2" xfId="24500"/>
    <cellStyle name="Обычный 17 3 8 4" xfId="24501"/>
    <cellStyle name="Обычный 17 3 9" xfId="24502"/>
    <cellStyle name="Обычный 17 3 9 2" xfId="24503"/>
    <cellStyle name="Обычный 17 3 9 2 2" xfId="24504"/>
    <cellStyle name="Обычный 17 3 9 2 2 2" xfId="24505"/>
    <cellStyle name="Обычный 17 3 9 2 3" xfId="24506"/>
    <cellStyle name="Обычный 17 3 9 3" xfId="24507"/>
    <cellStyle name="Обычный 17 3 9 3 2" xfId="24508"/>
    <cellStyle name="Обычный 17 3 9 4" xfId="24509"/>
    <cellStyle name="Обычный 17 30" xfId="24510"/>
    <cellStyle name="Обычный 17 30 2" xfId="24511"/>
    <cellStyle name="Обычный 17 30 2 2" xfId="24512"/>
    <cellStyle name="Обычный 17 30 2 2 2" xfId="24513"/>
    <cellStyle name="Обычный 17 30 2 3" xfId="24514"/>
    <cellStyle name="Обычный 17 30 3" xfId="24515"/>
    <cellStyle name="Обычный 17 30 3 2" xfId="24516"/>
    <cellStyle name="Обычный 17 30 4" xfId="24517"/>
    <cellStyle name="Обычный 17 31" xfId="24518"/>
    <cellStyle name="Обычный 17 31 2" xfId="24519"/>
    <cellStyle name="Обычный 17 31 2 2" xfId="24520"/>
    <cellStyle name="Обычный 17 31 2 2 2" xfId="24521"/>
    <cellStyle name="Обычный 17 31 2 3" xfId="24522"/>
    <cellStyle name="Обычный 17 31 3" xfId="24523"/>
    <cellStyle name="Обычный 17 31 3 2" xfId="24524"/>
    <cellStyle name="Обычный 17 31 4" xfId="24525"/>
    <cellStyle name="Обычный 17 32" xfId="46560"/>
    <cellStyle name="Обычный 17 32 2" xfId="46561"/>
    <cellStyle name="Обычный 17 33" xfId="46562"/>
    <cellStyle name="Обычный 17 33 2" xfId="46563"/>
    <cellStyle name="Обычный 17 34" xfId="46564"/>
    <cellStyle name="Обычный 17 4" xfId="24526"/>
    <cellStyle name="Обычный 17 4 2" xfId="24527"/>
    <cellStyle name="Обычный 17 4 2 10" xfId="24528"/>
    <cellStyle name="Обычный 17 4 2 2" xfId="24529"/>
    <cellStyle name="Обычный 17 4 2 2 2" xfId="24530"/>
    <cellStyle name="Обычный 17 4 2 2 2 2" xfId="24531"/>
    <cellStyle name="Обычный 17 4 2 2 2 2 2" xfId="24532"/>
    <cellStyle name="Обычный 17 4 2 2 2 2 2 2" xfId="24533"/>
    <cellStyle name="Обычный 17 4 2 2 2 2 3" xfId="24534"/>
    <cellStyle name="Обычный 17 4 2 2 2 3" xfId="24535"/>
    <cellStyle name="Обычный 17 4 2 2 2 3 2" xfId="24536"/>
    <cellStyle name="Обычный 17 4 2 2 2 4" xfId="24537"/>
    <cellStyle name="Обычный 17 4 2 2 3" xfId="24538"/>
    <cellStyle name="Обычный 17 4 2 2 3 2" xfId="24539"/>
    <cellStyle name="Обычный 17 4 2 2 3 2 2" xfId="24540"/>
    <cellStyle name="Обычный 17 4 2 2 3 2 2 2" xfId="24541"/>
    <cellStyle name="Обычный 17 4 2 2 3 2 3" xfId="24542"/>
    <cellStyle name="Обычный 17 4 2 2 3 3" xfId="24543"/>
    <cellStyle name="Обычный 17 4 2 2 3 3 2" xfId="24544"/>
    <cellStyle name="Обычный 17 4 2 2 3 4" xfId="24545"/>
    <cellStyle name="Обычный 17 4 2 2 4" xfId="24546"/>
    <cellStyle name="Обычный 17 4 2 2 4 2" xfId="24547"/>
    <cellStyle name="Обычный 17 4 2 2 4 2 2" xfId="24548"/>
    <cellStyle name="Обычный 17 4 2 2 4 2 2 2" xfId="24549"/>
    <cellStyle name="Обычный 17 4 2 2 4 2 3" xfId="24550"/>
    <cellStyle name="Обычный 17 4 2 2 4 3" xfId="24551"/>
    <cellStyle name="Обычный 17 4 2 2 4 3 2" xfId="24552"/>
    <cellStyle name="Обычный 17 4 2 2 4 4" xfId="24553"/>
    <cellStyle name="Обычный 17 4 2 2 5" xfId="24554"/>
    <cellStyle name="Обычный 17 4 2 2 5 2" xfId="24555"/>
    <cellStyle name="Обычный 17 4 2 2 5 2 2" xfId="24556"/>
    <cellStyle name="Обычный 17 4 2 2 5 3" xfId="24557"/>
    <cellStyle name="Обычный 17 4 2 2 6" xfId="24558"/>
    <cellStyle name="Обычный 17 4 2 2 6 2" xfId="24559"/>
    <cellStyle name="Обычный 17 4 2 2 7" xfId="24560"/>
    <cellStyle name="Обычный 17 4 2 2 7 2" xfId="24561"/>
    <cellStyle name="Обычный 17 4 2 2 8" xfId="24562"/>
    <cellStyle name="Обычный 17 4 2 3" xfId="24563"/>
    <cellStyle name="Обычный 17 4 2 3 2" xfId="24564"/>
    <cellStyle name="Обычный 17 4 2 3 2 2" xfId="24565"/>
    <cellStyle name="Обычный 17 4 2 3 2 2 2" xfId="24566"/>
    <cellStyle name="Обычный 17 4 2 3 2 2 2 2" xfId="24567"/>
    <cellStyle name="Обычный 17 4 2 3 2 2 3" xfId="24568"/>
    <cellStyle name="Обычный 17 4 2 3 2 3" xfId="24569"/>
    <cellStyle name="Обычный 17 4 2 3 2 3 2" xfId="24570"/>
    <cellStyle name="Обычный 17 4 2 3 2 4" xfId="24571"/>
    <cellStyle name="Обычный 17 4 2 3 3" xfId="24572"/>
    <cellStyle name="Обычный 17 4 2 3 3 2" xfId="24573"/>
    <cellStyle name="Обычный 17 4 2 3 3 2 2" xfId="24574"/>
    <cellStyle name="Обычный 17 4 2 3 3 2 2 2" xfId="24575"/>
    <cellStyle name="Обычный 17 4 2 3 3 2 3" xfId="24576"/>
    <cellStyle name="Обычный 17 4 2 3 3 3" xfId="24577"/>
    <cellStyle name="Обычный 17 4 2 3 3 3 2" xfId="24578"/>
    <cellStyle name="Обычный 17 4 2 3 3 4" xfId="24579"/>
    <cellStyle name="Обычный 17 4 2 3 4" xfId="24580"/>
    <cellStyle name="Обычный 17 4 2 3 4 2" xfId="24581"/>
    <cellStyle name="Обычный 17 4 2 3 4 2 2" xfId="24582"/>
    <cellStyle name="Обычный 17 4 2 3 4 2 2 2" xfId="24583"/>
    <cellStyle name="Обычный 17 4 2 3 4 2 3" xfId="24584"/>
    <cellStyle name="Обычный 17 4 2 3 4 3" xfId="24585"/>
    <cellStyle name="Обычный 17 4 2 3 4 3 2" xfId="24586"/>
    <cellStyle name="Обычный 17 4 2 3 4 4" xfId="24587"/>
    <cellStyle name="Обычный 17 4 2 3 5" xfId="24588"/>
    <cellStyle name="Обычный 17 4 2 3 5 2" xfId="24589"/>
    <cellStyle name="Обычный 17 4 2 3 5 2 2" xfId="24590"/>
    <cellStyle name="Обычный 17 4 2 3 5 3" xfId="24591"/>
    <cellStyle name="Обычный 17 4 2 3 6" xfId="24592"/>
    <cellStyle name="Обычный 17 4 2 3 6 2" xfId="24593"/>
    <cellStyle name="Обычный 17 4 2 3 7" xfId="24594"/>
    <cellStyle name="Обычный 17 4 2 4" xfId="24595"/>
    <cellStyle name="Обычный 17 4 2 4 2" xfId="24596"/>
    <cellStyle name="Обычный 17 4 2 4 2 2" xfId="24597"/>
    <cellStyle name="Обычный 17 4 2 4 2 2 2" xfId="24598"/>
    <cellStyle name="Обычный 17 4 2 4 2 3" xfId="24599"/>
    <cellStyle name="Обычный 17 4 2 4 3" xfId="24600"/>
    <cellStyle name="Обычный 17 4 2 4 3 2" xfId="24601"/>
    <cellStyle name="Обычный 17 4 2 4 4" xfId="24602"/>
    <cellStyle name="Обычный 17 4 2 5" xfId="24603"/>
    <cellStyle name="Обычный 17 4 2 5 2" xfId="24604"/>
    <cellStyle name="Обычный 17 4 2 5 2 2" xfId="24605"/>
    <cellStyle name="Обычный 17 4 2 5 2 2 2" xfId="24606"/>
    <cellStyle name="Обычный 17 4 2 5 2 3" xfId="24607"/>
    <cellStyle name="Обычный 17 4 2 5 3" xfId="24608"/>
    <cellStyle name="Обычный 17 4 2 5 3 2" xfId="24609"/>
    <cellStyle name="Обычный 17 4 2 5 4" xfId="24610"/>
    <cellStyle name="Обычный 17 4 2 6" xfId="24611"/>
    <cellStyle name="Обычный 17 4 2 6 2" xfId="24612"/>
    <cellStyle name="Обычный 17 4 2 6 2 2" xfId="24613"/>
    <cellStyle name="Обычный 17 4 2 6 2 2 2" xfId="24614"/>
    <cellStyle name="Обычный 17 4 2 6 2 3" xfId="24615"/>
    <cellStyle name="Обычный 17 4 2 6 3" xfId="24616"/>
    <cellStyle name="Обычный 17 4 2 6 3 2" xfId="24617"/>
    <cellStyle name="Обычный 17 4 2 6 4" xfId="24618"/>
    <cellStyle name="Обычный 17 4 2 7" xfId="24619"/>
    <cellStyle name="Обычный 17 4 2 7 2" xfId="24620"/>
    <cellStyle name="Обычный 17 4 2 7 2 2" xfId="24621"/>
    <cellStyle name="Обычный 17 4 2 7 3" xfId="24622"/>
    <cellStyle name="Обычный 17 4 2 8" xfId="24623"/>
    <cellStyle name="Обычный 17 4 2 8 2" xfId="24624"/>
    <cellStyle name="Обычный 17 4 2 9" xfId="24625"/>
    <cellStyle name="Обычный 17 4 2 9 2" xfId="24626"/>
    <cellStyle name="Обычный 17 4 3" xfId="24627"/>
    <cellStyle name="Обычный 17 4 3 2" xfId="24628"/>
    <cellStyle name="Обычный 17 4 3 2 2" xfId="24629"/>
    <cellStyle name="Обычный 17 4 3 2 2 2" xfId="24630"/>
    <cellStyle name="Обычный 17 4 3 2 2 2 2" xfId="24631"/>
    <cellStyle name="Обычный 17 4 3 2 2 3" xfId="24632"/>
    <cellStyle name="Обычный 17 4 3 2 3" xfId="24633"/>
    <cellStyle name="Обычный 17 4 3 2 3 2" xfId="24634"/>
    <cellStyle name="Обычный 17 4 3 2 4" xfId="24635"/>
    <cellStyle name="Обычный 17 4 3 3" xfId="24636"/>
    <cellStyle name="Обычный 17 4 3 3 2" xfId="24637"/>
    <cellStyle name="Обычный 17 4 3 3 2 2" xfId="24638"/>
    <cellStyle name="Обычный 17 4 3 3 2 2 2" xfId="24639"/>
    <cellStyle name="Обычный 17 4 3 3 2 3" xfId="24640"/>
    <cellStyle name="Обычный 17 4 3 3 3" xfId="24641"/>
    <cellStyle name="Обычный 17 4 3 3 3 2" xfId="24642"/>
    <cellStyle name="Обычный 17 4 3 3 4" xfId="24643"/>
    <cellStyle name="Обычный 17 4 3 4" xfId="24644"/>
    <cellStyle name="Обычный 17 4 3 4 2" xfId="24645"/>
    <cellStyle name="Обычный 17 4 3 4 2 2" xfId="24646"/>
    <cellStyle name="Обычный 17 4 3 4 2 2 2" xfId="24647"/>
    <cellStyle name="Обычный 17 4 3 4 2 3" xfId="24648"/>
    <cellStyle name="Обычный 17 4 3 4 3" xfId="24649"/>
    <cellStyle name="Обычный 17 4 3 4 3 2" xfId="24650"/>
    <cellStyle name="Обычный 17 4 3 4 4" xfId="24651"/>
    <cellStyle name="Обычный 17 4 3 5" xfId="24652"/>
    <cellStyle name="Обычный 17 4 3 5 2" xfId="24653"/>
    <cellStyle name="Обычный 17 4 3 5 2 2" xfId="24654"/>
    <cellStyle name="Обычный 17 4 3 5 3" xfId="24655"/>
    <cellStyle name="Обычный 17 4 3 6" xfId="24656"/>
    <cellStyle name="Обычный 17 4 3 6 2" xfId="24657"/>
    <cellStyle name="Обычный 17 4 3 7" xfId="24658"/>
    <cellStyle name="Обычный 17 4 3 7 2" xfId="24659"/>
    <cellStyle name="Обычный 17 4 3 8" xfId="24660"/>
    <cellStyle name="Обычный 17 4 4" xfId="46565"/>
    <cellStyle name="Обычный 17 5" xfId="24661"/>
    <cellStyle name="Обычный 17 5 2" xfId="46566"/>
    <cellStyle name="Обычный 17 5 3" xfId="46567"/>
    <cellStyle name="Обычный 17 5 4" xfId="46568"/>
    <cellStyle name="Обычный 17 6" xfId="24662"/>
    <cellStyle name="Обычный 17 6 2" xfId="46569"/>
    <cellStyle name="Обычный 17 6 3" xfId="46570"/>
    <cellStyle name="Обычный 17 6 4" xfId="46571"/>
    <cellStyle name="Обычный 17 7" xfId="24663"/>
    <cellStyle name="Обычный 17 7 2" xfId="46572"/>
    <cellStyle name="Обычный 17 7 3" xfId="46573"/>
    <cellStyle name="Обычный 17 7 4" xfId="46574"/>
    <cellStyle name="Обычный 17 8" xfId="24664"/>
    <cellStyle name="Обычный 17 8 2" xfId="46575"/>
    <cellStyle name="Обычный 17 9" xfId="24665"/>
    <cellStyle name="Обычный 17 9 2" xfId="46576"/>
    <cellStyle name="Обычный 17_Прил №6" xfId="24666"/>
    <cellStyle name="Обычный 18" xfId="24667"/>
    <cellStyle name="Обычный 18 10" xfId="24668"/>
    <cellStyle name="Обычный 18 10 2" xfId="46577"/>
    <cellStyle name="Обычный 18 11" xfId="24669"/>
    <cellStyle name="Обычный 18 11 2" xfId="46578"/>
    <cellStyle name="Обычный 18 12" xfId="24670"/>
    <cellStyle name="Обычный 18 12 2" xfId="46579"/>
    <cellStyle name="Обычный 18 13" xfId="24671"/>
    <cellStyle name="Обычный 18 13 2" xfId="46580"/>
    <cellStyle name="Обычный 18 14" xfId="24672"/>
    <cellStyle name="Обычный 18 14 2" xfId="46581"/>
    <cellStyle name="Обычный 18 15" xfId="24673"/>
    <cellStyle name="Обычный 18 15 2" xfId="46582"/>
    <cellStyle name="Обычный 18 16" xfId="24674"/>
    <cellStyle name="Обычный 18 16 2" xfId="46583"/>
    <cellStyle name="Обычный 18 17" xfId="24675"/>
    <cellStyle name="Обычный 18 17 2" xfId="46584"/>
    <cellStyle name="Обычный 18 18" xfId="24676"/>
    <cellStyle name="Обычный 18 18 2" xfId="46585"/>
    <cellStyle name="Обычный 18 19" xfId="24677"/>
    <cellStyle name="Обычный 18 19 2" xfId="46586"/>
    <cellStyle name="Обычный 18 2" xfId="24678"/>
    <cellStyle name="Обычный 18 2 10" xfId="24679"/>
    <cellStyle name="Обычный 18 2 10 2" xfId="46587"/>
    <cellStyle name="Обычный 18 2 10 3" xfId="46588"/>
    <cellStyle name="Обычный 18 2 11" xfId="24680"/>
    <cellStyle name="Обычный 18 2 11 2" xfId="24681"/>
    <cellStyle name="Обычный 18 2 11 2 2" xfId="24682"/>
    <cellStyle name="Обычный 18 2 11 2 2 2" xfId="24683"/>
    <cellStyle name="Обычный 18 2 11 2 3" xfId="24684"/>
    <cellStyle name="Обычный 18 2 11 3" xfId="24685"/>
    <cellStyle name="Обычный 18 2 11 3 2" xfId="24686"/>
    <cellStyle name="Обычный 18 2 11 4" xfId="24687"/>
    <cellStyle name="Обычный 18 2 12" xfId="46589"/>
    <cellStyle name="Обычный 18 2 13" xfId="46590"/>
    <cellStyle name="Обычный 18 2 14" xfId="46591"/>
    <cellStyle name="Обычный 18 2 2" xfId="24688"/>
    <cellStyle name="Обычный 18 2 2 10" xfId="24689"/>
    <cellStyle name="Обычный 18 2 2 10 2" xfId="24690"/>
    <cellStyle name="Обычный 18 2 2 10 2 2" xfId="24691"/>
    <cellStyle name="Обычный 18 2 2 10 3" xfId="24692"/>
    <cellStyle name="Обычный 18 2 2 11" xfId="24693"/>
    <cellStyle name="Обычный 18 2 2 11 2" xfId="24694"/>
    <cellStyle name="Обычный 18 2 2 12" xfId="24695"/>
    <cellStyle name="Обычный 18 2 2 2" xfId="24696"/>
    <cellStyle name="Обычный 18 2 2 2 2" xfId="24697"/>
    <cellStyle name="Обычный 18 2 2 2 2 2" xfId="24698"/>
    <cellStyle name="Обычный 18 2 2 2 2 2 2" xfId="24699"/>
    <cellStyle name="Обычный 18 2 2 2 2 2 2 2" xfId="24700"/>
    <cellStyle name="Обычный 18 2 2 2 2 2 3" xfId="24701"/>
    <cellStyle name="Обычный 18 2 2 2 2 3" xfId="24702"/>
    <cellStyle name="Обычный 18 2 2 2 2 3 2" xfId="24703"/>
    <cellStyle name="Обычный 18 2 2 2 2 4" xfId="24704"/>
    <cellStyle name="Обычный 18 2 2 2 3" xfId="24705"/>
    <cellStyle name="Обычный 18 2 2 2 3 2" xfId="24706"/>
    <cellStyle name="Обычный 18 2 2 2 3 2 2" xfId="24707"/>
    <cellStyle name="Обычный 18 2 2 2 3 2 2 2" xfId="24708"/>
    <cellStyle name="Обычный 18 2 2 2 3 2 3" xfId="24709"/>
    <cellStyle name="Обычный 18 2 2 2 3 3" xfId="24710"/>
    <cellStyle name="Обычный 18 2 2 2 3 3 2" xfId="24711"/>
    <cellStyle name="Обычный 18 2 2 2 3 4" xfId="24712"/>
    <cellStyle name="Обычный 18 2 2 2 4" xfId="24713"/>
    <cellStyle name="Обычный 18 2 2 2 4 2" xfId="24714"/>
    <cellStyle name="Обычный 18 2 2 2 4 2 2" xfId="24715"/>
    <cellStyle name="Обычный 18 2 2 2 4 2 2 2" xfId="24716"/>
    <cellStyle name="Обычный 18 2 2 2 4 2 3" xfId="24717"/>
    <cellStyle name="Обычный 18 2 2 2 4 3" xfId="24718"/>
    <cellStyle name="Обычный 18 2 2 2 4 3 2" xfId="24719"/>
    <cellStyle name="Обычный 18 2 2 2 4 4" xfId="24720"/>
    <cellStyle name="Обычный 18 2 2 2 5" xfId="24721"/>
    <cellStyle name="Обычный 18 2 2 2 5 2" xfId="24722"/>
    <cellStyle name="Обычный 18 2 2 2 5 2 2" xfId="24723"/>
    <cellStyle name="Обычный 18 2 2 2 5 3" xfId="24724"/>
    <cellStyle name="Обычный 18 2 2 2 6" xfId="24725"/>
    <cellStyle name="Обычный 18 2 2 2 6 2" xfId="24726"/>
    <cellStyle name="Обычный 18 2 2 2 7" xfId="24727"/>
    <cellStyle name="Обычный 18 2 2 2 7 2" xfId="24728"/>
    <cellStyle name="Обычный 18 2 2 2 8" xfId="24729"/>
    <cellStyle name="Обычный 18 2 2 3" xfId="24730"/>
    <cellStyle name="Обычный 18 2 2 3 2" xfId="24731"/>
    <cellStyle name="Обычный 18 2 2 3 2 2" xfId="24732"/>
    <cellStyle name="Обычный 18 2 2 3 2 2 2" xfId="24733"/>
    <cellStyle name="Обычный 18 2 2 3 2 2 2 2" xfId="24734"/>
    <cellStyle name="Обычный 18 2 2 3 2 2 3" xfId="24735"/>
    <cellStyle name="Обычный 18 2 2 3 2 3" xfId="24736"/>
    <cellStyle name="Обычный 18 2 2 3 2 3 2" xfId="24737"/>
    <cellStyle name="Обычный 18 2 2 3 2 4" xfId="24738"/>
    <cellStyle name="Обычный 18 2 2 3 3" xfId="24739"/>
    <cellStyle name="Обычный 18 2 2 3 3 2" xfId="24740"/>
    <cellStyle name="Обычный 18 2 2 3 3 2 2" xfId="24741"/>
    <cellStyle name="Обычный 18 2 2 3 3 2 2 2" xfId="24742"/>
    <cellStyle name="Обычный 18 2 2 3 3 2 3" xfId="24743"/>
    <cellStyle name="Обычный 18 2 2 3 3 3" xfId="24744"/>
    <cellStyle name="Обычный 18 2 2 3 3 3 2" xfId="24745"/>
    <cellStyle name="Обычный 18 2 2 3 3 4" xfId="24746"/>
    <cellStyle name="Обычный 18 2 2 3 4" xfId="24747"/>
    <cellStyle name="Обычный 18 2 2 3 4 2" xfId="24748"/>
    <cellStyle name="Обычный 18 2 2 3 4 2 2" xfId="24749"/>
    <cellStyle name="Обычный 18 2 2 3 4 2 2 2" xfId="24750"/>
    <cellStyle name="Обычный 18 2 2 3 4 2 3" xfId="24751"/>
    <cellStyle name="Обычный 18 2 2 3 4 3" xfId="24752"/>
    <cellStyle name="Обычный 18 2 2 3 4 3 2" xfId="24753"/>
    <cellStyle name="Обычный 18 2 2 3 4 4" xfId="24754"/>
    <cellStyle name="Обычный 18 2 2 3 5" xfId="24755"/>
    <cellStyle name="Обычный 18 2 2 3 5 2" xfId="24756"/>
    <cellStyle name="Обычный 18 2 2 3 5 2 2" xfId="24757"/>
    <cellStyle name="Обычный 18 2 2 3 5 3" xfId="24758"/>
    <cellStyle name="Обычный 18 2 2 3 6" xfId="24759"/>
    <cellStyle name="Обычный 18 2 2 3 6 2" xfId="24760"/>
    <cellStyle name="Обычный 18 2 2 3 7" xfId="24761"/>
    <cellStyle name="Обычный 18 2 2 3 7 2" xfId="24762"/>
    <cellStyle name="Обычный 18 2 2 3 8" xfId="24763"/>
    <cellStyle name="Обычный 18 2 2 4" xfId="24764"/>
    <cellStyle name="Обычный 18 2 2 4 2" xfId="24765"/>
    <cellStyle name="Обычный 18 2 2 4 2 2" xfId="24766"/>
    <cellStyle name="Обычный 18 2 2 4 2 2 2" xfId="24767"/>
    <cellStyle name="Обычный 18 2 2 4 2 2 2 2" xfId="24768"/>
    <cellStyle name="Обычный 18 2 2 4 2 2 3" xfId="24769"/>
    <cellStyle name="Обычный 18 2 2 4 2 3" xfId="24770"/>
    <cellStyle name="Обычный 18 2 2 4 2 3 2" xfId="24771"/>
    <cellStyle name="Обычный 18 2 2 4 2 4" xfId="24772"/>
    <cellStyle name="Обычный 18 2 2 4 3" xfId="24773"/>
    <cellStyle name="Обычный 18 2 2 4 3 2" xfId="24774"/>
    <cellStyle name="Обычный 18 2 2 4 3 2 2" xfId="24775"/>
    <cellStyle name="Обычный 18 2 2 4 3 2 2 2" xfId="24776"/>
    <cellStyle name="Обычный 18 2 2 4 3 2 3" xfId="24777"/>
    <cellStyle name="Обычный 18 2 2 4 3 3" xfId="24778"/>
    <cellStyle name="Обычный 18 2 2 4 3 3 2" xfId="24779"/>
    <cellStyle name="Обычный 18 2 2 4 3 4" xfId="24780"/>
    <cellStyle name="Обычный 18 2 2 4 4" xfId="24781"/>
    <cellStyle name="Обычный 18 2 2 4 4 2" xfId="24782"/>
    <cellStyle name="Обычный 18 2 2 4 4 2 2" xfId="24783"/>
    <cellStyle name="Обычный 18 2 2 4 4 2 2 2" xfId="24784"/>
    <cellStyle name="Обычный 18 2 2 4 4 2 3" xfId="24785"/>
    <cellStyle name="Обычный 18 2 2 4 4 3" xfId="24786"/>
    <cellStyle name="Обычный 18 2 2 4 4 3 2" xfId="24787"/>
    <cellStyle name="Обычный 18 2 2 4 4 4" xfId="24788"/>
    <cellStyle name="Обычный 18 2 2 4 5" xfId="24789"/>
    <cellStyle name="Обычный 18 2 2 4 5 2" xfId="24790"/>
    <cellStyle name="Обычный 18 2 2 4 5 2 2" xfId="24791"/>
    <cellStyle name="Обычный 18 2 2 4 5 3" xfId="24792"/>
    <cellStyle name="Обычный 18 2 2 4 6" xfId="24793"/>
    <cellStyle name="Обычный 18 2 2 4 6 2" xfId="24794"/>
    <cellStyle name="Обычный 18 2 2 4 7" xfId="24795"/>
    <cellStyle name="Обычный 18 2 2 5" xfId="24796"/>
    <cellStyle name="Обычный 18 2 2 5 2" xfId="24797"/>
    <cellStyle name="Обычный 18 2 2 5 2 2" xfId="24798"/>
    <cellStyle name="Обычный 18 2 2 5 2 2 2" xfId="24799"/>
    <cellStyle name="Обычный 18 2 2 5 2 3" xfId="24800"/>
    <cellStyle name="Обычный 18 2 2 5 3" xfId="24801"/>
    <cellStyle name="Обычный 18 2 2 5 3 2" xfId="24802"/>
    <cellStyle name="Обычный 18 2 2 5 4" xfId="24803"/>
    <cellStyle name="Обычный 18 2 2 6" xfId="24804"/>
    <cellStyle name="Обычный 18 2 2 6 2" xfId="46592"/>
    <cellStyle name="Обычный 18 2 2 7" xfId="24805"/>
    <cellStyle name="Обычный 18 2 2 7 2" xfId="24806"/>
    <cellStyle name="Обычный 18 2 2 7 2 2" xfId="24807"/>
    <cellStyle name="Обычный 18 2 2 7 2 2 2" xfId="24808"/>
    <cellStyle name="Обычный 18 2 2 7 2 3" xfId="24809"/>
    <cellStyle name="Обычный 18 2 2 7 3" xfId="24810"/>
    <cellStyle name="Обычный 18 2 2 7 3 2" xfId="24811"/>
    <cellStyle name="Обычный 18 2 2 7 4" xfId="24812"/>
    <cellStyle name="Обычный 18 2 2 8" xfId="24813"/>
    <cellStyle name="Обычный 18 2 2 8 2" xfId="24814"/>
    <cellStyle name="Обычный 18 2 2 8 2 2" xfId="24815"/>
    <cellStyle name="Обычный 18 2 2 8 2 2 2" xfId="24816"/>
    <cellStyle name="Обычный 18 2 2 8 2 3" xfId="24817"/>
    <cellStyle name="Обычный 18 2 2 8 3" xfId="24818"/>
    <cellStyle name="Обычный 18 2 2 8 3 2" xfId="24819"/>
    <cellStyle name="Обычный 18 2 2 8 4" xfId="24820"/>
    <cellStyle name="Обычный 18 2 2 9" xfId="24821"/>
    <cellStyle name="Обычный 18 2 2 9 2" xfId="24822"/>
    <cellStyle name="Обычный 18 2 2 9 2 2" xfId="24823"/>
    <cellStyle name="Обычный 18 2 2 9 2 2 2" xfId="24824"/>
    <cellStyle name="Обычный 18 2 2 9 2 3" xfId="24825"/>
    <cellStyle name="Обычный 18 2 2 9 3" xfId="24826"/>
    <cellStyle name="Обычный 18 2 2 9 3 2" xfId="24827"/>
    <cellStyle name="Обычный 18 2 2 9 4" xfId="24828"/>
    <cellStyle name="Обычный 18 2 3" xfId="24829"/>
    <cellStyle name="Обычный 18 2 3 10" xfId="24830"/>
    <cellStyle name="Обычный 18 2 3 10 2" xfId="24831"/>
    <cellStyle name="Обычный 18 2 3 11" xfId="24832"/>
    <cellStyle name="Обычный 18 2 3 2" xfId="24833"/>
    <cellStyle name="Обычный 18 2 3 2 2" xfId="24834"/>
    <cellStyle name="Обычный 18 2 3 2 2 2" xfId="24835"/>
    <cellStyle name="Обычный 18 2 3 2 2 2 2" xfId="24836"/>
    <cellStyle name="Обычный 18 2 3 2 2 2 2 2" xfId="24837"/>
    <cellStyle name="Обычный 18 2 3 2 2 2 3" xfId="24838"/>
    <cellStyle name="Обычный 18 2 3 2 2 3" xfId="24839"/>
    <cellStyle name="Обычный 18 2 3 2 2 3 2" xfId="24840"/>
    <cellStyle name="Обычный 18 2 3 2 2 4" xfId="24841"/>
    <cellStyle name="Обычный 18 2 3 2 3" xfId="24842"/>
    <cellStyle name="Обычный 18 2 3 2 3 2" xfId="24843"/>
    <cellStyle name="Обычный 18 2 3 2 3 2 2" xfId="24844"/>
    <cellStyle name="Обычный 18 2 3 2 3 2 2 2" xfId="24845"/>
    <cellStyle name="Обычный 18 2 3 2 3 2 3" xfId="24846"/>
    <cellStyle name="Обычный 18 2 3 2 3 3" xfId="24847"/>
    <cellStyle name="Обычный 18 2 3 2 3 3 2" xfId="24848"/>
    <cellStyle name="Обычный 18 2 3 2 3 4" xfId="24849"/>
    <cellStyle name="Обычный 18 2 3 2 4" xfId="24850"/>
    <cellStyle name="Обычный 18 2 3 2 4 2" xfId="24851"/>
    <cellStyle name="Обычный 18 2 3 2 4 2 2" xfId="24852"/>
    <cellStyle name="Обычный 18 2 3 2 4 2 2 2" xfId="24853"/>
    <cellStyle name="Обычный 18 2 3 2 4 2 3" xfId="24854"/>
    <cellStyle name="Обычный 18 2 3 2 4 3" xfId="24855"/>
    <cellStyle name="Обычный 18 2 3 2 4 3 2" xfId="24856"/>
    <cellStyle name="Обычный 18 2 3 2 4 4" xfId="24857"/>
    <cellStyle name="Обычный 18 2 3 2 5" xfId="24858"/>
    <cellStyle name="Обычный 18 2 3 2 5 2" xfId="24859"/>
    <cellStyle name="Обычный 18 2 3 2 5 2 2" xfId="24860"/>
    <cellStyle name="Обычный 18 2 3 2 5 3" xfId="24861"/>
    <cellStyle name="Обычный 18 2 3 2 6" xfId="24862"/>
    <cellStyle name="Обычный 18 2 3 2 6 2" xfId="24863"/>
    <cellStyle name="Обычный 18 2 3 2 7" xfId="24864"/>
    <cellStyle name="Обычный 18 2 3 2 7 2" xfId="24865"/>
    <cellStyle name="Обычный 18 2 3 2 8" xfId="24866"/>
    <cellStyle name="Обычный 18 2 3 3" xfId="24867"/>
    <cellStyle name="Обычный 18 2 3 3 2" xfId="24868"/>
    <cellStyle name="Обычный 18 2 3 3 2 2" xfId="24869"/>
    <cellStyle name="Обычный 18 2 3 3 2 2 2" xfId="24870"/>
    <cellStyle name="Обычный 18 2 3 3 2 2 2 2" xfId="24871"/>
    <cellStyle name="Обычный 18 2 3 3 2 2 3" xfId="24872"/>
    <cellStyle name="Обычный 18 2 3 3 2 3" xfId="24873"/>
    <cellStyle name="Обычный 18 2 3 3 2 3 2" xfId="24874"/>
    <cellStyle name="Обычный 18 2 3 3 2 4" xfId="24875"/>
    <cellStyle name="Обычный 18 2 3 3 3" xfId="24876"/>
    <cellStyle name="Обычный 18 2 3 3 3 2" xfId="24877"/>
    <cellStyle name="Обычный 18 2 3 3 3 2 2" xfId="24878"/>
    <cellStyle name="Обычный 18 2 3 3 3 2 2 2" xfId="24879"/>
    <cellStyle name="Обычный 18 2 3 3 3 2 3" xfId="24880"/>
    <cellStyle name="Обычный 18 2 3 3 3 3" xfId="24881"/>
    <cellStyle name="Обычный 18 2 3 3 3 3 2" xfId="24882"/>
    <cellStyle name="Обычный 18 2 3 3 3 4" xfId="24883"/>
    <cellStyle name="Обычный 18 2 3 3 4" xfId="24884"/>
    <cellStyle name="Обычный 18 2 3 3 4 2" xfId="24885"/>
    <cellStyle name="Обычный 18 2 3 3 4 2 2" xfId="24886"/>
    <cellStyle name="Обычный 18 2 3 3 4 2 2 2" xfId="24887"/>
    <cellStyle name="Обычный 18 2 3 3 4 2 3" xfId="24888"/>
    <cellStyle name="Обычный 18 2 3 3 4 3" xfId="24889"/>
    <cellStyle name="Обычный 18 2 3 3 4 3 2" xfId="24890"/>
    <cellStyle name="Обычный 18 2 3 3 4 4" xfId="24891"/>
    <cellStyle name="Обычный 18 2 3 3 5" xfId="24892"/>
    <cellStyle name="Обычный 18 2 3 3 5 2" xfId="24893"/>
    <cellStyle name="Обычный 18 2 3 3 5 2 2" xfId="24894"/>
    <cellStyle name="Обычный 18 2 3 3 5 3" xfId="24895"/>
    <cellStyle name="Обычный 18 2 3 3 6" xfId="24896"/>
    <cellStyle name="Обычный 18 2 3 3 6 2" xfId="24897"/>
    <cellStyle name="Обычный 18 2 3 3 7" xfId="24898"/>
    <cellStyle name="Обычный 18 2 3 4" xfId="24899"/>
    <cellStyle name="Обычный 18 2 3 4 2" xfId="24900"/>
    <cellStyle name="Обычный 18 2 3 4 2 2" xfId="24901"/>
    <cellStyle name="Обычный 18 2 3 4 2 2 2" xfId="24902"/>
    <cellStyle name="Обычный 18 2 3 4 2 3" xfId="24903"/>
    <cellStyle name="Обычный 18 2 3 4 3" xfId="24904"/>
    <cellStyle name="Обычный 18 2 3 4 3 2" xfId="24905"/>
    <cellStyle name="Обычный 18 2 3 4 4" xfId="24906"/>
    <cellStyle name="Обычный 18 2 3 5" xfId="24907"/>
    <cellStyle name="Обычный 18 2 3 5 2" xfId="24908"/>
    <cellStyle name="Обычный 18 2 3 5 2 2" xfId="24909"/>
    <cellStyle name="Обычный 18 2 3 5 2 2 2" xfId="24910"/>
    <cellStyle name="Обычный 18 2 3 5 2 3" xfId="24911"/>
    <cellStyle name="Обычный 18 2 3 5 3" xfId="24912"/>
    <cellStyle name="Обычный 18 2 3 5 3 2" xfId="24913"/>
    <cellStyle name="Обычный 18 2 3 5 4" xfId="24914"/>
    <cellStyle name="Обычный 18 2 3 6" xfId="24915"/>
    <cellStyle name="Обычный 18 2 3 6 2" xfId="24916"/>
    <cellStyle name="Обычный 18 2 3 6 2 2" xfId="24917"/>
    <cellStyle name="Обычный 18 2 3 6 2 2 2" xfId="24918"/>
    <cellStyle name="Обычный 18 2 3 6 2 3" xfId="24919"/>
    <cellStyle name="Обычный 18 2 3 6 3" xfId="24920"/>
    <cellStyle name="Обычный 18 2 3 6 3 2" xfId="24921"/>
    <cellStyle name="Обычный 18 2 3 6 4" xfId="24922"/>
    <cellStyle name="Обычный 18 2 3 7" xfId="24923"/>
    <cellStyle name="Обычный 18 2 3 7 2" xfId="24924"/>
    <cellStyle name="Обычный 18 2 3 7 2 2" xfId="24925"/>
    <cellStyle name="Обычный 18 2 3 7 2 2 2" xfId="24926"/>
    <cellStyle name="Обычный 18 2 3 7 2 3" xfId="24927"/>
    <cellStyle name="Обычный 18 2 3 7 3" xfId="24928"/>
    <cellStyle name="Обычный 18 2 3 7 3 2" xfId="24929"/>
    <cellStyle name="Обычный 18 2 3 7 4" xfId="24930"/>
    <cellStyle name="Обычный 18 2 3 8" xfId="24931"/>
    <cellStyle name="Обычный 18 2 3 8 2" xfId="24932"/>
    <cellStyle name="Обычный 18 2 3 8 2 2" xfId="24933"/>
    <cellStyle name="Обычный 18 2 3 8 3" xfId="24934"/>
    <cellStyle name="Обычный 18 2 3 9" xfId="24935"/>
    <cellStyle name="Обычный 18 2 3 9 2" xfId="24936"/>
    <cellStyle name="Обычный 18 2 4" xfId="24937"/>
    <cellStyle name="Обычный 18 2 4 2" xfId="24938"/>
    <cellStyle name="Обычный 18 2 4 2 2" xfId="24939"/>
    <cellStyle name="Обычный 18 2 4 2 2 2" xfId="24940"/>
    <cellStyle name="Обычный 18 2 4 2 2 2 2" xfId="24941"/>
    <cellStyle name="Обычный 18 2 4 2 2 3" xfId="24942"/>
    <cellStyle name="Обычный 18 2 4 2 3" xfId="24943"/>
    <cellStyle name="Обычный 18 2 4 2 3 2" xfId="24944"/>
    <cellStyle name="Обычный 18 2 4 2 4" xfId="24945"/>
    <cellStyle name="Обычный 18 2 4 3" xfId="24946"/>
    <cellStyle name="Обычный 18 2 4 3 2" xfId="24947"/>
    <cellStyle name="Обычный 18 2 4 3 2 2" xfId="24948"/>
    <cellStyle name="Обычный 18 2 4 3 2 2 2" xfId="24949"/>
    <cellStyle name="Обычный 18 2 4 3 2 3" xfId="24950"/>
    <cellStyle name="Обычный 18 2 4 3 3" xfId="24951"/>
    <cellStyle name="Обычный 18 2 4 3 3 2" xfId="24952"/>
    <cellStyle name="Обычный 18 2 4 3 4" xfId="24953"/>
    <cellStyle name="Обычный 18 2 4 4" xfId="24954"/>
    <cellStyle name="Обычный 18 2 4 4 2" xfId="24955"/>
    <cellStyle name="Обычный 18 2 4 4 2 2" xfId="24956"/>
    <cellStyle name="Обычный 18 2 4 4 2 2 2" xfId="24957"/>
    <cellStyle name="Обычный 18 2 4 4 2 3" xfId="24958"/>
    <cellStyle name="Обычный 18 2 4 4 3" xfId="24959"/>
    <cellStyle name="Обычный 18 2 4 4 3 2" xfId="24960"/>
    <cellStyle name="Обычный 18 2 4 4 4" xfId="24961"/>
    <cellStyle name="Обычный 18 2 4 5" xfId="24962"/>
    <cellStyle name="Обычный 18 2 4 5 2" xfId="24963"/>
    <cellStyle name="Обычный 18 2 4 5 2 2" xfId="24964"/>
    <cellStyle name="Обычный 18 2 4 5 2 2 2" xfId="24965"/>
    <cellStyle name="Обычный 18 2 4 5 2 3" xfId="24966"/>
    <cellStyle name="Обычный 18 2 4 5 3" xfId="24967"/>
    <cellStyle name="Обычный 18 2 4 5 3 2" xfId="24968"/>
    <cellStyle name="Обычный 18 2 4 5 4" xfId="24969"/>
    <cellStyle name="Обычный 18 2 4 6" xfId="24970"/>
    <cellStyle name="Обычный 18 2 4 6 2" xfId="24971"/>
    <cellStyle name="Обычный 18 2 4 6 2 2" xfId="24972"/>
    <cellStyle name="Обычный 18 2 4 6 3" xfId="24973"/>
    <cellStyle name="Обычный 18 2 4 7" xfId="24974"/>
    <cellStyle name="Обычный 18 2 4 7 2" xfId="24975"/>
    <cellStyle name="Обычный 18 2 4 8" xfId="24976"/>
    <cellStyle name="Обычный 18 2 4 8 2" xfId="24977"/>
    <cellStyle name="Обычный 18 2 4 9" xfId="24978"/>
    <cellStyle name="Обычный 18 2 5" xfId="24979"/>
    <cellStyle name="Обычный 18 2 5 2" xfId="24980"/>
    <cellStyle name="Обычный 18 2 5 2 2" xfId="24981"/>
    <cellStyle name="Обычный 18 2 5 2 2 2" xfId="24982"/>
    <cellStyle name="Обычный 18 2 5 2 2 2 2" xfId="24983"/>
    <cellStyle name="Обычный 18 2 5 2 2 3" xfId="24984"/>
    <cellStyle name="Обычный 18 2 5 2 3" xfId="24985"/>
    <cellStyle name="Обычный 18 2 5 2 3 2" xfId="24986"/>
    <cellStyle name="Обычный 18 2 5 2 4" xfId="24987"/>
    <cellStyle name="Обычный 18 2 5 3" xfId="24988"/>
    <cellStyle name="Обычный 18 2 5 3 2" xfId="24989"/>
    <cellStyle name="Обычный 18 2 5 3 2 2" xfId="24990"/>
    <cellStyle name="Обычный 18 2 5 3 2 2 2" xfId="24991"/>
    <cellStyle name="Обычный 18 2 5 3 2 3" xfId="24992"/>
    <cellStyle name="Обычный 18 2 5 3 3" xfId="24993"/>
    <cellStyle name="Обычный 18 2 5 3 3 2" xfId="24994"/>
    <cellStyle name="Обычный 18 2 5 3 4" xfId="24995"/>
    <cellStyle name="Обычный 18 2 5 4" xfId="24996"/>
    <cellStyle name="Обычный 18 2 5 4 2" xfId="24997"/>
    <cellStyle name="Обычный 18 2 5 4 2 2" xfId="24998"/>
    <cellStyle name="Обычный 18 2 5 4 2 2 2" xfId="24999"/>
    <cellStyle name="Обычный 18 2 5 4 2 3" xfId="25000"/>
    <cellStyle name="Обычный 18 2 5 4 3" xfId="25001"/>
    <cellStyle name="Обычный 18 2 5 4 3 2" xfId="25002"/>
    <cellStyle name="Обычный 18 2 5 4 4" xfId="25003"/>
    <cellStyle name="Обычный 18 2 5 5" xfId="25004"/>
    <cellStyle name="Обычный 18 2 5 5 2" xfId="25005"/>
    <cellStyle name="Обычный 18 2 5 5 2 2" xfId="25006"/>
    <cellStyle name="Обычный 18 2 5 5 3" xfId="25007"/>
    <cellStyle name="Обычный 18 2 5 6" xfId="25008"/>
    <cellStyle name="Обычный 18 2 5 6 2" xfId="25009"/>
    <cellStyle name="Обычный 18 2 5 7" xfId="25010"/>
    <cellStyle name="Обычный 18 2 6" xfId="25011"/>
    <cellStyle name="Обычный 18 2 6 2" xfId="25012"/>
    <cellStyle name="Обычный 18 2 6 2 2" xfId="25013"/>
    <cellStyle name="Обычный 18 2 6 2 2 2" xfId="25014"/>
    <cellStyle name="Обычный 18 2 6 2 3" xfId="25015"/>
    <cellStyle name="Обычный 18 2 6 3" xfId="25016"/>
    <cellStyle name="Обычный 18 2 6 3 2" xfId="25017"/>
    <cellStyle name="Обычный 18 2 6 4" xfId="25018"/>
    <cellStyle name="Обычный 18 2 7" xfId="25019"/>
    <cellStyle name="Обычный 18 2 7 2" xfId="25020"/>
    <cellStyle name="Обычный 18 2 7 2 2" xfId="25021"/>
    <cellStyle name="Обычный 18 2 7 2 2 2" xfId="25022"/>
    <cellStyle name="Обычный 18 2 7 2 3" xfId="25023"/>
    <cellStyle name="Обычный 18 2 7 3" xfId="25024"/>
    <cellStyle name="Обычный 18 2 7 3 2" xfId="25025"/>
    <cellStyle name="Обычный 18 2 7 4" xfId="25026"/>
    <cellStyle name="Обычный 18 2 8" xfId="25027"/>
    <cellStyle name="Обычный 18 2 8 2" xfId="25028"/>
    <cellStyle name="Обычный 18 2 8 2 2" xfId="25029"/>
    <cellStyle name="Обычный 18 2 8 2 2 2" xfId="25030"/>
    <cellStyle name="Обычный 18 2 8 2 3" xfId="25031"/>
    <cellStyle name="Обычный 18 2 8 3" xfId="25032"/>
    <cellStyle name="Обычный 18 2 8 3 2" xfId="25033"/>
    <cellStyle name="Обычный 18 2 8 4" xfId="25034"/>
    <cellStyle name="Обычный 18 2 9" xfId="25035"/>
    <cellStyle name="Обычный 18 2 9 2" xfId="25036"/>
    <cellStyle name="Обычный 18 2 9 2 2" xfId="25037"/>
    <cellStyle name="Обычный 18 2 9 2 2 2" xfId="25038"/>
    <cellStyle name="Обычный 18 2 9 2 3" xfId="25039"/>
    <cellStyle name="Обычный 18 2 9 3" xfId="25040"/>
    <cellStyle name="Обычный 18 2 9 3 2" xfId="25041"/>
    <cellStyle name="Обычный 18 2 9 4" xfId="25042"/>
    <cellStyle name="Обычный 18 20" xfId="25043"/>
    <cellStyle name="Обычный 18 20 2" xfId="46593"/>
    <cellStyle name="Обычный 18 21" xfId="25044"/>
    <cellStyle name="Обычный 18 21 2" xfId="25045"/>
    <cellStyle name="Обычный 18 21 2 10" xfId="25046"/>
    <cellStyle name="Обычный 18 21 2 2" xfId="25047"/>
    <cellStyle name="Обычный 18 21 2 2 2" xfId="25048"/>
    <cellStyle name="Обычный 18 21 2 2 2 2" xfId="25049"/>
    <cellStyle name="Обычный 18 21 2 2 2 2 2" xfId="25050"/>
    <cellStyle name="Обычный 18 21 2 2 2 2 2 2" xfId="25051"/>
    <cellStyle name="Обычный 18 21 2 2 2 2 3" xfId="25052"/>
    <cellStyle name="Обычный 18 21 2 2 2 3" xfId="25053"/>
    <cellStyle name="Обычный 18 21 2 2 2 3 2" xfId="25054"/>
    <cellStyle name="Обычный 18 21 2 2 2 4" xfId="25055"/>
    <cellStyle name="Обычный 18 21 2 2 3" xfId="25056"/>
    <cellStyle name="Обычный 18 21 2 2 3 2" xfId="25057"/>
    <cellStyle name="Обычный 18 21 2 2 3 2 2" xfId="25058"/>
    <cellStyle name="Обычный 18 21 2 2 3 2 2 2" xfId="25059"/>
    <cellStyle name="Обычный 18 21 2 2 3 2 3" xfId="25060"/>
    <cellStyle name="Обычный 18 21 2 2 3 3" xfId="25061"/>
    <cellStyle name="Обычный 18 21 2 2 3 3 2" xfId="25062"/>
    <cellStyle name="Обычный 18 21 2 2 3 4" xfId="25063"/>
    <cellStyle name="Обычный 18 21 2 2 4" xfId="25064"/>
    <cellStyle name="Обычный 18 21 2 2 4 2" xfId="25065"/>
    <cellStyle name="Обычный 18 21 2 2 4 2 2" xfId="25066"/>
    <cellStyle name="Обычный 18 21 2 2 4 2 2 2" xfId="25067"/>
    <cellStyle name="Обычный 18 21 2 2 4 2 3" xfId="25068"/>
    <cellStyle name="Обычный 18 21 2 2 4 3" xfId="25069"/>
    <cellStyle name="Обычный 18 21 2 2 4 3 2" xfId="25070"/>
    <cellStyle name="Обычный 18 21 2 2 4 4" xfId="25071"/>
    <cellStyle name="Обычный 18 21 2 2 5" xfId="25072"/>
    <cellStyle name="Обычный 18 21 2 2 5 2" xfId="25073"/>
    <cellStyle name="Обычный 18 21 2 2 5 2 2" xfId="25074"/>
    <cellStyle name="Обычный 18 21 2 2 5 3" xfId="25075"/>
    <cellStyle name="Обычный 18 21 2 2 6" xfId="25076"/>
    <cellStyle name="Обычный 18 21 2 2 6 2" xfId="25077"/>
    <cellStyle name="Обычный 18 21 2 2 7" xfId="25078"/>
    <cellStyle name="Обычный 18 21 2 2 7 2" xfId="25079"/>
    <cellStyle name="Обычный 18 21 2 2 8" xfId="25080"/>
    <cellStyle name="Обычный 18 21 2 3" xfId="25081"/>
    <cellStyle name="Обычный 18 21 2 3 2" xfId="25082"/>
    <cellStyle name="Обычный 18 21 2 3 2 2" xfId="25083"/>
    <cellStyle name="Обычный 18 21 2 3 2 2 2" xfId="25084"/>
    <cellStyle name="Обычный 18 21 2 3 2 2 2 2" xfId="25085"/>
    <cellStyle name="Обычный 18 21 2 3 2 2 3" xfId="25086"/>
    <cellStyle name="Обычный 18 21 2 3 2 3" xfId="25087"/>
    <cellStyle name="Обычный 18 21 2 3 2 3 2" xfId="25088"/>
    <cellStyle name="Обычный 18 21 2 3 2 4" xfId="25089"/>
    <cellStyle name="Обычный 18 21 2 3 3" xfId="25090"/>
    <cellStyle name="Обычный 18 21 2 3 3 2" xfId="25091"/>
    <cellStyle name="Обычный 18 21 2 3 3 2 2" xfId="25092"/>
    <cellStyle name="Обычный 18 21 2 3 3 2 2 2" xfId="25093"/>
    <cellStyle name="Обычный 18 21 2 3 3 2 3" xfId="25094"/>
    <cellStyle name="Обычный 18 21 2 3 3 3" xfId="25095"/>
    <cellStyle name="Обычный 18 21 2 3 3 3 2" xfId="25096"/>
    <cellStyle name="Обычный 18 21 2 3 3 4" xfId="25097"/>
    <cellStyle name="Обычный 18 21 2 3 4" xfId="25098"/>
    <cellStyle name="Обычный 18 21 2 3 4 2" xfId="25099"/>
    <cellStyle name="Обычный 18 21 2 3 4 2 2" xfId="25100"/>
    <cellStyle name="Обычный 18 21 2 3 4 2 2 2" xfId="25101"/>
    <cellStyle name="Обычный 18 21 2 3 4 2 3" xfId="25102"/>
    <cellStyle name="Обычный 18 21 2 3 4 3" xfId="25103"/>
    <cellStyle name="Обычный 18 21 2 3 4 3 2" xfId="25104"/>
    <cellStyle name="Обычный 18 21 2 3 4 4" xfId="25105"/>
    <cellStyle name="Обычный 18 21 2 3 5" xfId="25106"/>
    <cellStyle name="Обычный 18 21 2 3 5 2" xfId="25107"/>
    <cellStyle name="Обычный 18 21 2 3 5 2 2" xfId="25108"/>
    <cellStyle name="Обычный 18 21 2 3 5 3" xfId="25109"/>
    <cellStyle name="Обычный 18 21 2 3 6" xfId="25110"/>
    <cellStyle name="Обычный 18 21 2 3 6 2" xfId="25111"/>
    <cellStyle name="Обычный 18 21 2 3 7" xfId="25112"/>
    <cellStyle name="Обычный 18 21 2 4" xfId="25113"/>
    <cellStyle name="Обычный 18 21 2 4 2" xfId="25114"/>
    <cellStyle name="Обычный 18 21 2 4 2 2" xfId="25115"/>
    <cellStyle name="Обычный 18 21 2 4 2 2 2" xfId="25116"/>
    <cellStyle name="Обычный 18 21 2 4 2 3" xfId="25117"/>
    <cellStyle name="Обычный 18 21 2 4 3" xfId="25118"/>
    <cellStyle name="Обычный 18 21 2 4 3 2" xfId="25119"/>
    <cellStyle name="Обычный 18 21 2 4 4" xfId="25120"/>
    <cellStyle name="Обычный 18 21 2 5" xfId="25121"/>
    <cellStyle name="Обычный 18 21 2 5 2" xfId="25122"/>
    <cellStyle name="Обычный 18 21 2 5 2 2" xfId="25123"/>
    <cellStyle name="Обычный 18 21 2 5 2 2 2" xfId="25124"/>
    <cellStyle name="Обычный 18 21 2 5 2 3" xfId="25125"/>
    <cellStyle name="Обычный 18 21 2 5 3" xfId="25126"/>
    <cellStyle name="Обычный 18 21 2 5 3 2" xfId="25127"/>
    <cellStyle name="Обычный 18 21 2 5 4" xfId="25128"/>
    <cellStyle name="Обычный 18 21 2 6" xfId="25129"/>
    <cellStyle name="Обычный 18 21 2 6 2" xfId="25130"/>
    <cellStyle name="Обычный 18 21 2 6 2 2" xfId="25131"/>
    <cellStyle name="Обычный 18 21 2 6 2 2 2" xfId="25132"/>
    <cellStyle name="Обычный 18 21 2 6 2 3" xfId="25133"/>
    <cellStyle name="Обычный 18 21 2 6 3" xfId="25134"/>
    <cellStyle name="Обычный 18 21 2 6 3 2" xfId="25135"/>
    <cellStyle name="Обычный 18 21 2 6 4" xfId="25136"/>
    <cellStyle name="Обычный 18 21 2 7" xfId="25137"/>
    <cellStyle name="Обычный 18 21 2 7 2" xfId="25138"/>
    <cellStyle name="Обычный 18 21 2 7 2 2" xfId="25139"/>
    <cellStyle name="Обычный 18 21 2 7 3" xfId="25140"/>
    <cellStyle name="Обычный 18 21 2 8" xfId="25141"/>
    <cellStyle name="Обычный 18 21 2 8 2" xfId="25142"/>
    <cellStyle name="Обычный 18 21 2 9" xfId="25143"/>
    <cellStyle name="Обычный 18 21 2 9 2" xfId="25144"/>
    <cellStyle name="Обычный 18 21 3" xfId="46594"/>
    <cellStyle name="Обычный 18 22" xfId="25145"/>
    <cellStyle name="Обычный 18 22 10" xfId="25146"/>
    <cellStyle name="Обычный 18 22 2" xfId="25147"/>
    <cellStyle name="Обычный 18 22 2 2" xfId="25148"/>
    <cellStyle name="Обычный 18 22 2 2 2" xfId="25149"/>
    <cellStyle name="Обычный 18 22 2 2 2 2" xfId="25150"/>
    <cellStyle name="Обычный 18 22 2 2 2 2 2" xfId="25151"/>
    <cellStyle name="Обычный 18 22 2 2 2 3" xfId="25152"/>
    <cellStyle name="Обычный 18 22 2 2 3" xfId="25153"/>
    <cellStyle name="Обычный 18 22 2 2 3 2" xfId="25154"/>
    <cellStyle name="Обычный 18 22 2 2 4" xfId="25155"/>
    <cellStyle name="Обычный 18 22 2 3" xfId="25156"/>
    <cellStyle name="Обычный 18 22 2 3 2" xfId="25157"/>
    <cellStyle name="Обычный 18 22 2 3 2 2" xfId="25158"/>
    <cellStyle name="Обычный 18 22 2 3 2 2 2" xfId="25159"/>
    <cellStyle name="Обычный 18 22 2 3 2 3" xfId="25160"/>
    <cellStyle name="Обычный 18 22 2 3 3" xfId="25161"/>
    <cellStyle name="Обычный 18 22 2 3 3 2" xfId="25162"/>
    <cellStyle name="Обычный 18 22 2 3 4" xfId="25163"/>
    <cellStyle name="Обычный 18 22 2 4" xfId="25164"/>
    <cellStyle name="Обычный 18 22 2 4 2" xfId="25165"/>
    <cellStyle name="Обычный 18 22 2 4 2 2" xfId="25166"/>
    <cellStyle name="Обычный 18 22 2 4 2 2 2" xfId="25167"/>
    <cellStyle name="Обычный 18 22 2 4 2 3" xfId="25168"/>
    <cellStyle name="Обычный 18 22 2 4 3" xfId="25169"/>
    <cellStyle name="Обычный 18 22 2 4 3 2" xfId="25170"/>
    <cellStyle name="Обычный 18 22 2 4 4" xfId="25171"/>
    <cellStyle name="Обычный 18 22 2 5" xfId="25172"/>
    <cellStyle name="Обычный 18 22 2 5 2" xfId="25173"/>
    <cellStyle name="Обычный 18 22 2 5 2 2" xfId="25174"/>
    <cellStyle name="Обычный 18 22 2 5 3" xfId="25175"/>
    <cellStyle name="Обычный 18 22 2 6" xfId="25176"/>
    <cellStyle name="Обычный 18 22 2 6 2" xfId="25177"/>
    <cellStyle name="Обычный 18 22 2 7" xfId="25178"/>
    <cellStyle name="Обычный 18 22 2 7 2" xfId="25179"/>
    <cellStyle name="Обычный 18 22 2 8" xfId="25180"/>
    <cellStyle name="Обычный 18 22 3" xfId="25181"/>
    <cellStyle name="Обычный 18 22 3 2" xfId="25182"/>
    <cellStyle name="Обычный 18 22 3 2 2" xfId="25183"/>
    <cellStyle name="Обычный 18 22 3 2 2 2" xfId="25184"/>
    <cellStyle name="Обычный 18 22 3 2 2 2 2" xfId="25185"/>
    <cellStyle name="Обычный 18 22 3 2 2 3" xfId="25186"/>
    <cellStyle name="Обычный 18 22 3 2 3" xfId="25187"/>
    <cellStyle name="Обычный 18 22 3 2 3 2" xfId="25188"/>
    <cellStyle name="Обычный 18 22 3 2 4" xfId="25189"/>
    <cellStyle name="Обычный 18 22 3 3" xfId="25190"/>
    <cellStyle name="Обычный 18 22 3 3 2" xfId="25191"/>
    <cellStyle name="Обычный 18 22 3 3 2 2" xfId="25192"/>
    <cellStyle name="Обычный 18 22 3 3 2 2 2" xfId="25193"/>
    <cellStyle name="Обычный 18 22 3 3 2 3" xfId="25194"/>
    <cellStyle name="Обычный 18 22 3 3 3" xfId="25195"/>
    <cellStyle name="Обычный 18 22 3 3 3 2" xfId="25196"/>
    <cellStyle name="Обычный 18 22 3 3 4" xfId="25197"/>
    <cellStyle name="Обычный 18 22 3 4" xfId="25198"/>
    <cellStyle name="Обычный 18 22 3 4 2" xfId="25199"/>
    <cellStyle name="Обычный 18 22 3 4 2 2" xfId="25200"/>
    <cellStyle name="Обычный 18 22 3 4 2 2 2" xfId="25201"/>
    <cellStyle name="Обычный 18 22 3 4 2 3" xfId="25202"/>
    <cellStyle name="Обычный 18 22 3 4 3" xfId="25203"/>
    <cellStyle name="Обычный 18 22 3 4 3 2" xfId="25204"/>
    <cellStyle name="Обычный 18 22 3 4 4" xfId="25205"/>
    <cellStyle name="Обычный 18 22 3 5" xfId="25206"/>
    <cellStyle name="Обычный 18 22 3 5 2" xfId="25207"/>
    <cellStyle name="Обычный 18 22 3 5 2 2" xfId="25208"/>
    <cellStyle name="Обычный 18 22 3 5 3" xfId="25209"/>
    <cellStyle name="Обычный 18 22 3 6" xfId="25210"/>
    <cellStyle name="Обычный 18 22 3 6 2" xfId="25211"/>
    <cellStyle name="Обычный 18 22 3 7" xfId="25212"/>
    <cellStyle name="Обычный 18 22 4" xfId="25213"/>
    <cellStyle name="Обычный 18 22 4 2" xfId="25214"/>
    <cellStyle name="Обычный 18 22 4 2 2" xfId="25215"/>
    <cellStyle name="Обычный 18 22 4 2 2 2" xfId="25216"/>
    <cellStyle name="Обычный 18 22 4 2 3" xfId="25217"/>
    <cellStyle name="Обычный 18 22 4 3" xfId="25218"/>
    <cellStyle name="Обычный 18 22 4 3 2" xfId="25219"/>
    <cellStyle name="Обычный 18 22 4 4" xfId="25220"/>
    <cellStyle name="Обычный 18 22 5" xfId="25221"/>
    <cellStyle name="Обычный 18 22 5 2" xfId="25222"/>
    <cellStyle name="Обычный 18 22 5 2 2" xfId="25223"/>
    <cellStyle name="Обычный 18 22 5 2 2 2" xfId="25224"/>
    <cellStyle name="Обычный 18 22 5 2 3" xfId="25225"/>
    <cellStyle name="Обычный 18 22 5 3" xfId="25226"/>
    <cellStyle name="Обычный 18 22 5 3 2" xfId="25227"/>
    <cellStyle name="Обычный 18 22 5 4" xfId="25228"/>
    <cellStyle name="Обычный 18 22 6" xfId="25229"/>
    <cellStyle name="Обычный 18 22 6 2" xfId="25230"/>
    <cellStyle name="Обычный 18 22 6 2 2" xfId="25231"/>
    <cellStyle name="Обычный 18 22 6 2 2 2" xfId="25232"/>
    <cellStyle name="Обычный 18 22 6 2 3" xfId="25233"/>
    <cellStyle name="Обычный 18 22 6 3" xfId="25234"/>
    <cellStyle name="Обычный 18 22 6 3 2" xfId="25235"/>
    <cellStyle name="Обычный 18 22 6 4" xfId="25236"/>
    <cellStyle name="Обычный 18 22 7" xfId="25237"/>
    <cellStyle name="Обычный 18 22 7 2" xfId="25238"/>
    <cellStyle name="Обычный 18 22 7 2 2" xfId="25239"/>
    <cellStyle name="Обычный 18 22 7 3" xfId="25240"/>
    <cellStyle name="Обычный 18 22 8" xfId="25241"/>
    <cellStyle name="Обычный 18 22 8 2" xfId="25242"/>
    <cellStyle name="Обычный 18 22 9" xfId="25243"/>
    <cellStyle name="Обычный 18 22 9 2" xfId="25244"/>
    <cellStyle name="Обычный 18 23" xfId="25245"/>
    <cellStyle name="Обычный 18 23 2" xfId="25246"/>
    <cellStyle name="Обычный 18 23 2 2" xfId="25247"/>
    <cellStyle name="Обычный 18 23 2 2 2" xfId="25248"/>
    <cellStyle name="Обычный 18 23 2 2 2 2" xfId="25249"/>
    <cellStyle name="Обычный 18 23 2 2 2 2 2" xfId="25250"/>
    <cellStyle name="Обычный 18 23 2 2 2 3" xfId="25251"/>
    <cellStyle name="Обычный 18 23 2 2 3" xfId="25252"/>
    <cellStyle name="Обычный 18 23 2 2 3 2" xfId="25253"/>
    <cellStyle name="Обычный 18 23 2 2 4" xfId="25254"/>
    <cellStyle name="Обычный 18 23 2 3" xfId="25255"/>
    <cellStyle name="Обычный 18 23 2 3 2" xfId="25256"/>
    <cellStyle name="Обычный 18 23 2 3 2 2" xfId="25257"/>
    <cellStyle name="Обычный 18 23 2 3 2 2 2" xfId="25258"/>
    <cellStyle name="Обычный 18 23 2 3 2 3" xfId="25259"/>
    <cellStyle name="Обычный 18 23 2 3 3" xfId="25260"/>
    <cellStyle name="Обычный 18 23 2 3 3 2" xfId="25261"/>
    <cellStyle name="Обычный 18 23 2 3 4" xfId="25262"/>
    <cellStyle name="Обычный 18 23 2 4" xfId="25263"/>
    <cellStyle name="Обычный 18 23 2 4 2" xfId="25264"/>
    <cellStyle name="Обычный 18 23 2 4 2 2" xfId="25265"/>
    <cellStyle name="Обычный 18 23 2 4 2 2 2" xfId="25266"/>
    <cellStyle name="Обычный 18 23 2 4 2 3" xfId="25267"/>
    <cellStyle name="Обычный 18 23 2 4 3" xfId="25268"/>
    <cellStyle name="Обычный 18 23 2 4 3 2" xfId="25269"/>
    <cellStyle name="Обычный 18 23 2 4 4" xfId="25270"/>
    <cellStyle name="Обычный 18 23 2 5" xfId="25271"/>
    <cellStyle name="Обычный 18 23 2 5 2" xfId="25272"/>
    <cellStyle name="Обычный 18 23 2 5 2 2" xfId="25273"/>
    <cellStyle name="Обычный 18 23 2 5 3" xfId="25274"/>
    <cellStyle name="Обычный 18 23 2 6" xfId="25275"/>
    <cellStyle name="Обычный 18 23 2 6 2" xfId="25276"/>
    <cellStyle name="Обычный 18 23 2 7" xfId="25277"/>
    <cellStyle name="Обычный 18 23 2 7 2" xfId="25278"/>
    <cellStyle name="Обычный 18 23 2 8" xfId="25279"/>
    <cellStyle name="Обычный 18 23 3" xfId="25280"/>
    <cellStyle name="Обычный 18 23 3 2" xfId="25281"/>
    <cellStyle name="Обычный 18 23 3 2 2" xfId="25282"/>
    <cellStyle name="Обычный 18 23 3 2 2 2" xfId="25283"/>
    <cellStyle name="Обычный 18 23 3 2 2 2 2" xfId="25284"/>
    <cellStyle name="Обычный 18 23 3 2 2 3" xfId="25285"/>
    <cellStyle name="Обычный 18 23 3 2 3" xfId="25286"/>
    <cellStyle name="Обычный 18 23 3 2 3 2" xfId="25287"/>
    <cellStyle name="Обычный 18 23 3 2 4" xfId="25288"/>
    <cellStyle name="Обычный 18 23 3 3" xfId="25289"/>
    <cellStyle name="Обычный 18 23 3 3 2" xfId="25290"/>
    <cellStyle name="Обычный 18 23 3 3 2 2" xfId="25291"/>
    <cellStyle name="Обычный 18 23 3 3 2 2 2" xfId="25292"/>
    <cellStyle name="Обычный 18 23 3 3 2 3" xfId="25293"/>
    <cellStyle name="Обычный 18 23 3 3 3" xfId="25294"/>
    <cellStyle name="Обычный 18 23 3 3 3 2" xfId="25295"/>
    <cellStyle name="Обычный 18 23 3 3 4" xfId="25296"/>
    <cellStyle name="Обычный 18 23 3 4" xfId="25297"/>
    <cellStyle name="Обычный 18 23 3 4 2" xfId="25298"/>
    <cellStyle name="Обычный 18 23 3 4 2 2" xfId="25299"/>
    <cellStyle name="Обычный 18 23 3 4 2 2 2" xfId="25300"/>
    <cellStyle name="Обычный 18 23 3 4 2 3" xfId="25301"/>
    <cellStyle name="Обычный 18 23 3 4 3" xfId="25302"/>
    <cellStyle name="Обычный 18 23 3 4 3 2" xfId="25303"/>
    <cellStyle name="Обычный 18 23 3 4 4" xfId="25304"/>
    <cellStyle name="Обычный 18 23 3 5" xfId="25305"/>
    <cellStyle name="Обычный 18 23 3 5 2" xfId="25306"/>
    <cellStyle name="Обычный 18 23 3 5 2 2" xfId="25307"/>
    <cellStyle name="Обычный 18 23 3 5 3" xfId="25308"/>
    <cellStyle name="Обычный 18 23 3 6" xfId="25309"/>
    <cellStyle name="Обычный 18 23 3 6 2" xfId="25310"/>
    <cellStyle name="Обычный 18 23 3 7" xfId="25311"/>
    <cellStyle name="Обычный 18 23 4" xfId="25312"/>
    <cellStyle name="Обычный 18 23 4 2" xfId="25313"/>
    <cellStyle name="Обычный 18 23 4 2 2" xfId="25314"/>
    <cellStyle name="Обычный 18 23 4 2 2 2" xfId="25315"/>
    <cellStyle name="Обычный 18 23 4 2 3" xfId="25316"/>
    <cellStyle name="Обычный 18 23 4 3" xfId="25317"/>
    <cellStyle name="Обычный 18 23 4 3 2" xfId="25318"/>
    <cellStyle name="Обычный 18 23 4 4" xfId="25319"/>
    <cellStyle name="Обычный 18 23 5" xfId="25320"/>
    <cellStyle name="Обычный 18 23 5 2" xfId="25321"/>
    <cellStyle name="Обычный 18 23 5 2 2" xfId="25322"/>
    <cellStyle name="Обычный 18 23 5 2 2 2" xfId="25323"/>
    <cellStyle name="Обычный 18 23 5 2 3" xfId="25324"/>
    <cellStyle name="Обычный 18 23 5 3" xfId="25325"/>
    <cellStyle name="Обычный 18 23 5 3 2" xfId="25326"/>
    <cellStyle name="Обычный 18 23 5 4" xfId="25327"/>
    <cellStyle name="Обычный 18 23 6" xfId="25328"/>
    <cellStyle name="Обычный 18 23 6 2" xfId="25329"/>
    <cellStyle name="Обычный 18 23 6 2 2" xfId="25330"/>
    <cellStyle name="Обычный 18 23 6 2 2 2" xfId="25331"/>
    <cellStyle name="Обычный 18 23 6 2 3" xfId="25332"/>
    <cellStyle name="Обычный 18 23 6 3" xfId="25333"/>
    <cellStyle name="Обычный 18 23 6 3 2" xfId="25334"/>
    <cellStyle name="Обычный 18 23 6 4" xfId="25335"/>
    <cellStyle name="Обычный 18 23 7" xfId="25336"/>
    <cellStyle name="Обычный 18 23 7 2" xfId="25337"/>
    <cellStyle name="Обычный 18 23 7 2 2" xfId="25338"/>
    <cellStyle name="Обычный 18 23 7 2 2 2" xfId="25339"/>
    <cellStyle name="Обычный 18 23 7 2 3" xfId="25340"/>
    <cellStyle name="Обычный 18 23 7 3" xfId="25341"/>
    <cellStyle name="Обычный 18 23 7 3 2" xfId="25342"/>
    <cellStyle name="Обычный 18 23 7 4" xfId="25343"/>
    <cellStyle name="Обычный 18 23 8" xfId="25344"/>
    <cellStyle name="Обычный 18 23 8 2" xfId="25345"/>
    <cellStyle name="Обычный 18 24" xfId="25346"/>
    <cellStyle name="Обычный 18 24 2" xfId="46595"/>
    <cellStyle name="Обычный 18 25" xfId="25347"/>
    <cellStyle name="Обычный 18 25 2" xfId="25348"/>
    <cellStyle name="Обычный 18 25 2 2" xfId="25349"/>
    <cellStyle name="Обычный 18 25 2 2 2" xfId="25350"/>
    <cellStyle name="Обычный 18 25 2 2 2 2" xfId="25351"/>
    <cellStyle name="Обычный 18 25 2 2 3" xfId="25352"/>
    <cellStyle name="Обычный 18 25 2 3" xfId="25353"/>
    <cellStyle name="Обычный 18 25 2 3 2" xfId="25354"/>
    <cellStyle name="Обычный 18 25 2 4" xfId="25355"/>
    <cellStyle name="Обычный 18 25 3" xfId="25356"/>
    <cellStyle name="Обычный 18 25 3 2" xfId="25357"/>
    <cellStyle name="Обычный 18 25 3 2 2" xfId="25358"/>
    <cellStyle name="Обычный 18 25 3 2 2 2" xfId="25359"/>
    <cellStyle name="Обычный 18 25 3 2 3" xfId="25360"/>
    <cellStyle name="Обычный 18 25 3 3" xfId="25361"/>
    <cellStyle name="Обычный 18 25 3 3 2" xfId="25362"/>
    <cellStyle name="Обычный 18 25 3 4" xfId="25363"/>
    <cellStyle name="Обычный 18 25 4" xfId="25364"/>
    <cellStyle name="Обычный 18 25 4 2" xfId="25365"/>
    <cellStyle name="Обычный 18 25 4 2 2" xfId="25366"/>
    <cellStyle name="Обычный 18 25 4 2 2 2" xfId="25367"/>
    <cellStyle name="Обычный 18 25 4 2 3" xfId="25368"/>
    <cellStyle name="Обычный 18 25 4 3" xfId="25369"/>
    <cellStyle name="Обычный 18 25 4 3 2" xfId="25370"/>
    <cellStyle name="Обычный 18 25 4 4" xfId="25371"/>
    <cellStyle name="Обычный 18 25 5" xfId="25372"/>
    <cellStyle name="Обычный 18 25 5 2" xfId="25373"/>
    <cellStyle name="Обычный 18 25 5 2 2" xfId="25374"/>
    <cellStyle name="Обычный 18 25 5 3" xfId="25375"/>
    <cellStyle name="Обычный 18 25 6" xfId="25376"/>
    <cellStyle name="Обычный 18 25 6 2" xfId="25377"/>
    <cellStyle name="Обычный 18 25 7" xfId="25378"/>
    <cellStyle name="Обычный 18 25 7 2" xfId="25379"/>
    <cellStyle name="Обычный 18 25 8" xfId="25380"/>
    <cellStyle name="Обычный 18 26" xfId="25381"/>
    <cellStyle name="Обычный 18 26 2" xfId="25382"/>
    <cellStyle name="Обычный 18 26 2 2" xfId="25383"/>
    <cellStyle name="Обычный 18 26 2 2 2" xfId="25384"/>
    <cellStyle name="Обычный 18 26 2 3" xfId="25385"/>
    <cellStyle name="Обычный 18 26 3" xfId="25386"/>
    <cellStyle name="Обычный 18 26 3 2" xfId="25387"/>
    <cellStyle name="Обычный 18 26 4" xfId="25388"/>
    <cellStyle name="Обычный 18 27" xfId="25389"/>
    <cellStyle name="Обычный 18 27 2" xfId="25390"/>
    <cellStyle name="Обычный 18 27 2 2" xfId="25391"/>
    <cellStyle name="Обычный 18 27 2 2 2" xfId="25392"/>
    <cellStyle name="Обычный 18 27 2 3" xfId="25393"/>
    <cellStyle name="Обычный 18 27 3" xfId="25394"/>
    <cellStyle name="Обычный 18 27 3 2" xfId="25395"/>
    <cellStyle name="Обычный 18 27 4" xfId="25396"/>
    <cellStyle name="Обычный 18 28" xfId="25397"/>
    <cellStyle name="Обычный 18 28 2" xfId="46596"/>
    <cellStyle name="Обычный 18 29" xfId="25398"/>
    <cellStyle name="Обычный 18 29 2" xfId="25399"/>
    <cellStyle name="Обычный 18 29 2 2" xfId="25400"/>
    <cellStyle name="Обычный 18 29 2 2 2" xfId="25401"/>
    <cellStyle name="Обычный 18 29 2 3" xfId="25402"/>
    <cellStyle name="Обычный 18 29 3" xfId="25403"/>
    <cellStyle name="Обычный 18 29 3 2" xfId="25404"/>
    <cellStyle name="Обычный 18 29 4" xfId="25405"/>
    <cellStyle name="Обычный 18 3" xfId="25406"/>
    <cellStyle name="Обычный 18 3 2" xfId="25407"/>
    <cellStyle name="Обычный 18 3 2 2" xfId="25408"/>
    <cellStyle name="Обычный 18 3 2 2 2" xfId="25409"/>
    <cellStyle name="Обычный 18 3 2 2 2 2" xfId="25410"/>
    <cellStyle name="Обычный 18 3 2 2 2 2 2" xfId="25411"/>
    <cellStyle name="Обычный 18 3 2 2 2 3" xfId="25412"/>
    <cellStyle name="Обычный 18 3 2 2 3" xfId="25413"/>
    <cellStyle name="Обычный 18 3 2 2 3 2" xfId="25414"/>
    <cellStyle name="Обычный 18 3 2 2 4" xfId="25415"/>
    <cellStyle name="Обычный 18 3 2 3" xfId="25416"/>
    <cellStyle name="Обычный 18 3 2 3 2" xfId="25417"/>
    <cellStyle name="Обычный 18 3 2 3 2 2" xfId="25418"/>
    <cellStyle name="Обычный 18 3 2 3 2 2 2" xfId="25419"/>
    <cellStyle name="Обычный 18 3 2 3 2 3" xfId="25420"/>
    <cellStyle name="Обычный 18 3 2 3 3" xfId="25421"/>
    <cellStyle name="Обычный 18 3 2 3 3 2" xfId="25422"/>
    <cellStyle name="Обычный 18 3 2 3 4" xfId="25423"/>
    <cellStyle name="Обычный 18 3 2 4" xfId="25424"/>
    <cellStyle name="Обычный 18 3 2 4 2" xfId="25425"/>
    <cellStyle name="Обычный 18 3 2 4 2 2" xfId="25426"/>
    <cellStyle name="Обычный 18 3 2 4 2 2 2" xfId="25427"/>
    <cellStyle name="Обычный 18 3 2 4 2 3" xfId="25428"/>
    <cellStyle name="Обычный 18 3 2 4 3" xfId="25429"/>
    <cellStyle name="Обычный 18 3 2 4 3 2" xfId="25430"/>
    <cellStyle name="Обычный 18 3 2 4 4" xfId="25431"/>
    <cellStyle name="Обычный 18 3 2 5" xfId="46597"/>
    <cellStyle name="Обычный 18 3 3" xfId="25432"/>
    <cellStyle name="Обычный 18 3 3 2" xfId="25433"/>
    <cellStyle name="Обычный 18 3 3 2 2" xfId="25434"/>
    <cellStyle name="Обычный 18 3 3 2 2 2" xfId="25435"/>
    <cellStyle name="Обычный 18 3 3 2 2 2 2" xfId="25436"/>
    <cellStyle name="Обычный 18 3 3 2 2 3" xfId="25437"/>
    <cellStyle name="Обычный 18 3 3 2 3" xfId="25438"/>
    <cellStyle name="Обычный 18 3 3 2 3 2" xfId="25439"/>
    <cellStyle name="Обычный 18 3 3 2 4" xfId="25440"/>
    <cellStyle name="Обычный 18 3 3 3" xfId="25441"/>
    <cellStyle name="Обычный 18 3 3 3 2" xfId="25442"/>
    <cellStyle name="Обычный 18 3 3 3 2 2" xfId="25443"/>
    <cellStyle name="Обычный 18 3 3 3 2 2 2" xfId="25444"/>
    <cellStyle name="Обычный 18 3 3 3 2 3" xfId="25445"/>
    <cellStyle name="Обычный 18 3 3 3 3" xfId="25446"/>
    <cellStyle name="Обычный 18 3 3 3 3 2" xfId="25447"/>
    <cellStyle name="Обычный 18 3 3 3 4" xfId="25448"/>
    <cellStyle name="Обычный 18 3 3 4" xfId="25449"/>
    <cellStyle name="Обычный 18 3 3 4 2" xfId="25450"/>
    <cellStyle name="Обычный 18 3 3 4 2 2" xfId="25451"/>
    <cellStyle name="Обычный 18 3 3 4 2 2 2" xfId="25452"/>
    <cellStyle name="Обычный 18 3 3 4 2 3" xfId="25453"/>
    <cellStyle name="Обычный 18 3 3 4 3" xfId="25454"/>
    <cellStyle name="Обычный 18 3 3 4 3 2" xfId="25455"/>
    <cellStyle name="Обычный 18 3 3 4 4" xfId="25456"/>
    <cellStyle name="Обычный 18 3 3 5" xfId="25457"/>
    <cellStyle name="Обычный 18 3 3 5 2" xfId="25458"/>
    <cellStyle name="Обычный 18 3 3 5 2 2" xfId="25459"/>
    <cellStyle name="Обычный 18 3 3 5 2 2 2" xfId="25460"/>
    <cellStyle name="Обычный 18 3 3 5 2 3" xfId="25461"/>
    <cellStyle name="Обычный 18 3 3 5 3" xfId="25462"/>
    <cellStyle name="Обычный 18 3 3 5 3 2" xfId="25463"/>
    <cellStyle name="Обычный 18 3 3 5 4" xfId="25464"/>
    <cellStyle name="Обычный 18 3 3 6" xfId="25465"/>
    <cellStyle name="Обычный 18 3 3 6 2" xfId="25466"/>
    <cellStyle name="Обычный 18 3 3 6 2 2" xfId="25467"/>
    <cellStyle name="Обычный 18 3 3 6 3" xfId="25468"/>
    <cellStyle name="Обычный 18 3 3 7" xfId="25469"/>
    <cellStyle name="Обычный 18 3 3 7 2" xfId="25470"/>
    <cellStyle name="Обычный 18 3 3 8" xfId="25471"/>
    <cellStyle name="Обычный 18 3 4" xfId="25472"/>
    <cellStyle name="Обычный 18 3 4 2" xfId="46598"/>
    <cellStyle name="Обычный 18 3 4 3" xfId="46599"/>
    <cellStyle name="Обычный 18 3 4 4" xfId="46600"/>
    <cellStyle name="Обычный 18 3 5" xfId="25473"/>
    <cellStyle name="Обычный 18 3 5 2" xfId="25474"/>
    <cellStyle name="Обычный 18 3 5 2 2" xfId="25475"/>
    <cellStyle name="Обычный 18 3 5 2 2 2" xfId="25476"/>
    <cellStyle name="Обычный 18 3 5 2 3" xfId="25477"/>
    <cellStyle name="Обычный 18 3 5 3" xfId="25478"/>
    <cellStyle name="Обычный 18 3 5 3 2" xfId="25479"/>
    <cellStyle name="Обычный 18 3 5 4" xfId="25480"/>
    <cellStyle name="Обычный 18 3 6" xfId="25481"/>
    <cellStyle name="Обычный 18 3 6 2" xfId="46601"/>
    <cellStyle name="Обычный 18 3 6 2 2" xfId="46602"/>
    <cellStyle name="Обычный 18 3 7" xfId="46603"/>
    <cellStyle name="Обычный 18 30" xfId="25482"/>
    <cellStyle name="Обычный 18 30 2" xfId="25483"/>
    <cellStyle name="Обычный 18 30 2 2" xfId="25484"/>
    <cellStyle name="Обычный 18 30 3" xfId="25485"/>
    <cellStyle name="Обычный 18 31" xfId="25486"/>
    <cellStyle name="Обычный 18 31 2" xfId="25487"/>
    <cellStyle name="Обычный 18 32" xfId="25488"/>
    <cellStyle name="Обычный 18 4" xfId="25489"/>
    <cellStyle name="Обычный 18 4 2" xfId="25490"/>
    <cellStyle name="Обычный 18 4 2 2" xfId="25491"/>
    <cellStyle name="Обычный 18 4 2 2 2" xfId="25492"/>
    <cellStyle name="Обычный 18 4 2 2 2 2" xfId="25493"/>
    <cellStyle name="Обычный 18 4 2 2 3" xfId="25494"/>
    <cellStyle name="Обычный 18 4 2 3" xfId="25495"/>
    <cellStyle name="Обычный 18 4 2 3 2" xfId="25496"/>
    <cellStyle name="Обычный 18 4 2 4" xfId="25497"/>
    <cellStyle name="Обычный 18 4 3" xfId="25498"/>
    <cellStyle name="Обычный 18 4 3 2" xfId="25499"/>
    <cellStyle name="Обычный 18 4 3 2 2" xfId="25500"/>
    <cellStyle name="Обычный 18 4 3 2 2 2" xfId="25501"/>
    <cellStyle name="Обычный 18 4 3 2 3" xfId="25502"/>
    <cellStyle name="Обычный 18 4 3 3" xfId="25503"/>
    <cellStyle name="Обычный 18 4 3 3 2" xfId="25504"/>
    <cellStyle name="Обычный 18 4 3 4" xfId="25505"/>
    <cellStyle name="Обычный 18 4 4" xfId="25506"/>
    <cellStyle name="Обычный 18 4 4 2" xfId="25507"/>
    <cellStyle name="Обычный 18 4 4 2 2" xfId="25508"/>
    <cellStyle name="Обычный 18 4 4 2 2 2" xfId="25509"/>
    <cellStyle name="Обычный 18 4 4 2 3" xfId="25510"/>
    <cellStyle name="Обычный 18 4 4 3" xfId="25511"/>
    <cellStyle name="Обычный 18 4 4 3 2" xfId="25512"/>
    <cellStyle name="Обычный 18 4 4 4" xfId="25513"/>
    <cellStyle name="Обычный 18 4 5" xfId="46604"/>
    <cellStyle name="Обычный 18 5" xfId="25514"/>
    <cellStyle name="Обычный 18 5 2" xfId="25515"/>
    <cellStyle name="Обычный 18 5 2 2" xfId="25516"/>
    <cellStyle name="Обычный 18 5 2 2 2" xfId="25517"/>
    <cellStyle name="Обычный 18 5 2 2 2 2" xfId="25518"/>
    <cellStyle name="Обычный 18 5 2 2 3" xfId="25519"/>
    <cellStyle name="Обычный 18 5 2 3" xfId="25520"/>
    <cellStyle name="Обычный 18 5 2 3 2" xfId="25521"/>
    <cellStyle name="Обычный 18 5 2 4" xfId="25522"/>
    <cellStyle name="Обычный 18 5 3" xfId="25523"/>
    <cellStyle name="Обычный 18 5 3 2" xfId="25524"/>
    <cellStyle name="Обычный 18 5 3 2 2" xfId="25525"/>
    <cellStyle name="Обычный 18 5 3 2 2 2" xfId="25526"/>
    <cellStyle name="Обычный 18 5 3 2 3" xfId="25527"/>
    <cellStyle name="Обычный 18 5 3 3" xfId="25528"/>
    <cellStyle name="Обычный 18 5 3 3 2" xfId="25529"/>
    <cellStyle name="Обычный 18 5 3 4" xfId="25530"/>
    <cellStyle name="Обычный 18 5 4" xfId="46605"/>
    <cellStyle name="Обычный 18 6" xfId="25531"/>
    <cellStyle name="Обычный 18 6 2" xfId="25532"/>
    <cellStyle name="Обычный 18 6 2 2" xfId="25533"/>
    <cellStyle name="Обычный 18 6 2 2 2" xfId="25534"/>
    <cellStyle name="Обычный 18 6 2 2 2 2" xfId="25535"/>
    <cellStyle name="Обычный 18 6 2 2 3" xfId="25536"/>
    <cellStyle name="Обычный 18 6 2 3" xfId="25537"/>
    <cellStyle name="Обычный 18 6 2 3 2" xfId="25538"/>
    <cellStyle name="Обычный 18 6 2 4" xfId="25539"/>
    <cellStyle name="Обычный 18 6 3" xfId="25540"/>
    <cellStyle name="Обычный 18 6 3 2" xfId="25541"/>
    <cellStyle name="Обычный 18 6 3 2 2" xfId="25542"/>
    <cellStyle name="Обычный 18 6 3 2 2 2" xfId="25543"/>
    <cellStyle name="Обычный 18 6 3 2 3" xfId="25544"/>
    <cellStyle name="Обычный 18 6 3 3" xfId="25545"/>
    <cellStyle name="Обычный 18 6 3 3 2" xfId="25546"/>
    <cellStyle name="Обычный 18 6 3 4" xfId="25547"/>
    <cellStyle name="Обычный 18 6 4" xfId="46606"/>
    <cellStyle name="Обычный 18 7" xfId="25548"/>
    <cellStyle name="Обычный 18 7 2" xfId="46607"/>
    <cellStyle name="Обычный 18 8" xfId="25549"/>
    <cellStyle name="Обычный 18 8 2" xfId="46608"/>
    <cellStyle name="Обычный 18 9" xfId="25550"/>
    <cellStyle name="Обычный 18 9 2" xfId="46609"/>
    <cellStyle name="Обычный 18_(DELOITTE) январь 2011" xfId="25551"/>
    <cellStyle name="Обычный 19" xfId="25552"/>
    <cellStyle name="Обычный 19 10" xfId="25553"/>
    <cellStyle name="Обычный 19 10 2" xfId="46610"/>
    <cellStyle name="Обычный 19 11" xfId="25554"/>
    <cellStyle name="Обычный 19 11 2" xfId="46611"/>
    <cellStyle name="Обычный 19 12" xfId="25555"/>
    <cellStyle name="Обычный 19 12 2" xfId="46612"/>
    <cellStyle name="Обычный 19 13" xfId="25556"/>
    <cellStyle name="Обычный 19 13 2" xfId="46613"/>
    <cellStyle name="Обычный 19 14" xfId="25557"/>
    <cellStyle name="Обычный 19 14 2" xfId="46614"/>
    <cellStyle name="Обычный 19 15" xfId="25558"/>
    <cellStyle name="Обычный 19 15 2" xfId="46615"/>
    <cellStyle name="Обычный 19 16" xfId="25559"/>
    <cellStyle name="Обычный 19 16 2" xfId="46616"/>
    <cellStyle name="Обычный 19 17" xfId="25560"/>
    <cellStyle name="Обычный 19 17 2" xfId="46617"/>
    <cellStyle name="Обычный 19 18" xfId="25561"/>
    <cellStyle name="Обычный 19 18 2" xfId="46618"/>
    <cellStyle name="Обычный 19 19" xfId="25562"/>
    <cellStyle name="Обычный 19 19 2" xfId="46619"/>
    <cellStyle name="Обычный 19 2" xfId="25563"/>
    <cellStyle name="Обычный 19 2 2" xfId="25564"/>
    <cellStyle name="Обычный 19 2 2 2" xfId="25565"/>
    <cellStyle name="Обычный 19 2 2 2 2" xfId="25566"/>
    <cellStyle name="Обычный 19 2 2 2 2 2" xfId="25567"/>
    <cellStyle name="Обычный 19 2 2 2 2 2 2" xfId="25568"/>
    <cellStyle name="Обычный 19 2 2 2 2 3" xfId="25569"/>
    <cellStyle name="Обычный 19 2 2 2 3" xfId="25570"/>
    <cellStyle name="Обычный 19 2 2 2 3 2" xfId="25571"/>
    <cellStyle name="Обычный 19 2 2 2 4" xfId="25572"/>
    <cellStyle name="Обычный 19 2 2 3" xfId="25573"/>
    <cellStyle name="Обычный 19 2 2 3 2" xfId="25574"/>
    <cellStyle name="Обычный 19 2 2 3 2 2" xfId="25575"/>
    <cellStyle name="Обычный 19 2 2 3 2 2 2" xfId="25576"/>
    <cellStyle name="Обычный 19 2 2 3 2 3" xfId="25577"/>
    <cellStyle name="Обычный 19 2 2 3 3" xfId="25578"/>
    <cellStyle name="Обычный 19 2 2 3 3 2" xfId="25579"/>
    <cellStyle name="Обычный 19 2 2 3 4" xfId="25580"/>
    <cellStyle name="Обычный 19 2 2 4" xfId="25581"/>
    <cellStyle name="Обычный 19 2 2 4 2" xfId="25582"/>
    <cellStyle name="Обычный 19 2 2 4 2 2" xfId="25583"/>
    <cellStyle name="Обычный 19 2 2 4 2 2 2" xfId="25584"/>
    <cellStyle name="Обычный 19 2 2 4 2 3" xfId="25585"/>
    <cellStyle name="Обычный 19 2 2 4 3" xfId="25586"/>
    <cellStyle name="Обычный 19 2 2 4 3 2" xfId="25587"/>
    <cellStyle name="Обычный 19 2 2 4 4" xfId="25588"/>
    <cellStyle name="Обычный 19 2 2 5" xfId="46620"/>
    <cellStyle name="Обычный 19 2 3" xfId="25589"/>
    <cellStyle name="Обычный 19 2 3 2" xfId="25590"/>
    <cellStyle name="Обычный 19 2 3 2 2" xfId="25591"/>
    <cellStyle name="Обычный 19 2 3 2 2 2" xfId="25592"/>
    <cellStyle name="Обычный 19 2 3 2 2 2 2" xfId="25593"/>
    <cellStyle name="Обычный 19 2 3 2 2 3" xfId="25594"/>
    <cellStyle name="Обычный 19 2 3 2 3" xfId="25595"/>
    <cellStyle name="Обычный 19 2 3 2 3 2" xfId="25596"/>
    <cellStyle name="Обычный 19 2 3 2 4" xfId="25597"/>
    <cellStyle name="Обычный 19 2 3 3" xfId="25598"/>
    <cellStyle name="Обычный 19 2 3 3 2" xfId="25599"/>
    <cellStyle name="Обычный 19 2 3 3 2 2" xfId="25600"/>
    <cellStyle name="Обычный 19 2 3 3 2 2 2" xfId="25601"/>
    <cellStyle name="Обычный 19 2 3 3 2 3" xfId="25602"/>
    <cellStyle name="Обычный 19 2 3 3 3" xfId="25603"/>
    <cellStyle name="Обычный 19 2 3 3 3 2" xfId="25604"/>
    <cellStyle name="Обычный 19 2 3 3 4" xfId="25605"/>
    <cellStyle name="Обычный 19 2 3 4" xfId="25606"/>
    <cellStyle name="Обычный 19 2 3 4 2" xfId="25607"/>
    <cellStyle name="Обычный 19 2 3 4 2 2" xfId="25608"/>
    <cellStyle name="Обычный 19 2 3 4 2 2 2" xfId="25609"/>
    <cellStyle name="Обычный 19 2 3 4 2 3" xfId="25610"/>
    <cellStyle name="Обычный 19 2 3 4 3" xfId="25611"/>
    <cellStyle name="Обычный 19 2 3 4 3 2" xfId="25612"/>
    <cellStyle name="Обычный 19 2 3 4 4" xfId="25613"/>
    <cellStyle name="Обычный 19 2 3 5" xfId="25614"/>
    <cellStyle name="Обычный 19 2 3 5 2" xfId="25615"/>
    <cellStyle name="Обычный 19 2 3 5 2 2" xfId="25616"/>
    <cellStyle name="Обычный 19 2 3 5 2 2 2" xfId="25617"/>
    <cellStyle name="Обычный 19 2 3 5 2 3" xfId="25618"/>
    <cellStyle name="Обычный 19 2 3 5 3" xfId="25619"/>
    <cellStyle name="Обычный 19 2 3 5 3 2" xfId="25620"/>
    <cellStyle name="Обычный 19 2 3 5 4" xfId="25621"/>
    <cellStyle name="Обычный 19 2 3 6" xfId="25622"/>
    <cellStyle name="Обычный 19 2 3 6 2" xfId="25623"/>
    <cellStyle name="Обычный 19 2 3 6 2 2" xfId="25624"/>
    <cellStyle name="Обычный 19 2 3 6 3" xfId="25625"/>
    <cellStyle name="Обычный 19 2 3 7" xfId="25626"/>
    <cellStyle name="Обычный 19 2 3 7 2" xfId="25627"/>
    <cellStyle name="Обычный 19 2 3 8" xfId="25628"/>
    <cellStyle name="Обычный 19 2 4" xfId="25629"/>
    <cellStyle name="Обычный 19 2 4 2" xfId="25630"/>
    <cellStyle name="Обычный 19 2 4 2 2" xfId="25631"/>
    <cellStyle name="Обычный 19 2 4 2 2 2" xfId="25632"/>
    <cellStyle name="Обычный 19 2 4 2 3" xfId="25633"/>
    <cellStyle name="Обычный 19 2 4 3" xfId="25634"/>
    <cellStyle name="Обычный 19 2 4 3 2" xfId="25635"/>
    <cellStyle name="Обычный 19 2 4 4" xfId="25636"/>
    <cellStyle name="Обычный 19 2 5" xfId="25637"/>
    <cellStyle name="Обычный 19 2 5 2" xfId="25638"/>
    <cellStyle name="Обычный 19 2 5 2 2" xfId="46621"/>
    <cellStyle name="Обычный 19 2 6" xfId="46622"/>
    <cellStyle name="Обычный 19 2 7" xfId="46623"/>
    <cellStyle name="Обычный 19 2 8" xfId="46624"/>
    <cellStyle name="Обычный 19 2 9" xfId="46625"/>
    <cellStyle name="Обычный 19 20" xfId="25639"/>
    <cellStyle name="Обычный 19 20 2" xfId="46626"/>
    <cellStyle name="Обычный 19 21" xfId="25640"/>
    <cellStyle name="Обычный 19 21 2" xfId="25641"/>
    <cellStyle name="Обычный 19 21 2 10" xfId="25642"/>
    <cellStyle name="Обычный 19 21 2 2" xfId="25643"/>
    <cellStyle name="Обычный 19 21 2 2 2" xfId="25644"/>
    <cellStyle name="Обычный 19 21 2 2 2 2" xfId="25645"/>
    <cellStyle name="Обычный 19 21 2 2 2 2 2" xfId="25646"/>
    <cellStyle name="Обычный 19 21 2 2 2 2 2 2" xfId="25647"/>
    <cellStyle name="Обычный 19 21 2 2 2 2 3" xfId="25648"/>
    <cellStyle name="Обычный 19 21 2 2 2 3" xfId="25649"/>
    <cellStyle name="Обычный 19 21 2 2 2 3 2" xfId="25650"/>
    <cellStyle name="Обычный 19 21 2 2 2 4" xfId="25651"/>
    <cellStyle name="Обычный 19 21 2 2 3" xfId="25652"/>
    <cellStyle name="Обычный 19 21 2 2 3 2" xfId="25653"/>
    <cellStyle name="Обычный 19 21 2 2 3 2 2" xfId="25654"/>
    <cellStyle name="Обычный 19 21 2 2 3 2 2 2" xfId="25655"/>
    <cellStyle name="Обычный 19 21 2 2 3 2 3" xfId="25656"/>
    <cellStyle name="Обычный 19 21 2 2 3 3" xfId="25657"/>
    <cellStyle name="Обычный 19 21 2 2 3 3 2" xfId="25658"/>
    <cellStyle name="Обычный 19 21 2 2 3 4" xfId="25659"/>
    <cellStyle name="Обычный 19 21 2 2 4" xfId="25660"/>
    <cellStyle name="Обычный 19 21 2 2 4 2" xfId="25661"/>
    <cellStyle name="Обычный 19 21 2 2 4 2 2" xfId="25662"/>
    <cellStyle name="Обычный 19 21 2 2 4 2 2 2" xfId="25663"/>
    <cellStyle name="Обычный 19 21 2 2 4 2 3" xfId="25664"/>
    <cellStyle name="Обычный 19 21 2 2 4 3" xfId="25665"/>
    <cellStyle name="Обычный 19 21 2 2 4 3 2" xfId="25666"/>
    <cellStyle name="Обычный 19 21 2 2 4 4" xfId="25667"/>
    <cellStyle name="Обычный 19 21 2 2 5" xfId="25668"/>
    <cellStyle name="Обычный 19 21 2 2 5 2" xfId="25669"/>
    <cellStyle name="Обычный 19 21 2 2 5 2 2" xfId="25670"/>
    <cellStyle name="Обычный 19 21 2 2 5 3" xfId="25671"/>
    <cellStyle name="Обычный 19 21 2 2 6" xfId="25672"/>
    <cellStyle name="Обычный 19 21 2 2 6 2" xfId="25673"/>
    <cellStyle name="Обычный 19 21 2 2 7" xfId="25674"/>
    <cellStyle name="Обычный 19 21 2 2 7 2" xfId="25675"/>
    <cellStyle name="Обычный 19 21 2 2 8" xfId="25676"/>
    <cellStyle name="Обычный 19 21 2 3" xfId="25677"/>
    <cellStyle name="Обычный 19 21 2 3 2" xfId="25678"/>
    <cellStyle name="Обычный 19 21 2 3 2 2" xfId="25679"/>
    <cellStyle name="Обычный 19 21 2 3 2 2 2" xfId="25680"/>
    <cellStyle name="Обычный 19 21 2 3 2 2 2 2" xfId="25681"/>
    <cellStyle name="Обычный 19 21 2 3 2 2 3" xfId="25682"/>
    <cellStyle name="Обычный 19 21 2 3 2 3" xfId="25683"/>
    <cellStyle name="Обычный 19 21 2 3 2 3 2" xfId="25684"/>
    <cellStyle name="Обычный 19 21 2 3 2 4" xfId="25685"/>
    <cellStyle name="Обычный 19 21 2 3 3" xfId="25686"/>
    <cellStyle name="Обычный 19 21 2 3 3 2" xfId="25687"/>
    <cellStyle name="Обычный 19 21 2 3 3 2 2" xfId="25688"/>
    <cellStyle name="Обычный 19 21 2 3 3 2 2 2" xfId="25689"/>
    <cellStyle name="Обычный 19 21 2 3 3 2 3" xfId="25690"/>
    <cellStyle name="Обычный 19 21 2 3 3 3" xfId="25691"/>
    <cellStyle name="Обычный 19 21 2 3 3 3 2" xfId="25692"/>
    <cellStyle name="Обычный 19 21 2 3 3 4" xfId="25693"/>
    <cellStyle name="Обычный 19 21 2 3 4" xfId="25694"/>
    <cellStyle name="Обычный 19 21 2 3 4 2" xfId="25695"/>
    <cellStyle name="Обычный 19 21 2 3 4 2 2" xfId="25696"/>
    <cellStyle name="Обычный 19 21 2 3 4 2 2 2" xfId="25697"/>
    <cellStyle name="Обычный 19 21 2 3 4 2 3" xfId="25698"/>
    <cellStyle name="Обычный 19 21 2 3 4 3" xfId="25699"/>
    <cellStyle name="Обычный 19 21 2 3 4 3 2" xfId="25700"/>
    <cellStyle name="Обычный 19 21 2 3 4 4" xfId="25701"/>
    <cellStyle name="Обычный 19 21 2 3 5" xfId="25702"/>
    <cellStyle name="Обычный 19 21 2 3 5 2" xfId="25703"/>
    <cellStyle name="Обычный 19 21 2 3 5 2 2" xfId="25704"/>
    <cellStyle name="Обычный 19 21 2 3 5 3" xfId="25705"/>
    <cellStyle name="Обычный 19 21 2 3 6" xfId="25706"/>
    <cellStyle name="Обычный 19 21 2 3 6 2" xfId="25707"/>
    <cellStyle name="Обычный 19 21 2 3 7" xfId="25708"/>
    <cellStyle name="Обычный 19 21 2 4" xfId="25709"/>
    <cellStyle name="Обычный 19 21 2 4 2" xfId="25710"/>
    <cellStyle name="Обычный 19 21 2 4 2 2" xfId="25711"/>
    <cellStyle name="Обычный 19 21 2 4 2 2 2" xfId="25712"/>
    <cellStyle name="Обычный 19 21 2 4 2 3" xfId="25713"/>
    <cellStyle name="Обычный 19 21 2 4 3" xfId="25714"/>
    <cellStyle name="Обычный 19 21 2 4 3 2" xfId="25715"/>
    <cellStyle name="Обычный 19 21 2 4 4" xfId="25716"/>
    <cellStyle name="Обычный 19 21 2 5" xfId="25717"/>
    <cellStyle name="Обычный 19 21 2 5 2" xfId="25718"/>
    <cellStyle name="Обычный 19 21 2 5 2 2" xfId="25719"/>
    <cellStyle name="Обычный 19 21 2 5 2 2 2" xfId="25720"/>
    <cellStyle name="Обычный 19 21 2 5 2 3" xfId="25721"/>
    <cellStyle name="Обычный 19 21 2 5 3" xfId="25722"/>
    <cellStyle name="Обычный 19 21 2 5 3 2" xfId="25723"/>
    <cellStyle name="Обычный 19 21 2 5 4" xfId="25724"/>
    <cellStyle name="Обычный 19 21 2 6" xfId="25725"/>
    <cellStyle name="Обычный 19 21 2 6 2" xfId="25726"/>
    <cellStyle name="Обычный 19 21 2 6 2 2" xfId="25727"/>
    <cellStyle name="Обычный 19 21 2 6 2 2 2" xfId="25728"/>
    <cellStyle name="Обычный 19 21 2 6 2 3" xfId="25729"/>
    <cellStyle name="Обычный 19 21 2 6 3" xfId="25730"/>
    <cellStyle name="Обычный 19 21 2 6 3 2" xfId="25731"/>
    <cellStyle name="Обычный 19 21 2 6 4" xfId="25732"/>
    <cellStyle name="Обычный 19 21 2 7" xfId="25733"/>
    <cellStyle name="Обычный 19 21 2 7 2" xfId="25734"/>
    <cellStyle name="Обычный 19 21 2 7 2 2" xfId="25735"/>
    <cellStyle name="Обычный 19 21 2 7 3" xfId="25736"/>
    <cellStyle name="Обычный 19 21 2 8" xfId="25737"/>
    <cellStyle name="Обычный 19 21 2 8 2" xfId="25738"/>
    <cellStyle name="Обычный 19 21 2 9" xfId="25739"/>
    <cellStyle name="Обычный 19 21 2 9 2" xfId="25740"/>
    <cellStyle name="Обычный 19 21 3" xfId="46627"/>
    <cellStyle name="Обычный 19 22" xfId="25741"/>
    <cellStyle name="Обычный 19 22 2" xfId="25742"/>
    <cellStyle name="Обычный 19 22 2 10" xfId="25743"/>
    <cellStyle name="Обычный 19 22 2 2" xfId="25744"/>
    <cellStyle name="Обычный 19 22 2 2 2" xfId="25745"/>
    <cellStyle name="Обычный 19 22 2 2 2 2" xfId="25746"/>
    <cellStyle name="Обычный 19 22 2 2 2 2 2" xfId="25747"/>
    <cellStyle name="Обычный 19 22 2 2 2 2 2 2" xfId="25748"/>
    <cellStyle name="Обычный 19 22 2 2 2 2 3" xfId="25749"/>
    <cellStyle name="Обычный 19 22 2 2 2 3" xfId="25750"/>
    <cellStyle name="Обычный 19 22 2 2 2 3 2" xfId="25751"/>
    <cellStyle name="Обычный 19 22 2 2 2 4" xfId="25752"/>
    <cellStyle name="Обычный 19 22 2 2 3" xfId="25753"/>
    <cellStyle name="Обычный 19 22 2 2 3 2" xfId="25754"/>
    <cellStyle name="Обычный 19 22 2 2 3 2 2" xfId="25755"/>
    <cellStyle name="Обычный 19 22 2 2 3 2 2 2" xfId="25756"/>
    <cellStyle name="Обычный 19 22 2 2 3 2 3" xfId="25757"/>
    <cellStyle name="Обычный 19 22 2 2 3 3" xfId="25758"/>
    <cellStyle name="Обычный 19 22 2 2 3 3 2" xfId="25759"/>
    <cellStyle name="Обычный 19 22 2 2 3 4" xfId="25760"/>
    <cellStyle name="Обычный 19 22 2 2 4" xfId="25761"/>
    <cellStyle name="Обычный 19 22 2 2 4 2" xfId="25762"/>
    <cellStyle name="Обычный 19 22 2 2 4 2 2" xfId="25763"/>
    <cellStyle name="Обычный 19 22 2 2 4 2 2 2" xfId="25764"/>
    <cellStyle name="Обычный 19 22 2 2 4 2 3" xfId="25765"/>
    <cellStyle name="Обычный 19 22 2 2 4 3" xfId="25766"/>
    <cellStyle name="Обычный 19 22 2 2 4 3 2" xfId="25767"/>
    <cellStyle name="Обычный 19 22 2 2 4 4" xfId="25768"/>
    <cellStyle name="Обычный 19 22 2 2 5" xfId="25769"/>
    <cellStyle name="Обычный 19 22 2 2 5 2" xfId="25770"/>
    <cellStyle name="Обычный 19 22 2 2 5 2 2" xfId="25771"/>
    <cellStyle name="Обычный 19 22 2 2 5 3" xfId="25772"/>
    <cellStyle name="Обычный 19 22 2 2 6" xfId="25773"/>
    <cellStyle name="Обычный 19 22 2 2 6 2" xfId="25774"/>
    <cellStyle name="Обычный 19 22 2 2 7" xfId="25775"/>
    <cellStyle name="Обычный 19 22 2 2 7 2" xfId="25776"/>
    <cellStyle name="Обычный 19 22 2 2 8" xfId="25777"/>
    <cellStyle name="Обычный 19 22 2 3" xfId="25778"/>
    <cellStyle name="Обычный 19 22 2 3 2" xfId="25779"/>
    <cellStyle name="Обычный 19 22 2 3 2 2" xfId="25780"/>
    <cellStyle name="Обычный 19 22 2 3 2 2 2" xfId="25781"/>
    <cellStyle name="Обычный 19 22 2 3 2 2 2 2" xfId="25782"/>
    <cellStyle name="Обычный 19 22 2 3 2 2 3" xfId="25783"/>
    <cellStyle name="Обычный 19 22 2 3 2 3" xfId="25784"/>
    <cellStyle name="Обычный 19 22 2 3 2 3 2" xfId="25785"/>
    <cellStyle name="Обычный 19 22 2 3 2 4" xfId="25786"/>
    <cellStyle name="Обычный 19 22 2 3 3" xfId="25787"/>
    <cellStyle name="Обычный 19 22 2 3 3 2" xfId="25788"/>
    <cellStyle name="Обычный 19 22 2 3 3 2 2" xfId="25789"/>
    <cellStyle name="Обычный 19 22 2 3 3 2 2 2" xfId="25790"/>
    <cellStyle name="Обычный 19 22 2 3 3 2 3" xfId="25791"/>
    <cellStyle name="Обычный 19 22 2 3 3 3" xfId="25792"/>
    <cellStyle name="Обычный 19 22 2 3 3 3 2" xfId="25793"/>
    <cellStyle name="Обычный 19 22 2 3 3 4" xfId="25794"/>
    <cellStyle name="Обычный 19 22 2 3 4" xfId="25795"/>
    <cellStyle name="Обычный 19 22 2 3 4 2" xfId="25796"/>
    <cellStyle name="Обычный 19 22 2 3 4 2 2" xfId="25797"/>
    <cellStyle name="Обычный 19 22 2 3 4 2 2 2" xfId="25798"/>
    <cellStyle name="Обычный 19 22 2 3 4 2 3" xfId="25799"/>
    <cellStyle name="Обычный 19 22 2 3 4 3" xfId="25800"/>
    <cellStyle name="Обычный 19 22 2 3 4 3 2" xfId="25801"/>
    <cellStyle name="Обычный 19 22 2 3 4 4" xfId="25802"/>
    <cellStyle name="Обычный 19 22 2 3 5" xfId="25803"/>
    <cellStyle name="Обычный 19 22 2 3 5 2" xfId="25804"/>
    <cellStyle name="Обычный 19 22 2 3 5 2 2" xfId="25805"/>
    <cellStyle name="Обычный 19 22 2 3 5 3" xfId="25806"/>
    <cellStyle name="Обычный 19 22 2 3 6" xfId="25807"/>
    <cellStyle name="Обычный 19 22 2 3 6 2" xfId="25808"/>
    <cellStyle name="Обычный 19 22 2 3 7" xfId="25809"/>
    <cellStyle name="Обычный 19 22 2 4" xfId="25810"/>
    <cellStyle name="Обычный 19 22 2 4 2" xfId="25811"/>
    <cellStyle name="Обычный 19 22 2 4 2 2" xfId="25812"/>
    <cellStyle name="Обычный 19 22 2 4 2 2 2" xfId="25813"/>
    <cellStyle name="Обычный 19 22 2 4 2 3" xfId="25814"/>
    <cellStyle name="Обычный 19 22 2 4 3" xfId="25815"/>
    <cellStyle name="Обычный 19 22 2 4 3 2" xfId="25816"/>
    <cellStyle name="Обычный 19 22 2 4 4" xfId="25817"/>
    <cellStyle name="Обычный 19 22 2 5" xfId="25818"/>
    <cellStyle name="Обычный 19 22 2 5 2" xfId="25819"/>
    <cellStyle name="Обычный 19 22 2 5 2 2" xfId="25820"/>
    <cellStyle name="Обычный 19 22 2 5 2 2 2" xfId="25821"/>
    <cellStyle name="Обычный 19 22 2 5 2 3" xfId="25822"/>
    <cellStyle name="Обычный 19 22 2 5 3" xfId="25823"/>
    <cellStyle name="Обычный 19 22 2 5 3 2" xfId="25824"/>
    <cellStyle name="Обычный 19 22 2 5 4" xfId="25825"/>
    <cellStyle name="Обычный 19 22 2 6" xfId="25826"/>
    <cellStyle name="Обычный 19 22 2 6 2" xfId="25827"/>
    <cellStyle name="Обычный 19 22 2 6 2 2" xfId="25828"/>
    <cellStyle name="Обычный 19 22 2 6 2 2 2" xfId="25829"/>
    <cellStyle name="Обычный 19 22 2 6 2 3" xfId="25830"/>
    <cellStyle name="Обычный 19 22 2 6 3" xfId="25831"/>
    <cellStyle name="Обычный 19 22 2 6 3 2" xfId="25832"/>
    <cellStyle name="Обычный 19 22 2 6 4" xfId="25833"/>
    <cellStyle name="Обычный 19 22 2 7" xfId="25834"/>
    <cellStyle name="Обычный 19 22 2 7 2" xfId="25835"/>
    <cellStyle name="Обычный 19 22 2 7 2 2" xfId="25836"/>
    <cellStyle name="Обычный 19 22 2 7 3" xfId="25837"/>
    <cellStyle name="Обычный 19 22 2 8" xfId="25838"/>
    <cellStyle name="Обычный 19 22 2 8 2" xfId="25839"/>
    <cellStyle name="Обычный 19 22 2 9" xfId="25840"/>
    <cellStyle name="Обычный 19 22 2 9 2" xfId="25841"/>
    <cellStyle name="Обычный 19 23" xfId="25842"/>
    <cellStyle name="Обычный 19 23 2" xfId="25843"/>
    <cellStyle name="Обычный 19 23 2 2" xfId="25844"/>
    <cellStyle name="Обычный 19 23 2 2 2" xfId="25845"/>
    <cellStyle name="Обычный 19 23 2 2 2 2" xfId="25846"/>
    <cellStyle name="Обычный 19 23 2 2 2 2 2" xfId="25847"/>
    <cellStyle name="Обычный 19 23 2 2 2 3" xfId="25848"/>
    <cellStyle name="Обычный 19 23 2 2 3" xfId="25849"/>
    <cellStyle name="Обычный 19 23 2 2 3 2" xfId="25850"/>
    <cellStyle name="Обычный 19 23 2 2 4" xfId="25851"/>
    <cellStyle name="Обычный 19 23 2 3" xfId="25852"/>
    <cellStyle name="Обычный 19 23 2 3 2" xfId="25853"/>
    <cellStyle name="Обычный 19 23 2 3 2 2" xfId="25854"/>
    <cellStyle name="Обычный 19 23 2 3 2 2 2" xfId="25855"/>
    <cellStyle name="Обычный 19 23 2 3 2 3" xfId="25856"/>
    <cellStyle name="Обычный 19 23 2 3 3" xfId="25857"/>
    <cellStyle name="Обычный 19 23 2 3 3 2" xfId="25858"/>
    <cellStyle name="Обычный 19 23 2 3 4" xfId="25859"/>
    <cellStyle name="Обычный 19 23 2 4" xfId="25860"/>
    <cellStyle name="Обычный 19 23 2 4 2" xfId="25861"/>
    <cellStyle name="Обычный 19 23 2 4 2 2" xfId="25862"/>
    <cellStyle name="Обычный 19 23 2 4 2 2 2" xfId="25863"/>
    <cellStyle name="Обычный 19 23 2 4 2 3" xfId="25864"/>
    <cellStyle name="Обычный 19 23 2 4 3" xfId="25865"/>
    <cellStyle name="Обычный 19 23 2 4 3 2" xfId="25866"/>
    <cellStyle name="Обычный 19 23 2 4 4" xfId="25867"/>
    <cellStyle name="Обычный 19 23 2 5" xfId="25868"/>
    <cellStyle name="Обычный 19 23 2 5 2" xfId="25869"/>
    <cellStyle name="Обычный 19 23 2 5 2 2" xfId="25870"/>
    <cellStyle name="Обычный 19 23 2 5 3" xfId="25871"/>
    <cellStyle name="Обычный 19 23 2 6" xfId="25872"/>
    <cellStyle name="Обычный 19 23 2 6 2" xfId="25873"/>
    <cellStyle name="Обычный 19 23 2 7" xfId="25874"/>
    <cellStyle name="Обычный 19 23 2 7 2" xfId="25875"/>
    <cellStyle name="Обычный 19 23 2 8" xfId="25876"/>
    <cellStyle name="Обычный 19 23 3" xfId="25877"/>
    <cellStyle name="Обычный 19 23 3 2" xfId="25878"/>
    <cellStyle name="Обычный 19 23 3 2 2" xfId="25879"/>
    <cellStyle name="Обычный 19 23 3 2 2 2" xfId="25880"/>
    <cellStyle name="Обычный 19 23 3 2 2 2 2" xfId="25881"/>
    <cellStyle name="Обычный 19 23 3 2 2 3" xfId="25882"/>
    <cellStyle name="Обычный 19 23 3 2 3" xfId="25883"/>
    <cellStyle name="Обычный 19 23 3 2 3 2" xfId="25884"/>
    <cellStyle name="Обычный 19 23 3 2 4" xfId="25885"/>
    <cellStyle name="Обычный 19 23 3 3" xfId="25886"/>
    <cellStyle name="Обычный 19 23 3 3 2" xfId="25887"/>
    <cellStyle name="Обычный 19 23 3 3 2 2" xfId="25888"/>
    <cellStyle name="Обычный 19 23 3 3 2 2 2" xfId="25889"/>
    <cellStyle name="Обычный 19 23 3 3 2 3" xfId="25890"/>
    <cellStyle name="Обычный 19 23 3 3 3" xfId="25891"/>
    <cellStyle name="Обычный 19 23 3 3 3 2" xfId="25892"/>
    <cellStyle name="Обычный 19 23 3 3 4" xfId="25893"/>
    <cellStyle name="Обычный 19 23 3 4" xfId="25894"/>
    <cellStyle name="Обычный 19 23 3 4 2" xfId="25895"/>
    <cellStyle name="Обычный 19 23 3 4 2 2" xfId="25896"/>
    <cellStyle name="Обычный 19 23 3 4 2 2 2" xfId="25897"/>
    <cellStyle name="Обычный 19 23 3 4 2 3" xfId="25898"/>
    <cellStyle name="Обычный 19 23 3 4 3" xfId="25899"/>
    <cellStyle name="Обычный 19 23 3 4 3 2" xfId="25900"/>
    <cellStyle name="Обычный 19 23 3 4 4" xfId="25901"/>
    <cellStyle name="Обычный 19 23 3 5" xfId="25902"/>
    <cellStyle name="Обычный 19 23 3 5 2" xfId="25903"/>
    <cellStyle name="Обычный 19 23 3 5 2 2" xfId="25904"/>
    <cellStyle name="Обычный 19 23 3 5 3" xfId="25905"/>
    <cellStyle name="Обычный 19 23 3 6" xfId="25906"/>
    <cellStyle name="Обычный 19 23 3 6 2" xfId="25907"/>
    <cellStyle name="Обычный 19 23 3 7" xfId="25908"/>
    <cellStyle name="Обычный 19 23 4" xfId="25909"/>
    <cellStyle name="Обычный 19 23 4 2" xfId="25910"/>
    <cellStyle name="Обычный 19 23 4 2 2" xfId="25911"/>
    <cellStyle name="Обычный 19 23 4 2 2 2" xfId="25912"/>
    <cellStyle name="Обычный 19 23 4 2 3" xfId="25913"/>
    <cellStyle name="Обычный 19 23 4 3" xfId="25914"/>
    <cellStyle name="Обычный 19 23 4 3 2" xfId="25915"/>
    <cellStyle name="Обычный 19 23 4 4" xfId="25916"/>
    <cellStyle name="Обычный 19 23 5" xfId="25917"/>
    <cellStyle name="Обычный 19 23 5 2" xfId="25918"/>
    <cellStyle name="Обычный 19 23 5 2 2" xfId="25919"/>
    <cellStyle name="Обычный 19 23 5 2 2 2" xfId="25920"/>
    <cellStyle name="Обычный 19 23 5 2 3" xfId="25921"/>
    <cellStyle name="Обычный 19 23 5 3" xfId="25922"/>
    <cellStyle name="Обычный 19 23 5 3 2" xfId="25923"/>
    <cellStyle name="Обычный 19 23 5 4" xfId="25924"/>
    <cellStyle name="Обычный 19 23 6" xfId="25925"/>
    <cellStyle name="Обычный 19 23 6 2" xfId="25926"/>
    <cellStyle name="Обычный 19 23 6 2 2" xfId="25927"/>
    <cellStyle name="Обычный 19 23 6 2 2 2" xfId="25928"/>
    <cellStyle name="Обычный 19 23 6 2 3" xfId="25929"/>
    <cellStyle name="Обычный 19 23 6 3" xfId="25930"/>
    <cellStyle name="Обычный 19 23 6 3 2" xfId="25931"/>
    <cellStyle name="Обычный 19 23 6 4" xfId="25932"/>
    <cellStyle name="Обычный 19 23 7" xfId="25933"/>
    <cellStyle name="Обычный 19 23 7 2" xfId="25934"/>
    <cellStyle name="Обычный 19 23 7 2 2" xfId="25935"/>
    <cellStyle name="Обычный 19 23 7 2 2 2" xfId="25936"/>
    <cellStyle name="Обычный 19 23 7 2 3" xfId="25937"/>
    <cellStyle name="Обычный 19 23 7 3" xfId="25938"/>
    <cellStyle name="Обычный 19 23 7 3 2" xfId="25939"/>
    <cellStyle name="Обычный 19 23 7 4" xfId="25940"/>
    <cellStyle name="Обычный 19 23 8" xfId="25941"/>
    <cellStyle name="Обычный 19 23 8 2" xfId="25942"/>
    <cellStyle name="Обычный 19 24" xfId="25943"/>
    <cellStyle name="Обычный 19 24 2" xfId="46628"/>
    <cellStyle name="Обычный 19 25" xfId="25944"/>
    <cellStyle name="Обычный 19 26" xfId="25945"/>
    <cellStyle name="Обычный 19 26 2" xfId="25946"/>
    <cellStyle name="Обычный 19 26 2 2" xfId="25947"/>
    <cellStyle name="Обычный 19 26 2 2 2" xfId="25948"/>
    <cellStyle name="Обычный 19 26 2 3" xfId="25949"/>
    <cellStyle name="Обычный 19 26 3" xfId="25950"/>
    <cellStyle name="Обычный 19 26 3 2" xfId="25951"/>
    <cellStyle name="Обычный 19 26 4" xfId="25952"/>
    <cellStyle name="Обычный 19 27" xfId="25953"/>
    <cellStyle name="Обычный 19 27 2" xfId="25954"/>
    <cellStyle name="Обычный 19 27 2 2" xfId="25955"/>
    <cellStyle name="Обычный 19 27 2 2 2" xfId="25956"/>
    <cellStyle name="Обычный 19 27 2 3" xfId="25957"/>
    <cellStyle name="Обычный 19 27 3" xfId="25958"/>
    <cellStyle name="Обычный 19 27 3 2" xfId="25959"/>
    <cellStyle name="Обычный 19 27 4" xfId="25960"/>
    <cellStyle name="Обычный 19 28" xfId="25961"/>
    <cellStyle name="Обычный 19 29" xfId="25962"/>
    <cellStyle name="Обычный 19 29 2" xfId="25963"/>
    <cellStyle name="Обычный 19 29 2 2" xfId="25964"/>
    <cellStyle name="Обычный 19 29 2 2 2" xfId="25965"/>
    <cellStyle name="Обычный 19 29 2 3" xfId="25966"/>
    <cellStyle name="Обычный 19 29 3" xfId="25967"/>
    <cellStyle name="Обычный 19 29 3 2" xfId="25968"/>
    <cellStyle name="Обычный 19 29 4" xfId="25969"/>
    <cellStyle name="Обычный 19 3" xfId="25970"/>
    <cellStyle name="Обычный 19 3 2" xfId="25971"/>
    <cellStyle name="Обычный 19 3 2 2" xfId="25972"/>
    <cellStyle name="Обычный 19 3 2 2 2" xfId="25973"/>
    <cellStyle name="Обычный 19 3 2 2 2 2" xfId="25974"/>
    <cellStyle name="Обычный 19 3 2 2 3" xfId="25975"/>
    <cellStyle name="Обычный 19 3 2 3" xfId="25976"/>
    <cellStyle name="Обычный 19 3 2 3 2" xfId="25977"/>
    <cellStyle name="Обычный 19 3 2 4" xfId="25978"/>
    <cellStyle name="Обычный 19 3 3" xfId="25979"/>
    <cellStyle name="Обычный 19 3 3 2" xfId="25980"/>
    <cellStyle name="Обычный 19 3 3 2 2" xfId="25981"/>
    <cellStyle name="Обычный 19 3 3 2 2 2" xfId="25982"/>
    <cellStyle name="Обычный 19 3 3 2 3" xfId="25983"/>
    <cellStyle name="Обычный 19 3 3 3" xfId="25984"/>
    <cellStyle name="Обычный 19 3 3 3 2" xfId="25985"/>
    <cellStyle name="Обычный 19 3 3 4" xfId="25986"/>
    <cellStyle name="Обычный 19 3 4" xfId="25987"/>
    <cellStyle name="Обычный 19 3 4 2" xfId="25988"/>
    <cellStyle name="Обычный 19 3 4 2 2" xfId="25989"/>
    <cellStyle name="Обычный 19 3 4 2 2 2" xfId="25990"/>
    <cellStyle name="Обычный 19 3 4 2 3" xfId="25991"/>
    <cellStyle name="Обычный 19 3 4 3" xfId="25992"/>
    <cellStyle name="Обычный 19 3 4 3 2" xfId="25993"/>
    <cellStyle name="Обычный 19 3 4 4" xfId="25994"/>
    <cellStyle name="Обычный 19 3 5" xfId="46629"/>
    <cellStyle name="Обычный 19 30" xfId="25995"/>
    <cellStyle name="Обычный 19 30 2" xfId="25996"/>
    <cellStyle name="Обычный 19 30 2 2" xfId="25997"/>
    <cellStyle name="Обычный 19 30 3" xfId="25998"/>
    <cellStyle name="Обычный 19 31" xfId="25999"/>
    <cellStyle name="Обычный 19 31 2" xfId="26000"/>
    <cellStyle name="Обычный 19 32" xfId="26001"/>
    <cellStyle name="Обычный 19 4" xfId="26002"/>
    <cellStyle name="Обычный 19 4 2" xfId="26003"/>
    <cellStyle name="Обычный 19 4 2 2" xfId="26004"/>
    <cellStyle name="Обычный 19 4 2 2 2" xfId="26005"/>
    <cellStyle name="Обычный 19 4 2 2 2 2" xfId="26006"/>
    <cellStyle name="Обычный 19 4 2 2 3" xfId="26007"/>
    <cellStyle name="Обычный 19 4 2 3" xfId="26008"/>
    <cellStyle name="Обычный 19 4 2 3 2" xfId="26009"/>
    <cellStyle name="Обычный 19 4 2 4" xfId="26010"/>
    <cellStyle name="Обычный 19 4 3" xfId="26011"/>
    <cellStyle name="Обычный 19 4 3 2" xfId="26012"/>
    <cellStyle name="Обычный 19 4 3 2 2" xfId="26013"/>
    <cellStyle name="Обычный 19 4 3 2 2 2" xfId="26014"/>
    <cellStyle name="Обычный 19 4 3 2 3" xfId="26015"/>
    <cellStyle name="Обычный 19 4 3 3" xfId="26016"/>
    <cellStyle name="Обычный 19 4 3 3 2" xfId="26017"/>
    <cellStyle name="Обычный 19 4 3 4" xfId="26018"/>
    <cellStyle name="Обычный 19 4 4" xfId="46630"/>
    <cellStyle name="Обычный 19 5" xfId="26019"/>
    <cellStyle name="Обычный 19 5 2" xfId="26020"/>
    <cellStyle name="Обычный 19 5 2 2" xfId="26021"/>
    <cellStyle name="Обычный 19 5 2 2 2" xfId="26022"/>
    <cellStyle name="Обычный 19 5 2 2 2 2" xfId="26023"/>
    <cellStyle name="Обычный 19 5 2 2 3" xfId="26024"/>
    <cellStyle name="Обычный 19 5 2 3" xfId="26025"/>
    <cellStyle name="Обычный 19 5 2 3 2" xfId="26026"/>
    <cellStyle name="Обычный 19 5 2 4" xfId="26027"/>
    <cellStyle name="Обычный 19 5 3" xfId="26028"/>
    <cellStyle name="Обычный 19 5 3 2" xfId="26029"/>
    <cellStyle name="Обычный 19 5 3 2 2" xfId="26030"/>
    <cellStyle name="Обычный 19 5 3 2 2 2" xfId="26031"/>
    <cellStyle name="Обычный 19 5 3 2 3" xfId="26032"/>
    <cellStyle name="Обычный 19 5 3 3" xfId="26033"/>
    <cellStyle name="Обычный 19 5 3 3 2" xfId="26034"/>
    <cellStyle name="Обычный 19 5 3 4" xfId="26035"/>
    <cellStyle name="Обычный 19 5 4" xfId="46631"/>
    <cellStyle name="Обычный 19 6" xfId="26036"/>
    <cellStyle name="Обычный 19 6 2" xfId="46632"/>
    <cellStyle name="Обычный 19 6 3" xfId="46633"/>
    <cellStyle name="Обычный 19 6 4" xfId="46634"/>
    <cellStyle name="Обычный 19 7" xfId="26037"/>
    <cellStyle name="Обычный 19 7 2" xfId="46635"/>
    <cellStyle name="Обычный 19 8" xfId="26038"/>
    <cellStyle name="Обычный 19 8 2" xfId="46636"/>
    <cellStyle name="Обычный 19 9" xfId="26039"/>
    <cellStyle name="Обычный 19 9 2" xfId="46637"/>
    <cellStyle name="Обычный 19_RecoursesReserves_образец (Универсальный от Димы) (2)" xfId="46638"/>
    <cellStyle name="Обычный 2" xfId="7"/>
    <cellStyle name="Обычный 2 10" xfId="4"/>
    <cellStyle name="Обычный 2 10 2" xfId="26040"/>
    <cellStyle name="Обычный 2 10 2 2" xfId="26041"/>
    <cellStyle name="Обычный 2 10 2 2 2" xfId="46639"/>
    <cellStyle name="Обычный 2 10 3" xfId="46640"/>
    <cellStyle name="Обычный 2 11" xfId="26042"/>
    <cellStyle name="Обычный 2 11 2" xfId="26043"/>
    <cellStyle name="Обычный 2 11 2 2" xfId="26044"/>
    <cellStyle name="Обычный 2 11 2 2 2" xfId="26045"/>
    <cellStyle name="Обычный 2 11 2 2 2 2" xfId="46641"/>
    <cellStyle name="Обычный 2 11 2 2 3" xfId="26046"/>
    <cellStyle name="Обычный 2 11 2 2 3 2" xfId="46642"/>
    <cellStyle name="Обычный 2 11 2 3" xfId="26047"/>
    <cellStyle name="Обычный 2 11 2 3 2" xfId="46643"/>
    <cellStyle name="Обычный 2 11 2 4" xfId="26048"/>
    <cellStyle name="Обычный 2 11 2 4 2" xfId="46644"/>
    <cellStyle name="Обычный 2 11 2 5" xfId="46645"/>
    <cellStyle name="Обычный 2 11 2_Капстрой" xfId="26049"/>
    <cellStyle name="Обычный 2 11 3" xfId="26050"/>
    <cellStyle name="Обычный 2 11 3 2" xfId="26051"/>
    <cellStyle name="Обычный 2 11 3 2 2" xfId="46646"/>
    <cellStyle name="Обычный 2 11 3 3" xfId="26052"/>
    <cellStyle name="Обычный 2 11 3 3 2" xfId="46647"/>
    <cellStyle name="Обычный 2 11 4" xfId="26053"/>
    <cellStyle name="Обычный 2 11 4 2" xfId="46648"/>
    <cellStyle name="Обычный 2 11 5" xfId="26054"/>
    <cellStyle name="Обычный 2 11 5 2" xfId="46649"/>
    <cellStyle name="Обычный 2 11 6" xfId="46650"/>
    <cellStyle name="Обычный 2 11_(DELOITTE) январь 2011" xfId="26055"/>
    <cellStyle name="Обычный 2 12" xfId="26056"/>
    <cellStyle name="Обычный 2 12 10" xfId="26057"/>
    <cellStyle name="Обычный 2 12 10 2" xfId="26058"/>
    <cellStyle name="Обычный 2 12 10 2 2" xfId="26059"/>
    <cellStyle name="Обычный 2 12 10 2 2 2" xfId="26060"/>
    <cellStyle name="Обычный 2 12 10 2 3" xfId="26061"/>
    <cellStyle name="Обычный 2 12 10 3" xfId="26062"/>
    <cellStyle name="Обычный 2 12 10 3 2" xfId="26063"/>
    <cellStyle name="Обычный 2 12 10 4" xfId="26064"/>
    <cellStyle name="Обычный 2 12 11" xfId="26065"/>
    <cellStyle name="Обычный 2 12 11 2" xfId="46651"/>
    <cellStyle name="Обычный 2 12 12" xfId="26066"/>
    <cellStyle name="Обычный 2 12 12 2" xfId="26067"/>
    <cellStyle name="Обычный 2 12 12 2 2" xfId="26068"/>
    <cellStyle name="Обычный 2 12 12 3" xfId="26069"/>
    <cellStyle name="Обычный 2 12 13" xfId="26070"/>
    <cellStyle name="Обычный 2 12 13 2" xfId="26071"/>
    <cellStyle name="Обычный 2 12 14" xfId="26072"/>
    <cellStyle name="Обычный 2 12 2" xfId="26073"/>
    <cellStyle name="Обычный 2 12 2 10" xfId="26074"/>
    <cellStyle name="Обычный 2 12 2 10 2" xfId="26075"/>
    <cellStyle name="Обычный 2 12 2 10 2 2" xfId="26076"/>
    <cellStyle name="Обычный 2 12 2 10 2 2 2" xfId="26077"/>
    <cellStyle name="Обычный 2 12 2 10 2 3" xfId="26078"/>
    <cellStyle name="Обычный 2 12 2 10 3" xfId="26079"/>
    <cellStyle name="Обычный 2 12 2 10 3 2" xfId="26080"/>
    <cellStyle name="Обычный 2 12 2 10 4" xfId="26081"/>
    <cellStyle name="Обычный 2 12 2 11" xfId="26082"/>
    <cellStyle name="Обычный 2 12 2 11 2" xfId="26083"/>
    <cellStyle name="Обычный 2 12 2 12" xfId="46652"/>
    <cellStyle name="Обычный 2 12 2 2" xfId="26084"/>
    <cellStyle name="Обычный 2 12 2 2 2" xfId="26085"/>
    <cellStyle name="Обычный 2 12 2 2 2 2" xfId="26086"/>
    <cellStyle name="Обычный 2 12 2 2 2 2 2" xfId="26087"/>
    <cellStyle name="Обычный 2 12 2 2 2 2 2 2" xfId="26088"/>
    <cellStyle name="Обычный 2 12 2 2 2 2 3" xfId="26089"/>
    <cellStyle name="Обычный 2 12 2 2 2 3" xfId="26090"/>
    <cellStyle name="Обычный 2 12 2 2 2 3 2" xfId="26091"/>
    <cellStyle name="Обычный 2 12 2 2 2 4" xfId="26092"/>
    <cellStyle name="Обычный 2 12 2 2 3" xfId="26093"/>
    <cellStyle name="Обычный 2 12 2 2 3 2" xfId="26094"/>
    <cellStyle name="Обычный 2 12 2 2 3 2 2" xfId="26095"/>
    <cellStyle name="Обычный 2 12 2 2 3 2 2 2" xfId="26096"/>
    <cellStyle name="Обычный 2 12 2 2 3 2 3" xfId="26097"/>
    <cellStyle name="Обычный 2 12 2 2 3 3" xfId="26098"/>
    <cellStyle name="Обычный 2 12 2 2 3 3 2" xfId="26099"/>
    <cellStyle name="Обычный 2 12 2 2 3 4" xfId="26100"/>
    <cellStyle name="Обычный 2 12 2 2 4" xfId="26101"/>
    <cellStyle name="Обычный 2 12 2 2 4 2" xfId="26102"/>
    <cellStyle name="Обычный 2 12 2 2 4 2 2" xfId="26103"/>
    <cellStyle name="Обычный 2 12 2 2 4 2 2 2" xfId="26104"/>
    <cellStyle name="Обычный 2 12 2 2 4 2 3" xfId="26105"/>
    <cellStyle name="Обычный 2 12 2 2 4 3" xfId="26106"/>
    <cellStyle name="Обычный 2 12 2 2 4 3 2" xfId="26107"/>
    <cellStyle name="Обычный 2 12 2 2 4 4" xfId="26108"/>
    <cellStyle name="Обычный 2 12 2 2 5" xfId="46653"/>
    <cellStyle name="Обычный 2 12 2 3" xfId="26109"/>
    <cellStyle name="Обычный 2 12 2 3 2" xfId="26110"/>
    <cellStyle name="Обычный 2 12 2 3 2 2" xfId="26111"/>
    <cellStyle name="Обычный 2 12 2 3 2 2 2" xfId="26112"/>
    <cellStyle name="Обычный 2 12 2 3 2 2 2 2" xfId="26113"/>
    <cellStyle name="Обычный 2 12 2 3 2 2 3" xfId="26114"/>
    <cellStyle name="Обычный 2 12 2 3 2 3" xfId="26115"/>
    <cellStyle name="Обычный 2 12 2 3 2 3 2" xfId="26116"/>
    <cellStyle name="Обычный 2 12 2 3 2 4" xfId="26117"/>
    <cellStyle name="Обычный 2 12 2 3 3" xfId="26118"/>
    <cellStyle name="Обычный 2 12 2 3 3 2" xfId="26119"/>
    <cellStyle name="Обычный 2 12 2 3 3 2 2" xfId="26120"/>
    <cellStyle name="Обычный 2 12 2 3 3 2 2 2" xfId="26121"/>
    <cellStyle name="Обычный 2 12 2 3 3 2 3" xfId="26122"/>
    <cellStyle name="Обычный 2 12 2 3 3 3" xfId="26123"/>
    <cellStyle name="Обычный 2 12 2 3 3 3 2" xfId="26124"/>
    <cellStyle name="Обычный 2 12 2 3 3 4" xfId="26125"/>
    <cellStyle name="Обычный 2 12 2 3 4" xfId="46654"/>
    <cellStyle name="Обычный 2 12 2 4" xfId="26126"/>
    <cellStyle name="Обычный 2 12 2 4 2" xfId="26127"/>
    <cellStyle name="Обычный 2 12 2 4 2 2" xfId="26128"/>
    <cellStyle name="Обычный 2 12 2 4 2 2 2" xfId="26129"/>
    <cellStyle name="Обычный 2 12 2 4 2 2 2 2" xfId="26130"/>
    <cellStyle name="Обычный 2 12 2 4 2 2 3" xfId="26131"/>
    <cellStyle name="Обычный 2 12 2 4 2 3" xfId="26132"/>
    <cellStyle name="Обычный 2 12 2 4 2 3 2" xfId="26133"/>
    <cellStyle name="Обычный 2 12 2 4 2 4" xfId="26134"/>
    <cellStyle name="Обычный 2 12 2 4 3" xfId="26135"/>
    <cellStyle name="Обычный 2 12 2 4 3 2" xfId="46655"/>
    <cellStyle name="Обычный 2 12 2 4 4" xfId="26136"/>
    <cellStyle name="Обычный 2 12 2 4 4 2" xfId="26137"/>
    <cellStyle name="Обычный 2 12 2 4 4 2 2" xfId="26138"/>
    <cellStyle name="Обычный 2 12 2 4 4 2 2 2" xfId="26139"/>
    <cellStyle name="Обычный 2 12 2 4 4 2 3" xfId="26140"/>
    <cellStyle name="Обычный 2 12 2 4 4 3" xfId="26141"/>
    <cellStyle name="Обычный 2 12 2 4 4 3 2" xfId="26142"/>
    <cellStyle name="Обычный 2 12 2 4 4 4" xfId="26143"/>
    <cellStyle name="Обычный 2 12 2 4 5" xfId="26144"/>
    <cellStyle name="Обычный 2 12 2 4 5 2" xfId="26145"/>
    <cellStyle name="Обычный 2 12 2 4 5 2 2" xfId="26146"/>
    <cellStyle name="Обычный 2 12 2 4 5 2 2 2" xfId="26147"/>
    <cellStyle name="Обычный 2 12 2 4 5 2 3" xfId="26148"/>
    <cellStyle name="Обычный 2 12 2 4 5 3" xfId="26149"/>
    <cellStyle name="Обычный 2 12 2 4 5 3 2" xfId="26150"/>
    <cellStyle name="Обычный 2 12 2 4 5 4" xfId="26151"/>
    <cellStyle name="Обычный 2 12 2 4 6" xfId="26152"/>
    <cellStyle name="Обычный 2 12 2 4 6 2" xfId="26153"/>
    <cellStyle name="Обычный 2 12 2 4 6 2 2" xfId="26154"/>
    <cellStyle name="Обычный 2 12 2 4 6 3" xfId="26155"/>
    <cellStyle name="Обычный 2 12 2 4 7" xfId="26156"/>
    <cellStyle name="Обычный 2 12 2 4 7 2" xfId="26157"/>
    <cellStyle name="Обычный 2 12 2 4 8" xfId="26158"/>
    <cellStyle name="Обычный 2 12 2 4 8 2" xfId="26159"/>
    <cellStyle name="Обычный 2 12 2 4 9" xfId="26160"/>
    <cellStyle name="Обычный 2 12 2 5" xfId="26161"/>
    <cellStyle name="Обычный 2 12 2 5 2" xfId="26162"/>
    <cellStyle name="Обычный 2 12 2 5 2 2" xfId="26163"/>
    <cellStyle name="Обычный 2 12 2 5 2 2 2" xfId="26164"/>
    <cellStyle name="Обычный 2 12 2 5 2 2 2 2" xfId="26165"/>
    <cellStyle name="Обычный 2 12 2 5 2 2 3" xfId="26166"/>
    <cellStyle name="Обычный 2 12 2 5 2 3" xfId="26167"/>
    <cellStyle name="Обычный 2 12 2 5 2 3 2" xfId="26168"/>
    <cellStyle name="Обычный 2 12 2 5 2 4" xfId="26169"/>
    <cellStyle name="Обычный 2 12 2 5 3" xfId="26170"/>
    <cellStyle name="Обычный 2 12 2 5 3 2" xfId="26171"/>
    <cellStyle name="Обычный 2 12 2 5 3 2 2" xfId="26172"/>
    <cellStyle name="Обычный 2 12 2 5 3 2 2 2" xfId="26173"/>
    <cellStyle name="Обычный 2 12 2 5 3 2 3" xfId="26174"/>
    <cellStyle name="Обычный 2 12 2 5 3 3" xfId="26175"/>
    <cellStyle name="Обычный 2 12 2 5 3 3 2" xfId="26176"/>
    <cellStyle name="Обычный 2 12 2 5 3 4" xfId="26177"/>
    <cellStyle name="Обычный 2 12 2 5 4" xfId="26178"/>
    <cellStyle name="Обычный 2 12 2 5 4 2" xfId="26179"/>
    <cellStyle name="Обычный 2 12 2 5 4 2 2" xfId="26180"/>
    <cellStyle name="Обычный 2 12 2 5 4 2 2 2" xfId="26181"/>
    <cellStyle name="Обычный 2 12 2 5 4 2 3" xfId="26182"/>
    <cellStyle name="Обычный 2 12 2 5 4 3" xfId="26183"/>
    <cellStyle name="Обычный 2 12 2 5 4 3 2" xfId="26184"/>
    <cellStyle name="Обычный 2 12 2 5 4 4" xfId="26185"/>
    <cellStyle name="Обычный 2 12 2 5 5" xfId="26186"/>
    <cellStyle name="Обычный 2 12 2 5 5 2" xfId="26187"/>
    <cellStyle name="Обычный 2 12 2 5 5 2 2" xfId="26188"/>
    <cellStyle name="Обычный 2 12 2 5 5 3" xfId="26189"/>
    <cellStyle name="Обычный 2 12 2 5 6" xfId="26190"/>
    <cellStyle name="Обычный 2 12 2 5 6 2" xfId="26191"/>
    <cellStyle name="Обычный 2 12 2 5 7" xfId="26192"/>
    <cellStyle name="Обычный 2 12 2 6" xfId="26193"/>
    <cellStyle name="Обычный 2 12 2 6 2" xfId="26194"/>
    <cellStyle name="Обычный 2 12 2 6 2 2" xfId="26195"/>
    <cellStyle name="Обычный 2 12 2 6 2 2 2" xfId="26196"/>
    <cellStyle name="Обычный 2 12 2 6 2 3" xfId="26197"/>
    <cellStyle name="Обычный 2 12 2 6 3" xfId="26198"/>
    <cellStyle name="Обычный 2 12 2 6 3 2" xfId="26199"/>
    <cellStyle name="Обычный 2 12 2 6 4" xfId="26200"/>
    <cellStyle name="Обычный 2 12 2 7" xfId="26201"/>
    <cellStyle name="Обычный 2 12 2 7 2" xfId="26202"/>
    <cellStyle name="Обычный 2 12 2 7 2 2" xfId="26203"/>
    <cellStyle name="Обычный 2 12 2 7 2 2 2" xfId="26204"/>
    <cellStyle name="Обычный 2 12 2 7 2 3" xfId="26205"/>
    <cellStyle name="Обычный 2 12 2 7 3" xfId="26206"/>
    <cellStyle name="Обычный 2 12 2 7 3 2" xfId="26207"/>
    <cellStyle name="Обычный 2 12 2 7 4" xfId="26208"/>
    <cellStyle name="Обычный 2 12 2 8" xfId="26209"/>
    <cellStyle name="Обычный 2 12 2 8 2" xfId="26210"/>
    <cellStyle name="Обычный 2 12 2 8 2 2" xfId="26211"/>
    <cellStyle name="Обычный 2 12 2 8 2 2 2" xfId="26212"/>
    <cellStyle name="Обычный 2 12 2 8 2 3" xfId="26213"/>
    <cellStyle name="Обычный 2 12 2 8 3" xfId="26214"/>
    <cellStyle name="Обычный 2 12 2 8 3 2" xfId="26215"/>
    <cellStyle name="Обычный 2 12 2 8 4" xfId="26216"/>
    <cellStyle name="Обычный 2 12 2 9" xfId="26217"/>
    <cellStyle name="Обычный 2 12 2 9 2" xfId="26218"/>
    <cellStyle name="Обычный 2 12 2 9 2 2" xfId="26219"/>
    <cellStyle name="Обычный 2 12 2 9 2 2 2" xfId="26220"/>
    <cellStyle name="Обычный 2 12 2 9 2 3" xfId="26221"/>
    <cellStyle name="Обычный 2 12 2 9 3" xfId="26222"/>
    <cellStyle name="Обычный 2 12 2 9 3 2" xfId="26223"/>
    <cellStyle name="Обычный 2 12 2 9 4" xfId="26224"/>
    <cellStyle name="Обычный 2 12 3" xfId="26225"/>
    <cellStyle name="Обычный 2 12 3 2" xfId="26226"/>
    <cellStyle name="Обычный 2 12 3 2 10" xfId="26227"/>
    <cellStyle name="Обычный 2 12 3 2 2" xfId="26228"/>
    <cellStyle name="Обычный 2 12 3 2 2 2" xfId="26229"/>
    <cellStyle name="Обычный 2 12 3 2 2 2 2" xfId="26230"/>
    <cellStyle name="Обычный 2 12 3 2 2 2 2 2" xfId="26231"/>
    <cellStyle name="Обычный 2 12 3 2 2 2 2 2 2" xfId="26232"/>
    <cellStyle name="Обычный 2 12 3 2 2 2 2 3" xfId="26233"/>
    <cellStyle name="Обычный 2 12 3 2 2 2 3" xfId="26234"/>
    <cellStyle name="Обычный 2 12 3 2 2 2 3 2" xfId="26235"/>
    <cellStyle name="Обычный 2 12 3 2 2 2 4" xfId="26236"/>
    <cellStyle name="Обычный 2 12 3 2 2 3" xfId="26237"/>
    <cellStyle name="Обычный 2 12 3 2 2 3 2" xfId="26238"/>
    <cellStyle name="Обычный 2 12 3 2 2 3 2 2" xfId="26239"/>
    <cellStyle name="Обычный 2 12 3 2 2 3 2 2 2" xfId="26240"/>
    <cellStyle name="Обычный 2 12 3 2 2 3 2 3" xfId="26241"/>
    <cellStyle name="Обычный 2 12 3 2 2 3 3" xfId="26242"/>
    <cellStyle name="Обычный 2 12 3 2 2 3 3 2" xfId="26243"/>
    <cellStyle name="Обычный 2 12 3 2 2 3 4" xfId="26244"/>
    <cellStyle name="Обычный 2 12 3 2 2 4" xfId="26245"/>
    <cellStyle name="Обычный 2 12 3 2 2 4 2" xfId="26246"/>
    <cellStyle name="Обычный 2 12 3 2 2 4 2 2" xfId="26247"/>
    <cellStyle name="Обычный 2 12 3 2 2 4 2 2 2" xfId="26248"/>
    <cellStyle name="Обычный 2 12 3 2 2 4 2 3" xfId="26249"/>
    <cellStyle name="Обычный 2 12 3 2 2 4 3" xfId="26250"/>
    <cellStyle name="Обычный 2 12 3 2 2 4 3 2" xfId="26251"/>
    <cellStyle name="Обычный 2 12 3 2 2 4 4" xfId="26252"/>
    <cellStyle name="Обычный 2 12 3 2 2 5" xfId="26253"/>
    <cellStyle name="Обычный 2 12 3 2 2 5 2" xfId="26254"/>
    <cellStyle name="Обычный 2 12 3 2 2 5 2 2" xfId="26255"/>
    <cellStyle name="Обычный 2 12 3 2 2 5 3" xfId="26256"/>
    <cellStyle name="Обычный 2 12 3 2 2 6" xfId="26257"/>
    <cellStyle name="Обычный 2 12 3 2 2 6 2" xfId="26258"/>
    <cellStyle name="Обычный 2 12 3 2 2 7" xfId="26259"/>
    <cellStyle name="Обычный 2 12 3 2 2 7 2" xfId="26260"/>
    <cellStyle name="Обычный 2 12 3 2 2 8" xfId="26261"/>
    <cellStyle name="Обычный 2 12 3 2 3" xfId="26262"/>
    <cellStyle name="Обычный 2 12 3 2 3 2" xfId="26263"/>
    <cellStyle name="Обычный 2 12 3 2 3 2 2" xfId="26264"/>
    <cellStyle name="Обычный 2 12 3 2 3 2 2 2" xfId="26265"/>
    <cellStyle name="Обычный 2 12 3 2 3 2 2 2 2" xfId="26266"/>
    <cellStyle name="Обычный 2 12 3 2 3 2 2 3" xfId="26267"/>
    <cellStyle name="Обычный 2 12 3 2 3 2 3" xfId="26268"/>
    <cellStyle name="Обычный 2 12 3 2 3 2 3 2" xfId="26269"/>
    <cellStyle name="Обычный 2 12 3 2 3 2 4" xfId="26270"/>
    <cellStyle name="Обычный 2 12 3 2 3 3" xfId="26271"/>
    <cellStyle name="Обычный 2 12 3 2 3 3 2" xfId="26272"/>
    <cellStyle name="Обычный 2 12 3 2 3 3 2 2" xfId="26273"/>
    <cellStyle name="Обычный 2 12 3 2 3 3 2 2 2" xfId="26274"/>
    <cellStyle name="Обычный 2 12 3 2 3 3 2 3" xfId="26275"/>
    <cellStyle name="Обычный 2 12 3 2 3 3 3" xfId="26276"/>
    <cellStyle name="Обычный 2 12 3 2 3 3 3 2" xfId="26277"/>
    <cellStyle name="Обычный 2 12 3 2 3 3 4" xfId="26278"/>
    <cellStyle name="Обычный 2 12 3 2 3 4" xfId="26279"/>
    <cellStyle name="Обычный 2 12 3 2 3 4 2" xfId="26280"/>
    <cellStyle name="Обычный 2 12 3 2 3 4 2 2" xfId="26281"/>
    <cellStyle name="Обычный 2 12 3 2 3 4 2 2 2" xfId="26282"/>
    <cellStyle name="Обычный 2 12 3 2 3 4 2 3" xfId="26283"/>
    <cellStyle name="Обычный 2 12 3 2 3 4 3" xfId="26284"/>
    <cellStyle name="Обычный 2 12 3 2 3 4 3 2" xfId="26285"/>
    <cellStyle name="Обычный 2 12 3 2 3 4 4" xfId="26286"/>
    <cellStyle name="Обычный 2 12 3 2 3 5" xfId="26287"/>
    <cellStyle name="Обычный 2 12 3 2 3 5 2" xfId="26288"/>
    <cellStyle name="Обычный 2 12 3 2 3 5 2 2" xfId="26289"/>
    <cellStyle name="Обычный 2 12 3 2 3 5 3" xfId="26290"/>
    <cellStyle name="Обычный 2 12 3 2 3 6" xfId="26291"/>
    <cellStyle name="Обычный 2 12 3 2 3 6 2" xfId="26292"/>
    <cellStyle name="Обычный 2 12 3 2 3 7" xfId="26293"/>
    <cellStyle name="Обычный 2 12 3 2 4" xfId="26294"/>
    <cellStyle name="Обычный 2 12 3 2 4 2" xfId="26295"/>
    <cellStyle name="Обычный 2 12 3 2 4 2 2" xfId="26296"/>
    <cellStyle name="Обычный 2 12 3 2 4 2 2 2" xfId="26297"/>
    <cellStyle name="Обычный 2 12 3 2 4 2 3" xfId="26298"/>
    <cellStyle name="Обычный 2 12 3 2 4 3" xfId="26299"/>
    <cellStyle name="Обычный 2 12 3 2 4 3 2" xfId="26300"/>
    <cellStyle name="Обычный 2 12 3 2 4 4" xfId="26301"/>
    <cellStyle name="Обычный 2 12 3 2 5" xfId="26302"/>
    <cellStyle name="Обычный 2 12 3 2 5 2" xfId="26303"/>
    <cellStyle name="Обычный 2 12 3 2 5 2 2" xfId="26304"/>
    <cellStyle name="Обычный 2 12 3 2 5 2 2 2" xfId="26305"/>
    <cellStyle name="Обычный 2 12 3 2 5 2 3" xfId="26306"/>
    <cellStyle name="Обычный 2 12 3 2 5 3" xfId="26307"/>
    <cellStyle name="Обычный 2 12 3 2 5 3 2" xfId="26308"/>
    <cellStyle name="Обычный 2 12 3 2 5 4" xfId="26309"/>
    <cellStyle name="Обычный 2 12 3 2 6" xfId="26310"/>
    <cellStyle name="Обычный 2 12 3 2 6 2" xfId="26311"/>
    <cellStyle name="Обычный 2 12 3 2 6 2 2" xfId="26312"/>
    <cellStyle name="Обычный 2 12 3 2 6 2 2 2" xfId="26313"/>
    <cellStyle name="Обычный 2 12 3 2 6 2 3" xfId="26314"/>
    <cellStyle name="Обычный 2 12 3 2 6 3" xfId="26315"/>
    <cellStyle name="Обычный 2 12 3 2 6 3 2" xfId="26316"/>
    <cellStyle name="Обычный 2 12 3 2 6 4" xfId="26317"/>
    <cellStyle name="Обычный 2 12 3 2 7" xfId="26318"/>
    <cellStyle name="Обычный 2 12 3 2 7 2" xfId="26319"/>
    <cellStyle name="Обычный 2 12 3 2 7 2 2" xfId="26320"/>
    <cellStyle name="Обычный 2 12 3 2 7 3" xfId="26321"/>
    <cellStyle name="Обычный 2 12 3 2 8" xfId="26322"/>
    <cellStyle name="Обычный 2 12 3 2 8 2" xfId="26323"/>
    <cellStyle name="Обычный 2 12 3 2 9" xfId="26324"/>
    <cellStyle name="Обычный 2 12 3 2 9 2" xfId="26325"/>
    <cellStyle name="Обычный 2 12 3 3" xfId="26326"/>
    <cellStyle name="Обычный 2 12 3 3 2" xfId="26327"/>
    <cellStyle name="Обычный 2 12 3 3 2 2" xfId="26328"/>
    <cellStyle name="Обычный 2 12 3 3 2 2 2" xfId="26329"/>
    <cellStyle name="Обычный 2 12 3 3 2 3" xfId="26330"/>
    <cellStyle name="Обычный 2 12 3 3 3" xfId="26331"/>
    <cellStyle name="Обычный 2 12 3 3 3 2" xfId="26332"/>
    <cellStyle name="Обычный 2 12 3 3 4" xfId="26333"/>
    <cellStyle name="Обычный 2 12 3 4" xfId="46656"/>
    <cellStyle name="Обычный 2 12 4" xfId="26334"/>
    <cellStyle name="Обычный 2 12 4 2" xfId="26335"/>
    <cellStyle name="Обычный 2 12 4 3" xfId="26336"/>
    <cellStyle name="Обычный 2 12 4 3 2" xfId="46657"/>
    <cellStyle name="Обычный 2 12 4 4" xfId="26337"/>
    <cellStyle name="Обычный 2 12 4 4 2" xfId="26338"/>
    <cellStyle name="Обычный 2 12 4 4 2 2" xfId="26339"/>
    <cellStyle name="Обычный 2 12 4 4 2 2 2" xfId="26340"/>
    <cellStyle name="Обычный 2 12 4 4 2 3" xfId="26341"/>
    <cellStyle name="Обычный 2 12 4 4 3" xfId="26342"/>
    <cellStyle name="Обычный 2 12 4 4 3 2" xfId="26343"/>
    <cellStyle name="Обычный 2 12 4 4 4" xfId="26344"/>
    <cellStyle name="Обычный 2 12 4 5" xfId="26345"/>
    <cellStyle name="Обычный 2 12 4 5 2" xfId="26346"/>
    <cellStyle name="Обычный 2 12 4 5 2 2" xfId="26347"/>
    <cellStyle name="Обычный 2 12 4 5 2 2 2" xfId="26348"/>
    <cellStyle name="Обычный 2 12 4 5 2 3" xfId="26349"/>
    <cellStyle name="Обычный 2 12 4 5 3" xfId="26350"/>
    <cellStyle name="Обычный 2 12 4 5 3 2" xfId="26351"/>
    <cellStyle name="Обычный 2 12 4 5 4" xfId="26352"/>
    <cellStyle name="Обычный 2 12 4 6" xfId="46658"/>
    <cellStyle name="Обычный 2 12 5" xfId="26353"/>
    <cellStyle name="Обычный 2 12 5 2" xfId="26354"/>
    <cellStyle name="Обычный 2 12 5 2 2" xfId="26355"/>
    <cellStyle name="Обычный 2 12 5 2 2 2" xfId="26356"/>
    <cellStyle name="Обычный 2 12 5 2 2 2 2" xfId="26357"/>
    <cellStyle name="Обычный 2 12 5 2 2 3" xfId="26358"/>
    <cellStyle name="Обычный 2 12 5 2 3" xfId="26359"/>
    <cellStyle name="Обычный 2 12 5 2 3 2" xfId="26360"/>
    <cellStyle name="Обычный 2 12 5 2 4" xfId="26361"/>
    <cellStyle name="Обычный 2 12 5 3" xfId="26362"/>
    <cellStyle name="Обычный 2 12 5 3 2" xfId="26363"/>
    <cellStyle name="Обычный 2 12 5 3 2 2" xfId="26364"/>
    <cellStyle name="Обычный 2 12 5 3 2 2 2" xfId="26365"/>
    <cellStyle name="Обычный 2 12 5 3 2 3" xfId="26366"/>
    <cellStyle name="Обычный 2 12 5 3 3" xfId="26367"/>
    <cellStyle name="Обычный 2 12 5 3 3 2" xfId="26368"/>
    <cellStyle name="Обычный 2 12 5 3 4" xfId="26369"/>
    <cellStyle name="Обычный 2 12 5 4" xfId="46659"/>
    <cellStyle name="Обычный 2 12 6" xfId="26370"/>
    <cellStyle name="Обычный 2 12 6 2" xfId="46660"/>
    <cellStyle name="Обычный 2 12 6 3" xfId="46661"/>
    <cellStyle name="Обычный 2 12 6 4" xfId="46662"/>
    <cellStyle name="Обычный 2 12 7" xfId="26371"/>
    <cellStyle name="Обычный 2 12 7 2" xfId="26372"/>
    <cellStyle name="Обычный 2 12 7 2 2" xfId="26373"/>
    <cellStyle name="Обычный 2 12 7 2 2 2" xfId="26374"/>
    <cellStyle name="Обычный 2 12 7 2 2 2 2" xfId="26375"/>
    <cellStyle name="Обычный 2 12 7 2 2 2 2 2" xfId="26376"/>
    <cellStyle name="Обычный 2 12 7 2 2 2 3" xfId="26377"/>
    <cellStyle name="Обычный 2 12 7 2 2 3" xfId="26378"/>
    <cellStyle name="Обычный 2 12 7 2 2 3 2" xfId="26379"/>
    <cellStyle name="Обычный 2 12 7 2 2 4" xfId="26380"/>
    <cellStyle name="Обычный 2 12 7 2 3" xfId="26381"/>
    <cellStyle name="Обычный 2 12 7 2 3 2" xfId="26382"/>
    <cellStyle name="Обычный 2 12 7 2 3 2 2" xfId="26383"/>
    <cellStyle name="Обычный 2 12 7 2 3 2 2 2" xfId="26384"/>
    <cellStyle name="Обычный 2 12 7 2 3 2 3" xfId="26385"/>
    <cellStyle name="Обычный 2 12 7 2 3 3" xfId="26386"/>
    <cellStyle name="Обычный 2 12 7 2 3 3 2" xfId="26387"/>
    <cellStyle name="Обычный 2 12 7 2 3 4" xfId="26388"/>
    <cellStyle name="Обычный 2 12 7 2 4" xfId="26389"/>
    <cellStyle name="Обычный 2 12 7 2 4 2" xfId="26390"/>
    <cellStyle name="Обычный 2 12 7 2 4 2 2" xfId="26391"/>
    <cellStyle name="Обычный 2 12 7 2 4 2 2 2" xfId="26392"/>
    <cellStyle name="Обычный 2 12 7 2 4 2 3" xfId="26393"/>
    <cellStyle name="Обычный 2 12 7 2 4 3" xfId="26394"/>
    <cellStyle name="Обычный 2 12 7 2 4 3 2" xfId="26395"/>
    <cellStyle name="Обычный 2 12 7 2 4 4" xfId="26396"/>
    <cellStyle name="Обычный 2 12 7 2 5" xfId="26397"/>
    <cellStyle name="Обычный 2 12 7 2 5 2" xfId="26398"/>
    <cellStyle name="Обычный 2 12 7 2 5 2 2" xfId="26399"/>
    <cellStyle name="Обычный 2 12 7 2 5 3" xfId="26400"/>
    <cellStyle name="Обычный 2 12 7 2 6" xfId="26401"/>
    <cellStyle name="Обычный 2 12 7 2 6 2" xfId="26402"/>
    <cellStyle name="Обычный 2 12 7 2 7" xfId="26403"/>
    <cellStyle name="Обычный 2 12 7 3" xfId="26404"/>
    <cellStyle name="Обычный 2 12 7 3 2" xfId="26405"/>
    <cellStyle name="Обычный 2 12 7 3 2 2" xfId="26406"/>
    <cellStyle name="Обычный 2 12 7 3 2 2 2" xfId="26407"/>
    <cellStyle name="Обычный 2 12 7 3 2 3" xfId="26408"/>
    <cellStyle name="Обычный 2 12 7 3 3" xfId="26409"/>
    <cellStyle name="Обычный 2 12 7 3 3 2" xfId="26410"/>
    <cellStyle name="Обычный 2 12 7 3 4" xfId="26411"/>
    <cellStyle name="Обычный 2 12 7 4" xfId="26412"/>
    <cellStyle name="Обычный 2 12 7 4 2" xfId="26413"/>
    <cellStyle name="Обычный 2 12 7 4 2 2" xfId="26414"/>
    <cellStyle name="Обычный 2 12 7 4 2 2 2" xfId="26415"/>
    <cellStyle name="Обычный 2 12 7 4 2 3" xfId="26416"/>
    <cellStyle name="Обычный 2 12 7 4 3" xfId="26417"/>
    <cellStyle name="Обычный 2 12 7 4 3 2" xfId="26418"/>
    <cellStyle name="Обычный 2 12 7 4 4" xfId="26419"/>
    <cellStyle name="Обычный 2 12 7 5" xfId="26420"/>
    <cellStyle name="Обычный 2 12 7 5 2" xfId="26421"/>
    <cellStyle name="Обычный 2 12 7 5 2 2" xfId="26422"/>
    <cellStyle name="Обычный 2 12 7 5 2 2 2" xfId="26423"/>
    <cellStyle name="Обычный 2 12 7 5 2 3" xfId="26424"/>
    <cellStyle name="Обычный 2 12 7 5 3" xfId="26425"/>
    <cellStyle name="Обычный 2 12 7 5 3 2" xfId="26426"/>
    <cellStyle name="Обычный 2 12 7 5 4" xfId="26427"/>
    <cellStyle name="Обычный 2 12 7 6" xfId="26428"/>
    <cellStyle name="Обычный 2 12 7 6 2" xfId="26429"/>
    <cellStyle name="Обычный 2 12 7 6 2 2" xfId="26430"/>
    <cellStyle name="Обычный 2 12 7 6 3" xfId="26431"/>
    <cellStyle name="Обычный 2 12 7 7" xfId="26432"/>
    <cellStyle name="Обычный 2 12 7 7 2" xfId="26433"/>
    <cellStyle name="Обычный 2 12 7 8" xfId="26434"/>
    <cellStyle name="Обычный 2 12 7 8 2" xfId="26435"/>
    <cellStyle name="Обычный 2 12 7 9" xfId="26436"/>
    <cellStyle name="Обычный 2 12 8" xfId="26437"/>
    <cellStyle name="Обычный 2 12 8 2" xfId="46663"/>
    <cellStyle name="Обычный 2 12 9" xfId="26438"/>
    <cellStyle name="Обычный 2 12 9 2" xfId="26439"/>
    <cellStyle name="Обычный 2 12 9 2 2" xfId="26440"/>
    <cellStyle name="Обычный 2 12 9 2 2 2" xfId="26441"/>
    <cellStyle name="Обычный 2 12 9 2 3" xfId="26442"/>
    <cellStyle name="Обычный 2 12 9 3" xfId="26443"/>
    <cellStyle name="Обычный 2 12 9 3 2" xfId="26444"/>
    <cellStyle name="Обычный 2 12 9 4" xfId="26445"/>
    <cellStyle name="Обычный 2 12_(DELOITTE) январь 2011" xfId="26446"/>
    <cellStyle name="Обычный 2 13" xfId="26447"/>
    <cellStyle name="Обычный 2 13 2" xfId="26448"/>
    <cellStyle name="Обычный 2 13 2 2" xfId="46664"/>
    <cellStyle name="Обычный 2 13 3" xfId="26449"/>
    <cellStyle name="Обычный 2 13 3 2" xfId="46665"/>
    <cellStyle name="Обычный 2 14" xfId="26450"/>
    <cellStyle name="Обычный 2 14 10" xfId="26451"/>
    <cellStyle name="Обычный 2 14 10 2" xfId="26452"/>
    <cellStyle name="Обычный 2 14 11" xfId="26453"/>
    <cellStyle name="Обычный 2 14 11 2" xfId="26454"/>
    <cellStyle name="Обычный 2 14 12" xfId="26455"/>
    <cellStyle name="Обычный 2 14 13" xfId="46666"/>
    <cellStyle name="Обычный 2 14 14" xfId="46667"/>
    <cellStyle name="Обычный 2 14 2" xfId="26456"/>
    <cellStyle name="Обычный 2 14 2 2" xfId="26457"/>
    <cellStyle name="Обычный 2 14 2 2 2" xfId="26458"/>
    <cellStyle name="Обычный 2 14 2 2 2 2" xfId="26459"/>
    <cellStyle name="Обычный 2 14 2 2 2 2 2" xfId="26460"/>
    <cellStyle name="Обычный 2 14 2 2 2 2 2 2" xfId="26461"/>
    <cellStyle name="Обычный 2 14 2 2 2 2 3" xfId="26462"/>
    <cellStyle name="Обычный 2 14 2 2 2 3" xfId="26463"/>
    <cellStyle name="Обычный 2 14 2 2 2 3 2" xfId="26464"/>
    <cellStyle name="Обычный 2 14 2 2 2 4" xfId="26465"/>
    <cellStyle name="Обычный 2 14 2 2 3" xfId="26466"/>
    <cellStyle name="Обычный 2 14 2 2 3 2" xfId="26467"/>
    <cellStyle name="Обычный 2 14 2 2 3 2 2" xfId="26468"/>
    <cellStyle name="Обычный 2 14 2 2 3 2 2 2" xfId="26469"/>
    <cellStyle name="Обычный 2 14 2 2 3 2 3" xfId="26470"/>
    <cellStyle name="Обычный 2 14 2 2 3 3" xfId="26471"/>
    <cellStyle name="Обычный 2 14 2 2 3 3 2" xfId="26472"/>
    <cellStyle name="Обычный 2 14 2 2 3 4" xfId="26473"/>
    <cellStyle name="Обычный 2 14 2 2 4" xfId="26474"/>
    <cellStyle name="Обычный 2 14 2 2 4 2" xfId="26475"/>
    <cellStyle name="Обычный 2 14 2 2 4 2 2" xfId="26476"/>
    <cellStyle name="Обычный 2 14 2 2 4 2 2 2" xfId="26477"/>
    <cellStyle name="Обычный 2 14 2 2 4 2 3" xfId="26478"/>
    <cellStyle name="Обычный 2 14 2 2 4 3" xfId="26479"/>
    <cellStyle name="Обычный 2 14 2 2 4 3 2" xfId="26480"/>
    <cellStyle name="Обычный 2 14 2 2 4 4" xfId="26481"/>
    <cellStyle name="Обычный 2 14 2 2 5" xfId="26482"/>
    <cellStyle name="Обычный 2 14 2 2 5 2" xfId="26483"/>
    <cellStyle name="Обычный 2 14 2 2 5 2 2" xfId="26484"/>
    <cellStyle name="Обычный 2 14 2 2 5 3" xfId="26485"/>
    <cellStyle name="Обычный 2 14 2 2 6" xfId="26486"/>
    <cellStyle name="Обычный 2 14 2 2 6 2" xfId="26487"/>
    <cellStyle name="Обычный 2 14 2 2 7" xfId="26488"/>
    <cellStyle name="Обычный 2 14 2 3" xfId="46668"/>
    <cellStyle name="Обычный 2 14 2 4" xfId="46669"/>
    <cellStyle name="Обычный 2 14 2 5" xfId="46670"/>
    <cellStyle name="Обычный 2 14 3" xfId="26489"/>
    <cellStyle name="Обычный 2 14 3 2" xfId="46671"/>
    <cellStyle name="Обычный 2 14 4" xfId="26490"/>
    <cellStyle name="Обычный 2 14 4 2" xfId="46672"/>
    <cellStyle name="Обычный 2 14 5" xfId="26491"/>
    <cellStyle name="Обычный 2 14 5 2" xfId="26492"/>
    <cellStyle name="Обычный 2 14 5 2 2" xfId="26493"/>
    <cellStyle name="Обычный 2 14 5 2 2 2" xfId="26494"/>
    <cellStyle name="Обычный 2 14 5 2 2 2 2" xfId="26495"/>
    <cellStyle name="Обычный 2 14 5 2 2 2 2 2" xfId="26496"/>
    <cellStyle name="Обычный 2 14 5 2 2 2 3" xfId="26497"/>
    <cellStyle name="Обычный 2 14 5 2 2 3" xfId="26498"/>
    <cellStyle name="Обычный 2 14 5 2 2 3 2" xfId="26499"/>
    <cellStyle name="Обычный 2 14 5 2 2 4" xfId="26500"/>
    <cellStyle name="Обычный 2 14 5 2 3" xfId="26501"/>
    <cellStyle name="Обычный 2 14 5 2 3 2" xfId="26502"/>
    <cellStyle name="Обычный 2 14 5 2 3 2 2" xfId="26503"/>
    <cellStyle name="Обычный 2 14 5 2 3 2 2 2" xfId="26504"/>
    <cellStyle name="Обычный 2 14 5 2 3 2 3" xfId="26505"/>
    <cellStyle name="Обычный 2 14 5 2 3 3" xfId="26506"/>
    <cellStyle name="Обычный 2 14 5 2 3 3 2" xfId="26507"/>
    <cellStyle name="Обычный 2 14 5 2 3 4" xfId="26508"/>
    <cellStyle name="Обычный 2 14 5 2 4" xfId="26509"/>
    <cellStyle name="Обычный 2 14 5 2 4 2" xfId="26510"/>
    <cellStyle name="Обычный 2 14 5 2 4 2 2" xfId="26511"/>
    <cellStyle name="Обычный 2 14 5 2 4 2 2 2" xfId="26512"/>
    <cellStyle name="Обычный 2 14 5 2 4 2 3" xfId="26513"/>
    <cellStyle name="Обычный 2 14 5 2 4 3" xfId="26514"/>
    <cellStyle name="Обычный 2 14 5 2 4 3 2" xfId="26515"/>
    <cellStyle name="Обычный 2 14 5 2 4 4" xfId="26516"/>
    <cellStyle name="Обычный 2 14 5 2 5" xfId="26517"/>
    <cellStyle name="Обычный 2 14 5 2 5 2" xfId="26518"/>
    <cellStyle name="Обычный 2 14 5 2 5 2 2" xfId="26519"/>
    <cellStyle name="Обычный 2 14 5 2 5 3" xfId="26520"/>
    <cellStyle name="Обычный 2 14 5 2 6" xfId="26521"/>
    <cellStyle name="Обычный 2 14 5 2 6 2" xfId="26522"/>
    <cellStyle name="Обычный 2 14 5 2 7" xfId="26523"/>
    <cellStyle name="Обычный 2 14 5 3" xfId="26524"/>
    <cellStyle name="Обычный 2 14 5 3 2" xfId="26525"/>
    <cellStyle name="Обычный 2 14 5 3 2 2" xfId="26526"/>
    <cellStyle name="Обычный 2 14 5 3 2 2 2" xfId="26527"/>
    <cellStyle name="Обычный 2 14 5 3 2 3" xfId="26528"/>
    <cellStyle name="Обычный 2 14 5 3 3" xfId="26529"/>
    <cellStyle name="Обычный 2 14 5 3 3 2" xfId="26530"/>
    <cellStyle name="Обычный 2 14 5 3 4" xfId="26531"/>
    <cellStyle name="Обычный 2 14 5 4" xfId="26532"/>
    <cellStyle name="Обычный 2 14 5 4 2" xfId="26533"/>
    <cellStyle name="Обычный 2 14 5 4 2 2" xfId="26534"/>
    <cellStyle name="Обычный 2 14 5 4 2 2 2" xfId="26535"/>
    <cellStyle name="Обычный 2 14 5 4 2 3" xfId="26536"/>
    <cellStyle name="Обычный 2 14 5 4 3" xfId="26537"/>
    <cellStyle name="Обычный 2 14 5 4 3 2" xfId="26538"/>
    <cellStyle name="Обычный 2 14 5 4 4" xfId="26539"/>
    <cellStyle name="Обычный 2 14 5 5" xfId="26540"/>
    <cellStyle name="Обычный 2 14 5 5 2" xfId="26541"/>
    <cellStyle name="Обычный 2 14 5 5 2 2" xfId="26542"/>
    <cellStyle name="Обычный 2 14 5 5 2 2 2" xfId="26543"/>
    <cellStyle name="Обычный 2 14 5 5 2 3" xfId="26544"/>
    <cellStyle name="Обычный 2 14 5 5 3" xfId="26545"/>
    <cellStyle name="Обычный 2 14 5 5 3 2" xfId="26546"/>
    <cellStyle name="Обычный 2 14 5 5 4" xfId="26547"/>
    <cellStyle name="Обычный 2 14 5 6" xfId="26548"/>
    <cellStyle name="Обычный 2 14 5 6 2" xfId="26549"/>
    <cellStyle name="Обычный 2 14 5 6 2 2" xfId="26550"/>
    <cellStyle name="Обычный 2 14 5 6 3" xfId="26551"/>
    <cellStyle name="Обычный 2 14 5 7" xfId="26552"/>
    <cellStyle name="Обычный 2 14 5 7 2" xfId="26553"/>
    <cellStyle name="Обычный 2 14 5 8" xfId="26554"/>
    <cellStyle name="Обычный 2 14 5 8 2" xfId="26555"/>
    <cellStyle name="Обычный 2 14 5 9" xfId="26556"/>
    <cellStyle name="Обычный 2 14 6" xfId="26557"/>
    <cellStyle name="Обычный 2 14 6 2" xfId="46673"/>
    <cellStyle name="Обычный 2 14 7" xfId="26558"/>
    <cellStyle name="Обычный 2 14 7 2" xfId="26559"/>
    <cellStyle name="Обычный 2 14 8" xfId="26560"/>
    <cellStyle name="Обычный 2 14 8 2" xfId="46674"/>
    <cellStyle name="Обычный 2 14 9" xfId="26561"/>
    <cellStyle name="Обычный 2 14 9 2" xfId="26562"/>
    <cellStyle name="Обычный 2 14 9 2 2" xfId="26563"/>
    <cellStyle name="Обычный 2 14 9 3" xfId="26564"/>
    <cellStyle name="Обычный 2 14_(DELOITTE) январь 2011" xfId="26565"/>
    <cellStyle name="Обычный 2 15" xfId="26566"/>
    <cellStyle name="Обычный 2 15 2" xfId="26567"/>
    <cellStyle name="Обычный 2 15 2 2" xfId="26568"/>
    <cellStyle name="Обычный 2 15 2 2 10" xfId="26569"/>
    <cellStyle name="Обычный 2 15 2 2 10 2" xfId="26570"/>
    <cellStyle name="Обычный 2 15 2 2 11" xfId="26571"/>
    <cellStyle name="Обычный 2 15 2 2 2" xfId="26572"/>
    <cellStyle name="Обычный 2 15 2 2 2 2" xfId="26573"/>
    <cellStyle name="Обычный 2 15 2 2 2 2 2" xfId="26574"/>
    <cellStyle name="Обычный 2 15 2 2 2 2 2 2" xfId="26575"/>
    <cellStyle name="Обычный 2 15 2 2 2 2 2 2 2" xfId="26576"/>
    <cellStyle name="Обычный 2 15 2 2 2 2 2 3" xfId="26577"/>
    <cellStyle name="Обычный 2 15 2 2 2 2 3" xfId="26578"/>
    <cellStyle name="Обычный 2 15 2 2 2 2 3 2" xfId="26579"/>
    <cellStyle name="Обычный 2 15 2 2 2 2 4" xfId="26580"/>
    <cellStyle name="Обычный 2 15 2 2 2 3" xfId="26581"/>
    <cellStyle name="Обычный 2 15 2 2 2 3 2" xfId="26582"/>
    <cellStyle name="Обычный 2 15 2 2 2 3 2 2" xfId="26583"/>
    <cellStyle name="Обычный 2 15 2 2 2 3 2 2 2" xfId="26584"/>
    <cellStyle name="Обычный 2 15 2 2 2 3 2 3" xfId="26585"/>
    <cellStyle name="Обычный 2 15 2 2 2 3 3" xfId="26586"/>
    <cellStyle name="Обычный 2 15 2 2 2 3 3 2" xfId="26587"/>
    <cellStyle name="Обычный 2 15 2 2 2 3 4" xfId="26588"/>
    <cellStyle name="Обычный 2 15 2 2 2 4" xfId="26589"/>
    <cellStyle name="Обычный 2 15 2 2 2 4 2" xfId="26590"/>
    <cellStyle name="Обычный 2 15 2 2 2 4 2 2" xfId="26591"/>
    <cellStyle name="Обычный 2 15 2 2 2 4 2 2 2" xfId="26592"/>
    <cellStyle name="Обычный 2 15 2 2 2 4 2 3" xfId="26593"/>
    <cellStyle name="Обычный 2 15 2 2 2 4 3" xfId="26594"/>
    <cellStyle name="Обычный 2 15 2 2 2 4 3 2" xfId="26595"/>
    <cellStyle name="Обычный 2 15 2 2 2 4 4" xfId="26596"/>
    <cellStyle name="Обычный 2 15 2 2 2 5" xfId="26597"/>
    <cellStyle name="Обычный 2 15 2 2 2 5 2" xfId="26598"/>
    <cellStyle name="Обычный 2 15 2 2 2 5 2 2" xfId="26599"/>
    <cellStyle name="Обычный 2 15 2 2 2 5 3" xfId="26600"/>
    <cellStyle name="Обычный 2 15 2 2 2 6" xfId="26601"/>
    <cellStyle name="Обычный 2 15 2 2 2 6 2" xfId="26602"/>
    <cellStyle name="Обычный 2 15 2 2 2 7" xfId="26603"/>
    <cellStyle name="Обычный 2 15 2 2 2 7 2" xfId="26604"/>
    <cellStyle name="Обычный 2 15 2 2 2 8" xfId="26605"/>
    <cellStyle name="Обычный 2 15 2 2 3" xfId="26606"/>
    <cellStyle name="Обычный 2 15 2 2 3 2" xfId="26607"/>
    <cellStyle name="Обычный 2 15 2 2 3 2 2" xfId="26608"/>
    <cellStyle name="Обычный 2 15 2 2 3 2 2 2" xfId="26609"/>
    <cellStyle name="Обычный 2 15 2 2 3 2 2 2 2" xfId="26610"/>
    <cellStyle name="Обычный 2 15 2 2 3 2 2 3" xfId="26611"/>
    <cellStyle name="Обычный 2 15 2 2 3 2 3" xfId="26612"/>
    <cellStyle name="Обычный 2 15 2 2 3 2 3 2" xfId="26613"/>
    <cellStyle name="Обычный 2 15 2 2 3 2 4" xfId="26614"/>
    <cellStyle name="Обычный 2 15 2 2 3 3" xfId="26615"/>
    <cellStyle name="Обычный 2 15 2 2 3 3 2" xfId="26616"/>
    <cellStyle name="Обычный 2 15 2 2 3 3 2 2" xfId="26617"/>
    <cellStyle name="Обычный 2 15 2 2 3 3 2 2 2" xfId="26618"/>
    <cellStyle name="Обычный 2 15 2 2 3 3 2 3" xfId="26619"/>
    <cellStyle name="Обычный 2 15 2 2 3 3 3" xfId="26620"/>
    <cellStyle name="Обычный 2 15 2 2 3 3 3 2" xfId="26621"/>
    <cellStyle name="Обычный 2 15 2 2 3 3 4" xfId="26622"/>
    <cellStyle name="Обычный 2 15 2 2 3 4" xfId="26623"/>
    <cellStyle name="Обычный 2 15 2 2 3 4 2" xfId="26624"/>
    <cellStyle name="Обычный 2 15 2 2 3 4 2 2" xfId="26625"/>
    <cellStyle name="Обычный 2 15 2 2 3 4 2 2 2" xfId="26626"/>
    <cellStyle name="Обычный 2 15 2 2 3 4 2 3" xfId="26627"/>
    <cellStyle name="Обычный 2 15 2 2 3 4 3" xfId="26628"/>
    <cellStyle name="Обычный 2 15 2 2 3 4 3 2" xfId="26629"/>
    <cellStyle name="Обычный 2 15 2 2 3 4 4" xfId="26630"/>
    <cellStyle name="Обычный 2 15 2 2 3 5" xfId="26631"/>
    <cellStyle name="Обычный 2 15 2 2 3 5 2" xfId="26632"/>
    <cellStyle name="Обычный 2 15 2 2 3 5 2 2" xfId="26633"/>
    <cellStyle name="Обычный 2 15 2 2 3 5 3" xfId="26634"/>
    <cellStyle name="Обычный 2 15 2 2 3 6" xfId="26635"/>
    <cellStyle name="Обычный 2 15 2 2 3 6 2" xfId="26636"/>
    <cellStyle name="Обычный 2 15 2 2 3 7" xfId="26637"/>
    <cellStyle name="Обычный 2 15 2 2 4" xfId="26638"/>
    <cellStyle name="Обычный 2 15 2 2 4 2" xfId="26639"/>
    <cellStyle name="Обычный 2 15 2 2 4 2 2" xfId="26640"/>
    <cellStyle name="Обычный 2 15 2 2 4 2 2 2" xfId="26641"/>
    <cellStyle name="Обычный 2 15 2 2 4 2 3" xfId="26642"/>
    <cellStyle name="Обычный 2 15 2 2 4 3" xfId="26643"/>
    <cellStyle name="Обычный 2 15 2 2 4 3 2" xfId="26644"/>
    <cellStyle name="Обычный 2 15 2 2 4 4" xfId="26645"/>
    <cellStyle name="Обычный 2 15 2 2 5" xfId="26646"/>
    <cellStyle name="Обычный 2 15 2 2 5 2" xfId="26647"/>
    <cellStyle name="Обычный 2 15 2 2 5 2 2" xfId="26648"/>
    <cellStyle name="Обычный 2 15 2 2 5 2 2 2" xfId="26649"/>
    <cellStyle name="Обычный 2 15 2 2 5 2 3" xfId="26650"/>
    <cellStyle name="Обычный 2 15 2 2 5 3" xfId="26651"/>
    <cellStyle name="Обычный 2 15 2 2 5 3 2" xfId="26652"/>
    <cellStyle name="Обычный 2 15 2 2 5 4" xfId="26653"/>
    <cellStyle name="Обычный 2 15 2 2 6" xfId="26654"/>
    <cellStyle name="Обычный 2 15 2 2 6 2" xfId="26655"/>
    <cellStyle name="Обычный 2 15 2 2 6 2 2" xfId="26656"/>
    <cellStyle name="Обычный 2 15 2 2 6 2 2 2" xfId="26657"/>
    <cellStyle name="Обычный 2 15 2 2 6 2 3" xfId="26658"/>
    <cellStyle name="Обычный 2 15 2 2 6 3" xfId="26659"/>
    <cellStyle name="Обычный 2 15 2 2 6 3 2" xfId="26660"/>
    <cellStyle name="Обычный 2 15 2 2 6 4" xfId="26661"/>
    <cellStyle name="Обычный 2 15 2 2 7" xfId="26662"/>
    <cellStyle name="Обычный 2 15 2 2 7 2" xfId="26663"/>
    <cellStyle name="Обычный 2 15 2 2 7 2 2" xfId="26664"/>
    <cellStyle name="Обычный 2 15 2 2 7 2 2 2" xfId="26665"/>
    <cellStyle name="Обычный 2 15 2 2 7 2 3" xfId="26666"/>
    <cellStyle name="Обычный 2 15 2 2 7 3" xfId="26667"/>
    <cellStyle name="Обычный 2 15 2 2 7 3 2" xfId="26668"/>
    <cellStyle name="Обычный 2 15 2 2 7 4" xfId="26669"/>
    <cellStyle name="Обычный 2 15 2 2 8" xfId="26670"/>
    <cellStyle name="Обычный 2 15 2 2 8 2" xfId="26671"/>
    <cellStyle name="Обычный 2 15 2 2 8 2 2" xfId="26672"/>
    <cellStyle name="Обычный 2 15 2 2 8 3" xfId="26673"/>
    <cellStyle name="Обычный 2 15 2 2 9" xfId="26674"/>
    <cellStyle name="Обычный 2 15 2 2 9 2" xfId="26675"/>
    <cellStyle name="Обычный 2 15 2 3" xfId="26676"/>
    <cellStyle name="Обычный 2 15 2 3 2" xfId="26677"/>
    <cellStyle name="Обычный 2 15 2 3 2 2" xfId="26678"/>
    <cellStyle name="Обычный 2 15 2 3 2 2 2" xfId="26679"/>
    <cellStyle name="Обычный 2 15 2 3 2 2 2 2" xfId="26680"/>
    <cellStyle name="Обычный 2 15 2 3 2 2 3" xfId="26681"/>
    <cellStyle name="Обычный 2 15 2 3 2 3" xfId="26682"/>
    <cellStyle name="Обычный 2 15 2 3 2 3 2" xfId="26683"/>
    <cellStyle name="Обычный 2 15 2 3 2 4" xfId="26684"/>
    <cellStyle name="Обычный 2 15 2 3 3" xfId="26685"/>
    <cellStyle name="Обычный 2 15 2 3 3 2" xfId="26686"/>
    <cellStyle name="Обычный 2 15 2 3 3 2 2" xfId="26687"/>
    <cellStyle name="Обычный 2 15 2 3 3 2 2 2" xfId="26688"/>
    <cellStyle name="Обычный 2 15 2 3 3 2 3" xfId="26689"/>
    <cellStyle name="Обычный 2 15 2 3 3 3" xfId="26690"/>
    <cellStyle name="Обычный 2 15 2 3 3 3 2" xfId="26691"/>
    <cellStyle name="Обычный 2 15 2 3 3 4" xfId="26692"/>
    <cellStyle name="Обычный 2 15 2 3 4" xfId="26693"/>
    <cellStyle name="Обычный 2 15 2 3 4 2" xfId="26694"/>
    <cellStyle name="Обычный 2 15 2 3 4 2 2" xfId="26695"/>
    <cellStyle name="Обычный 2 15 2 3 4 2 2 2" xfId="26696"/>
    <cellStyle name="Обычный 2 15 2 3 4 2 3" xfId="26697"/>
    <cellStyle name="Обычный 2 15 2 3 4 3" xfId="26698"/>
    <cellStyle name="Обычный 2 15 2 3 4 3 2" xfId="26699"/>
    <cellStyle name="Обычный 2 15 2 3 4 4" xfId="26700"/>
    <cellStyle name="Обычный 2 15 2 3 5" xfId="26701"/>
    <cellStyle name="Обычный 2 15 2 3 5 2" xfId="26702"/>
    <cellStyle name="Обычный 2 15 2 3 5 2 2" xfId="26703"/>
    <cellStyle name="Обычный 2 15 2 3 5 2 2 2" xfId="26704"/>
    <cellStyle name="Обычный 2 15 2 3 5 2 3" xfId="26705"/>
    <cellStyle name="Обычный 2 15 2 3 5 3" xfId="26706"/>
    <cellStyle name="Обычный 2 15 2 3 5 3 2" xfId="26707"/>
    <cellStyle name="Обычный 2 15 2 3 5 4" xfId="26708"/>
    <cellStyle name="Обычный 2 15 2 3 6" xfId="26709"/>
    <cellStyle name="Обычный 2 15 2 3 6 2" xfId="26710"/>
    <cellStyle name="Обычный 2 15 2 3 6 2 2" xfId="26711"/>
    <cellStyle name="Обычный 2 15 2 3 6 3" xfId="26712"/>
    <cellStyle name="Обычный 2 15 2 3 7" xfId="26713"/>
    <cellStyle name="Обычный 2 15 2 3 7 2" xfId="26714"/>
    <cellStyle name="Обычный 2 15 2 3 8" xfId="26715"/>
    <cellStyle name="Обычный 2 15 2 4" xfId="26716"/>
    <cellStyle name="Обычный 2 15 2 4 2" xfId="26717"/>
    <cellStyle name="Обычный 2 15 2 4 2 2" xfId="26718"/>
    <cellStyle name="Обычный 2 15 2 4 2 2 2" xfId="26719"/>
    <cellStyle name="Обычный 2 15 2 4 2 2 2 2" xfId="26720"/>
    <cellStyle name="Обычный 2 15 2 4 2 2 3" xfId="26721"/>
    <cellStyle name="Обычный 2 15 2 4 2 3" xfId="26722"/>
    <cellStyle name="Обычный 2 15 2 4 2 3 2" xfId="26723"/>
    <cellStyle name="Обычный 2 15 2 4 2 4" xfId="26724"/>
    <cellStyle name="Обычный 2 15 2 4 3" xfId="26725"/>
    <cellStyle name="Обычный 2 15 2 4 3 2" xfId="26726"/>
    <cellStyle name="Обычный 2 15 2 4 3 2 2" xfId="26727"/>
    <cellStyle name="Обычный 2 15 2 4 3 3" xfId="26728"/>
    <cellStyle name="Обычный 2 15 2 4 4" xfId="26729"/>
    <cellStyle name="Обычный 2 15 2 4 4 2" xfId="26730"/>
    <cellStyle name="Обычный 2 15 2 4 5" xfId="26731"/>
    <cellStyle name="Обычный 2 15 2 5" xfId="26732"/>
    <cellStyle name="Обычный 2 15 2 5 2" xfId="26733"/>
    <cellStyle name="Обычный 2 15 2 5 2 2" xfId="26734"/>
    <cellStyle name="Обычный 2 15 2 5 2 2 2" xfId="26735"/>
    <cellStyle name="Обычный 2 15 2 5 2 3" xfId="26736"/>
    <cellStyle name="Обычный 2 15 2 5 3" xfId="26737"/>
    <cellStyle name="Обычный 2 15 2 5 3 2" xfId="26738"/>
    <cellStyle name="Обычный 2 15 2 5 4" xfId="26739"/>
    <cellStyle name="Обычный 2 15 2 6" xfId="26740"/>
    <cellStyle name="Обычный 2 15 2 7" xfId="46675"/>
    <cellStyle name="Обычный 2 15 3" xfId="26741"/>
    <cellStyle name="Обычный 2 15 3 2" xfId="46676"/>
    <cellStyle name="Обычный 2 15 4" xfId="26742"/>
    <cellStyle name="Обычный 2 15 4 2" xfId="46677"/>
    <cellStyle name="Обычный 2 15 5" xfId="26743"/>
    <cellStyle name="Обычный 2 15 5 2" xfId="46678"/>
    <cellStyle name="Обычный 2 15 6" xfId="46679"/>
    <cellStyle name="Обычный 2 15 6 2" xfId="46680"/>
    <cellStyle name="Обычный 2 15 7" xfId="46681"/>
    <cellStyle name="Обычный 2 16" xfId="26744"/>
    <cellStyle name="Обычный 2 16 2" xfId="26745"/>
    <cellStyle name="Обычный 2 16 2 2" xfId="26746"/>
    <cellStyle name="Обычный 2 16 2 2 2" xfId="26747"/>
    <cellStyle name="Обычный 2 16 2 2 2 2" xfId="26748"/>
    <cellStyle name="Обычный 2 16 2 2 2 2 2" xfId="26749"/>
    <cellStyle name="Обычный 2 16 2 2 2 3" xfId="26750"/>
    <cellStyle name="Обычный 2 16 2 2 3" xfId="26751"/>
    <cellStyle name="Обычный 2 16 2 2 3 2" xfId="26752"/>
    <cellStyle name="Обычный 2 16 2 2 4" xfId="26753"/>
    <cellStyle name="Обычный 2 16 2 3" xfId="26754"/>
    <cellStyle name="Обычный 2 16 2 3 2" xfId="26755"/>
    <cellStyle name="Обычный 2 16 2 3 2 2" xfId="26756"/>
    <cellStyle name="Обычный 2 16 2 3 2 2 2" xfId="26757"/>
    <cellStyle name="Обычный 2 16 2 3 2 3" xfId="26758"/>
    <cellStyle name="Обычный 2 16 2 3 3" xfId="26759"/>
    <cellStyle name="Обычный 2 16 2 3 3 2" xfId="26760"/>
    <cellStyle name="Обычный 2 16 2 3 4" xfId="26761"/>
    <cellStyle name="Обычный 2 16 2 4" xfId="26762"/>
    <cellStyle name="Обычный 2 16 2 4 2" xfId="26763"/>
    <cellStyle name="Обычный 2 16 2 4 2 2" xfId="26764"/>
    <cellStyle name="Обычный 2 16 2 4 2 2 2" xfId="26765"/>
    <cellStyle name="Обычный 2 16 2 4 2 3" xfId="26766"/>
    <cellStyle name="Обычный 2 16 2 4 3" xfId="26767"/>
    <cellStyle name="Обычный 2 16 2 4 3 2" xfId="26768"/>
    <cellStyle name="Обычный 2 16 2 4 4" xfId="26769"/>
    <cellStyle name="Обычный 2 16 2 5" xfId="46682"/>
    <cellStyle name="Обычный 2 16 3" xfId="26770"/>
    <cellStyle name="Обычный 2 16 3 2" xfId="26771"/>
    <cellStyle name="Обычный 2 16 3 2 2" xfId="26772"/>
    <cellStyle name="Обычный 2 16 3 2 2 2" xfId="26773"/>
    <cellStyle name="Обычный 2 16 3 2 2 2 2" xfId="26774"/>
    <cellStyle name="Обычный 2 16 3 2 2 3" xfId="26775"/>
    <cellStyle name="Обычный 2 16 3 2 3" xfId="26776"/>
    <cellStyle name="Обычный 2 16 3 2 3 2" xfId="26777"/>
    <cellStyle name="Обычный 2 16 3 2 4" xfId="26778"/>
    <cellStyle name="Обычный 2 16 3 3" xfId="26779"/>
    <cellStyle name="Обычный 2 16 3 3 2" xfId="26780"/>
    <cellStyle name="Обычный 2 16 3 3 2 2" xfId="26781"/>
    <cellStyle name="Обычный 2 16 3 3 2 2 2" xfId="26782"/>
    <cellStyle name="Обычный 2 16 3 3 2 3" xfId="26783"/>
    <cellStyle name="Обычный 2 16 3 3 3" xfId="26784"/>
    <cellStyle name="Обычный 2 16 3 3 3 2" xfId="26785"/>
    <cellStyle name="Обычный 2 16 3 3 4" xfId="26786"/>
    <cellStyle name="Обычный 2 16 3 4" xfId="26787"/>
    <cellStyle name="Обычный 2 16 3 4 2" xfId="26788"/>
    <cellStyle name="Обычный 2 16 3 4 2 2" xfId="26789"/>
    <cellStyle name="Обычный 2 16 3 4 2 2 2" xfId="26790"/>
    <cellStyle name="Обычный 2 16 3 4 2 3" xfId="26791"/>
    <cellStyle name="Обычный 2 16 3 4 3" xfId="26792"/>
    <cellStyle name="Обычный 2 16 3 4 3 2" xfId="26793"/>
    <cellStyle name="Обычный 2 16 3 4 4" xfId="26794"/>
    <cellStyle name="Обычный 2 16 3 5" xfId="26795"/>
    <cellStyle name="Обычный 2 16 3 5 2" xfId="26796"/>
    <cellStyle name="Обычный 2 16 3 5 2 2" xfId="26797"/>
    <cellStyle name="Обычный 2 16 3 5 2 2 2" xfId="26798"/>
    <cellStyle name="Обычный 2 16 3 5 2 3" xfId="26799"/>
    <cellStyle name="Обычный 2 16 3 5 3" xfId="26800"/>
    <cellStyle name="Обычный 2 16 3 5 3 2" xfId="26801"/>
    <cellStyle name="Обычный 2 16 3 5 4" xfId="26802"/>
    <cellStyle name="Обычный 2 16 3 6" xfId="26803"/>
    <cellStyle name="Обычный 2 16 3 6 2" xfId="26804"/>
    <cellStyle name="Обычный 2 16 3 6 2 2" xfId="26805"/>
    <cellStyle name="Обычный 2 16 3 6 3" xfId="26806"/>
    <cellStyle name="Обычный 2 16 3 7" xfId="26807"/>
    <cellStyle name="Обычный 2 16 3 7 2" xfId="26808"/>
    <cellStyle name="Обычный 2 16 3 8" xfId="26809"/>
    <cellStyle name="Обычный 2 16 3 8 2" xfId="26810"/>
    <cellStyle name="Обычный 2 16 3 9" xfId="26811"/>
    <cellStyle name="Обычный 2 16 4" xfId="26812"/>
    <cellStyle name="Обычный 2 16 5" xfId="26813"/>
    <cellStyle name="Обычный 2 16 5 2" xfId="26814"/>
    <cellStyle name="Обычный 2 16 5 2 2" xfId="26815"/>
    <cellStyle name="Обычный 2 16 5 2 2 2" xfId="26816"/>
    <cellStyle name="Обычный 2 16 5 2 3" xfId="26817"/>
    <cellStyle name="Обычный 2 16 5 3" xfId="26818"/>
    <cellStyle name="Обычный 2 16 5 3 2" xfId="26819"/>
    <cellStyle name="Обычный 2 16 5 4" xfId="26820"/>
    <cellStyle name="Обычный 2 16 6" xfId="26821"/>
    <cellStyle name="Обычный 2 16 6 2" xfId="26822"/>
    <cellStyle name="Обычный 2 16 6 2 2" xfId="26823"/>
    <cellStyle name="Обычный 2 16 6 2 2 2" xfId="26824"/>
    <cellStyle name="Обычный 2 16 6 2 3" xfId="26825"/>
    <cellStyle name="Обычный 2 16 6 3" xfId="26826"/>
    <cellStyle name="Обычный 2 16 6 3 2" xfId="26827"/>
    <cellStyle name="Обычный 2 16 6 4" xfId="26828"/>
    <cellStyle name="Обычный 2 16 7" xfId="26829"/>
    <cellStyle name="Обычный 2 16 7 2" xfId="26830"/>
    <cellStyle name="Обычный 2 16 7 2 2" xfId="26831"/>
    <cellStyle name="Обычный 2 16 7 3" xfId="26832"/>
    <cellStyle name="Обычный 2 16 8" xfId="26833"/>
    <cellStyle name="Обычный 2 16 8 2" xfId="26834"/>
    <cellStyle name="Обычный 2 16 9" xfId="26835"/>
    <cellStyle name="Обычный 2 17" xfId="26836"/>
    <cellStyle name="Обычный 2 17 10" xfId="26837"/>
    <cellStyle name="Обычный 2 17 2" xfId="26838"/>
    <cellStyle name="Обычный 2 17 2 2" xfId="26839"/>
    <cellStyle name="Обычный 2 17 2 2 2" xfId="26840"/>
    <cellStyle name="Обычный 2 17 2 2 2 2" xfId="26841"/>
    <cellStyle name="Обычный 2 17 2 2 2 2 2" xfId="26842"/>
    <cellStyle name="Обычный 2 17 2 2 2 2 2 2" xfId="26843"/>
    <cellStyle name="Обычный 2 17 2 2 2 2 3" xfId="26844"/>
    <cellStyle name="Обычный 2 17 2 2 2 3" xfId="26845"/>
    <cellStyle name="Обычный 2 17 2 2 2 3 2" xfId="26846"/>
    <cellStyle name="Обычный 2 17 2 2 2 4" xfId="26847"/>
    <cellStyle name="Обычный 2 17 2 2 3" xfId="26848"/>
    <cellStyle name="Обычный 2 17 2 2 3 2" xfId="26849"/>
    <cellStyle name="Обычный 2 17 2 2 3 2 2" xfId="26850"/>
    <cellStyle name="Обычный 2 17 2 2 3 2 2 2" xfId="26851"/>
    <cellStyle name="Обычный 2 17 2 2 3 2 3" xfId="26852"/>
    <cellStyle name="Обычный 2 17 2 2 3 3" xfId="26853"/>
    <cellStyle name="Обычный 2 17 2 2 3 3 2" xfId="26854"/>
    <cellStyle name="Обычный 2 17 2 2 3 4" xfId="26855"/>
    <cellStyle name="Обычный 2 17 2 2 4" xfId="26856"/>
    <cellStyle name="Обычный 2 17 2 2 4 2" xfId="26857"/>
    <cellStyle name="Обычный 2 17 2 2 4 2 2" xfId="26858"/>
    <cellStyle name="Обычный 2 17 2 2 4 2 2 2" xfId="26859"/>
    <cellStyle name="Обычный 2 17 2 2 4 2 3" xfId="26860"/>
    <cellStyle name="Обычный 2 17 2 2 4 3" xfId="26861"/>
    <cellStyle name="Обычный 2 17 2 2 4 3 2" xfId="26862"/>
    <cellStyle name="Обычный 2 17 2 2 4 4" xfId="26863"/>
    <cellStyle name="Обычный 2 17 2 2 5" xfId="26864"/>
    <cellStyle name="Обычный 2 17 2 2 5 2" xfId="26865"/>
    <cellStyle name="Обычный 2 17 2 2 5 2 2" xfId="26866"/>
    <cellStyle name="Обычный 2 17 2 2 5 2 2 2" xfId="26867"/>
    <cellStyle name="Обычный 2 17 2 2 5 2 3" xfId="26868"/>
    <cellStyle name="Обычный 2 17 2 2 5 3" xfId="26869"/>
    <cellStyle name="Обычный 2 17 2 2 5 3 2" xfId="26870"/>
    <cellStyle name="Обычный 2 17 2 2 5 4" xfId="26871"/>
    <cellStyle name="Обычный 2 17 2 2 6" xfId="26872"/>
    <cellStyle name="Обычный 2 17 2 2 6 2" xfId="26873"/>
    <cellStyle name="Обычный 2 17 2 2 6 2 2" xfId="26874"/>
    <cellStyle name="Обычный 2 17 2 2 6 3" xfId="26875"/>
    <cellStyle name="Обычный 2 17 2 2 7" xfId="26876"/>
    <cellStyle name="Обычный 2 17 2 2 7 2" xfId="26877"/>
    <cellStyle name="Обычный 2 17 2 2 8" xfId="26878"/>
    <cellStyle name="Обычный 2 17 2 3" xfId="26879"/>
    <cellStyle name="Обычный 2 17 2 3 2" xfId="26880"/>
    <cellStyle name="Обычный 2 17 2 3 2 2" xfId="26881"/>
    <cellStyle name="Обычный 2 17 2 3 2 2 2" xfId="26882"/>
    <cellStyle name="Обычный 2 17 2 3 2 2 2 2" xfId="26883"/>
    <cellStyle name="Обычный 2 17 2 3 2 2 3" xfId="26884"/>
    <cellStyle name="Обычный 2 17 2 3 2 3" xfId="26885"/>
    <cellStyle name="Обычный 2 17 2 3 2 3 2" xfId="26886"/>
    <cellStyle name="Обычный 2 17 2 3 2 4" xfId="26887"/>
    <cellStyle name="Обычный 2 17 2 3 3" xfId="26888"/>
    <cellStyle name="Обычный 2 17 2 3 3 2" xfId="26889"/>
    <cellStyle name="Обычный 2 17 2 3 3 2 2" xfId="26890"/>
    <cellStyle name="Обычный 2 17 2 3 3 2 2 2" xfId="26891"/>
    <cellStyle name="Обычный 2 17 2 3 3 2 3" xfId="26892"/>
    <cellStyle name="Обычный 2 17 2 3 3 3" xfId="26893"/>
    <cellStyle name="Обычный 2 17 2 3 3 3 2" xfId="26894"/>
    <cellStyle name="Обычный 2 17 2 3 3 4" xfId="26895"/>
    <cellStyle name="Обычный 2 17 2 3 4" xfId="26896"/>
    <cellStyle name="Обычный 2 17 2 3 4 2" xfId="26897"/>
    <cellStyle name="Обычный 2 17 2 3 4 2 2" xfId="26898"/>
    <cellStyle name="Обычный 2 17 2 3 4 2 2 2" xfId="26899"/>
    <cellStyle name="Обычный 2 17 2 3 4 2 3" xfId="26900"/>
    <cellStyle name="Обычный 2 17 2 3 4 3" xfId="26901"/>
    <cellStyle name="Обычный 2 17 2 3 4 3 2" xfId="26902"/>
    <cellStyle name="Обычный 2 17 2 3 4 4" xfId="26903"/>
    <cellStyle name="Обычный 2 17 2 3 5" xfId="26904"/>
    <cellStyle name="Обычный 2 17 2 3 5 2" xfId="26905"/>
    <cellStyle name="Обычный 2 17 2 3 5 2 2" xfId="26906"/>
    <cellStyle name="Обычный 2 17 2 3 5 2 2 2" xfId="26907"/>
    <cellStyle name="Обычный 2 17 2 3 5 2 3" xfId="26908"/>
    <cellStyle name="Обычный 2 17 2 3 5 3" xfId="26909"/>
    <cellStyle name="Обычный 2 17 2 3 5 3 2" xfId="26910"/>
    <cellStyle name="Обычный 2 17 2 3 5 4" xfId="26911"/>
    <cellStyle name="Обычный 2 17 2 3 6" xfId="26912"/>
    <cellStyle name="Обычный 2 17 2 3 6 2" xfId="26913"/>
    <cellStyle name="Обычный 2 17 2 3 6 2 2" xfId="26914"/>
    <cellStyle name="Обычный 2 17 2 3 6 3" xfId="26915"/>
    <cellStyle name="Обычный 2 17 2 3 7" xfId="26916"/>
    <cellStyle name="Обычный 2 17 2 3 7 2" xfId="26917"/>
    <cellStyle name="Обычный 2 17 2 3 8" xfId="26918"/>
    <cellStyle name="Обычный 2 17 2 4" xfId="26919"/>
    <cellStyle name="Обычный 2 17 2 4 2" xfId="46683"/>
    <cellStyle name="Обычный 2 17 2 5" xfId="26920"/>
    <cellStyle name="Обычный 2 17 2 5 2" xfId="26921"/>
    <cellStyle name="Обычный 2 17 2 5 2 2" xfId="26922"/>
    <cellStyle name="Обычный 2 17 2 5 2 2 2" xfId="26923"/>
    <cellStyle name="Обычный 2 17 2 5 2 3" xfId="26924"/>
    <cellStyle name="Обычный 2 17 2 5 3" xfId="26925"/>
    <cellStyle name="Обычный 2 17 2 5 3 2" xfId="26926"/>
    <cellStyle name="Обычный 2 17 2 5 4" xfId="26927"/>
    <cellStyle name="Обычный 2 17 2 6" xfId="26928"/>
    <cellStyle name="Обычный 2 17 2 6 2" xfId="26929"/>
    <cellStyle name="Обычный 2 17 2 6 2 2" xfId="26930"/>
    <cellStyle name="Обычный 2 17 2 6 2 2 2" xfId="26931"/>
    <cellStyle name="Обычный 2 17 2 6 2 3" xfId="26932"/>
    <cellStyle name="Обычный 2 17 2 6 3" xfId="26933"/>
    <cellStyle name="Обычный 2 17 2 6 3 2" xfId="26934"/>
    <cellStyle name="Обычный 2 17 2 6 4" xfId="26935"/>
    <cellStyle name="Обычный 2 17 2 7" xfId="46684"/>
    <cellStyle name="Обычный 2 17 3" xfId="26936"/>
    <cellStyle name="Обычный 2 17 3 2" xfId="26937"/>
    <cellStyle name="Обычный 2 17 3 2 2" xfId="26938"/>
    <cellStyle name="Обычный 2 17 3 2 2 2" xfId="26939"/>
    <cellStyle name="Обычный 2 17 3 2 2 2 2" xfId="26940"/>
    <cellStyle name="Обычный 2 17 3 2 2 2 2 2" xfId="26941"/>
    <cellStyle name="Обычный 2 17 3 2 2 2 3" xfId="26942"/>
    <cellStyle name="Обычный 2 17 3 2 2 3" xfId="26943"/>
    <cellStyle name="Обычный 2 17 3 2 2 3 2" xfId="26944"/>
    <cellStyle name="Обычный 2 17 3 2 2 4" xfId="26945"/>
    <cellStyle name="Обычный 2 17 3 2 3" xfId="26946"/>
    <cellStyle name="Обычный 2 17 3 2 3 2" xfId="26947"/>
    <cellStyle name="Обычный 2 17 3 2 3 2 2" xfId="26948"/>
    <cellStyle name="Обычный 2 17 3 2 3 2 2 2" xfId="26949"/>
    <cellStyle name="Обычный 2 17 3 2 3 2 3" xfId="26950"/>
    <cellStyle name="Обычный 2 17 3 2 3 3" xfId="26951"/>
    <cellStyle name="Обычный 2 17 3 2 3 3 2" xfId="26952"/>
    <cellStyle name="Обычный 2 17 3 2 3 4" xfId="26953"/>
    <cellStyle name="Обычный 2 17 3 2 4" xfId="26954"/>
    <cellStyle name="Обычный 2 17 3 2 4 2" xfId="26955"/>
    <cellStyle name="Обычный 2 17 3 2 4 2 2" xfId="26956"/>
    <cellStyle name="Обычный 2 17 3 2 4 2 2 2" xfId="26957"/>
    <cellStyle name="Обычный 2 17 3 2 4 2 3" xfId="26958"/>
    <cellStyle name="Обычный 2 17 3 2 4 3" xfId="26959"/>
    <cellStyle name="Обычный 2 17 3 2 4 3 2" xfId="26960"/>
    <cellStyle name="Обычный 2 17 3 2 4 4" xfId="26961"/>
    <cellStyle name="Обычный 2 17 3 2 5" xfId="26962"/>
    <cellStyle name="Обычный 2 17 3 2 5 2" xfId="26963"/>
    <cellStyle name="Обычный 2 17 3 2 5 2 2" xfId="26964"/>
    <cellStyle name="Обычный 2 17 3 2 5 2 2 2" xfId="26965"/>
    <cellStyle name="Обычный 2 17 3 2 5 2 3" xfId="26966"/>
    <cellStyle name="Обычный 2 17 3 2 5 3" xfId="26967"/>
    <cellStyle name="Обычный 2 17 3 2 5 3 2" xfId="26968"/>
    <cellStyle name="Обычный 2 17 3 2 5 4" xfId="26969"/>
    <cellStyle name="Обычный 2 17 3 2 6" xfId="26970"/>
    <cellStyle name="Обычный 2 17 3 2 6 2" xfId="26971"/>
    <cellStyle name="Обычный 2 17 3 2 6 2 2" xfId="26972"/>
    <cellStyle name="Обычный 2 17 3 2 6 3" xfId="26973"/>
    <cellStyle name="Обычный 2 17 3 2 7" xfId="26974"/>
    <cellStyle name="Обычный 2 17 3 2 7 2" xfId="26975"/>
    <cellStyle name="Обычный 2 17 3 2 8" xfId="26976"/>
    <cellStyle name="Обычный 2 17 3 3" xfId="26977"/>
    <cellStyle name="Обычный 2 17 3 3 2" xfId="26978"/>
    <cellStyle name="Обычный 2 17 3 3 2 2" xfId="26979"/>
    <cellStyle name="Обычный 2 17 3 3 2 2 2" xfId="26980"/>
    <cellStyle name="Обычный 2 17 3 3 2 2 2 2" xfId="26981"/>
    <cellStyle name="Обычный 2 17 3 3 2 2 3" xfId="26982"/>
    <cellStyle name="Обычный 2 17 3 3 2 3" xfId="26983"/>
    <cellStyle name="Обычный 2 17 3 3 2 3 2" xfId="26984"/>
    <cellStyle name="Обычный 2 17 3 3 2 4" xfId="26985"/>
    <cellStyle name="Обычный 2 17 3 3 3" xfId="26986"/>
    <cellStyle name="Обычный 2 17 3 3 3 2" xfId="26987"/>
    <cellStyle name="Обычный 2 17 3 3 3 2 2" xfId="26988"/>
    <cellStyle name="Обычный 2 17 3 3 3 2 2 2" xfId="26989"/>
    <cellStyle name="Обычный 2 17 3 3 3 2 3" xfId="26990"/>
    <cellStyle name="Обычный 2 17 3 3 3 3" xfId="26991"/>
    <cellStyle name="Обычный 2 17 3 3 3 3 2" xfId="26992"/>
    <cellStyle name="Обычный 2 17 3 3 3 4" xfId="26993"/>
    <cellStyle name="Обычный 2 17 3 3 4" xfId="26994"/>
    <cellStyle name="Обычный 2 17 3 3 4 2" xfId="26995"/>
    <cellStyle name="Обычный 2 17 3 3 4 2 2" xfId="26996"/>
    <cellStyle name="Обычный 2 17 3 3 4 2 2 2" xfId="26997"/>
    <cellStyle name="Обычный 2 17 3 3 4 2 3" xfId="26998"/>
    <cellStyle name="Обычный 2 17 3 3 4 3" xfId="26999"/>
    <cellStyle name="Обычный 2 17 3 3 4 3 2" xfId="27000"/>
    <cellStyle name="Обычный 2 17 3 3 4 4" xfId="27001"/>
    <cellStyle name="Обычный 2 17 3 3 5" xfId="27002"/>
    <cellStyle name="Обычный 2 17 3 3 5 2" xfId="27003"/>
    <cellStyle name="Обычный 2 17 3 3 5 2 2" xfId="27004"/>
    <cellStyle name="Обычный 2 17 3 3 5 2 2 2" xfId="27005"/>
    <cellStyle name="Обычный 2 17 3 3 5 2 3" xfId="27006"/>
    <cellStyle name="Обычный 2 17 3 3 5 3" xfId="27007"/>
    <cellStyle name="Обычный 2 17 3 3 5 3 2" xfId="27008"/>
    <cellStyle name="Обычный 2 17 3 3 5 4" xfId="27009"/>
    <cellStyle name="Обычный 2 17 3 3 6" xfId="27010"/>
    <cellStyle name="Обычный 2 17 3 3 6 2" xfId="27011"/>
    <cellStyle name="Обычный 2 17 3 3 6 2 2" xfId="27012"/>
    <cellStyle name="Обычный 2 17 3 3 6 3" xfId="27013"/>
    <cellStyle name="Обычный 2 17 3 3 7" xfId="27014"/>
    <cellStyle name="Обычный 2 17 3 3 7 2" xfId="27015"/>
    <cellStyle name="Обычный 2 17 3 3 8" xfId="27016"/>
    <cellStyle name="Обычный 2 17 3 4" xfId="27017"/>
    <cellStyle name="Обычный 2 17 3 4 2" xfId="27018"/>
    <cellStyle name="Обычный 2 17 3 4 2 2" xfId="27019"/>
    <cellStyle name="Обычный 2 17 3 4 2 2 2" xfId="27020"/>
    <cellStyle name="Обычный 2 17 3 4 2 3" xfId="27021"/>
    <cellStyle name="Обычный 2 17 3 4 3" xfId="27022"/>
    <cellStyle name="Обычный 2 17 3 4 3 2" xfId="27023"/>
    <cellStyle name="Обычный 2 17 3 4 4" xfId="27024"/>
    <cellStyle name="Обычный 2 17 3 5" xfId="27025"/>
    <cellStyle name="Обычный 2 17 3 6" xfId="27026"/>
    <cellStyle name="Обычный 2 17 3 6 2" xfId="27027"/>
    <cellStyle name="Обычный 2 17 3 6 2 2" xfId="27028"/>
    <cellStyle name="Обычный 2 17 3 6 3" xfId="27029"/>
    <cellStyle name="Обычный 2 17 3 7" xfId="27030"/>
    <cellStyle name="Обычный 2 17 3 7 2" xfId="27031"/>
    <cellStyle name="Обычный 2 17 3 8" xfId="27032"/>
    <cellStyle name="Обычный 2 17 4" xfId="27033"/>
    <cellStyle name="Обычный 2 17 4 2" xfId="27034"/>
    <cellStyle name="Обычный 2 17 4 2 2" xfId="27035"/>
    <cellStyle name="Обычный 2 17 4 2 2 2" xfId="27036"/>
    <cellStyle name="Обычный 2 17 4 2 2 2 2" xfId="27037"/>
    <cellStyle name="Обычный 2 17 4 2 2 3" xfId="27038"/>
    <cellStyle name="Обычный 2 17 4 2 3" xfId="27039"/>
    <cellStyle name="Обычный 2 17 4 2 3 2" xfId="27040"/>
    <cellStyle name="Обычный 2 17 4 2 4" xfId="27041"/>
    <cellStyle name="Обычный 2 17 4 3" xfId="27042"/>
    <cellStyle name="Обычный 2 17 4 3 2" xfId="27043"/>
    <cellStyle name="Обычный 2 17 4 3 2 2" xfId="27044"/>
    <cellStyle name="Обычный 2 17 4 3 2 2 2" xfId="27045"/>
    <cellStyle name="Обычный 2 17 4 3 2 3" xfId="27046"/>
    <cellStyle name="Обычный 2 17 4 3 3" xfId="27047"/>
    <cellStyle name="Обычный 2 17 4 3 3 2" xfId="27048"/>
    <cellStyle name="Обычный 2 17 4 3 4" xfId="27049"/>
    <cellStyle name="Обычный 2 17 4 4" xfId="27050"/>
    <cellStyle name="Обычный 2 17 4 4 2" xfId="27051"/>
    <cellStyle name="Обычный 2 17 4 4 2 2" xfId="27052"/>
    <cellStyle name="Обычный 2 17 4 4 2 2 2" xfId="27053"/>
    <cellStyle name="Обычный 2 17 4 4 2 3" xfId="27054"/>
    <cellStyle name="Обычный 2 17 4 4 3" xfId="27055"/>
    <cellStyle name="Обычный 2 17 4 4 3 2" xfId="27056"/>
    <cellStyle name="Обычный 2 17 4 4 4" xfId="27057"/>
    <cellStyle name="Обычный 2 17 4 5" xfId="27058"/>
    <cellStyle name="Обычный 2 17 4 5 2" xfId="27059"/>
    <cellStyle name="Обычный 2 17 4 5 2 2" xfId="27060"/>
    <cellStyle name="Обычный 2 17 4 5 2 2 2" xfId="27061"/>
    <cellStyle name="Обычный 2 17 4 5 2 3" xfId="27062"/>
    <cellStyle name="Обычный 2 17 4 5 3" xfId="27063"/>
    <cellStyle name="Обычный 2 17 4 5 3 2" xfId="27064"/>
    <cellStyle name="Обычный 2 17 4 5 4" xfId="27065"/>
    <cellStyle name="Обычный 2 17 4 6" xfId="27066"/>
    <cellStyle name="Обычный 2 17 4 6 2" xfId="27067"/>
    <cellStyle name="Обычный 2 17 4 6 2 2" xfId="27068"/>
    <cellStyle name="Обычный 2 17 4 6 3" xfId="27069"/>
    <cellStyle name="Обычный 2 17 4 7" xfId="27070"/>
    <cellStyle name="Обычный 2 17 4 7 2" xfId="27071"/>
    <cellStyle name="Обычный 2 17 4 8" xfId="27072"/>
    <cellStyle name="Обычный 2 17 4 8 2" xfId="27073"/>
    <cellStyle name="Обычный 2 17 4 9" xfId="27074"/>
    <cellStyle name="Обычный 2 17 5" xfId="27075"/>
    <cellStyle name="Обычный 2 17 5 2" xfId="27076"/>
    <cellStyle name="Обычный 2 17 5 2 2" xfId="27077"/>
    <cellStyle name="Обычный 2 17 5 2 2 2" xfId="27078"/>
    <cellStyle name="Обычный 2 17 5 2 2 2 2" xfId="27079"/>
    <cellStyle name="Обычный 2 17 5 2 2 3" xfId="27080"/>
    <cellStyle name="Обычный 2 17 5 2 3" xfId="27081"/>
    <cellStyle name="Обычный 2 17 5 2 3 2" xfId="27082"/>
    <cellStyle name="Обычный 2 17 5 2 4" xfId="27083"/>
    <cellStyle name="Обычный 2 17 5 3" xfId="27084"/>
    <cellStyle name="Обычный 2 17 5 3 2" xfId="27085"/>
    <cellStyle name="Обычный 2 17 5 3 2 2" xfId="27086"/>
    <cellStyle name="Обычный 2 17 5 3 2 2 2" xfId="27087"/>
    <cellStyle name="Обычный 2 17 5 3 2 3" xfId="27088"/>
    <cellStyle name="Обычный 2 17 5 3 3" xfId="27089"/>
    <cellStyle name="Обычный 2 17 5 3 3 2" xfId="27090"/>
    <cellStyle name="Обычный 2 17 5 3 4" xfId="27091"/>
    <cellStyle name="Обычный 2 17 5 4" xfId="27092"/>
    <cellStyle name="Обычный 2 17 5 4 2" xfId="27093"/>
    <cellStyle name="Обычный 2 17 5 4 2 2" xfId="27094"/>
    <cellStyle name="Обычный 2 17 5 4 2 2 2" xfId="27095"/>
    <cellStyle name="Обычный 2 17 5 4 2 3" xfId="27096"/>
    <cellStyle name="Обычный 2 17 5 4 3" xfId="27097"/>
    <cellStyle name="Обычный 2 17 5 4 3 2" xfId="27098"/>
    <cellStyle name="Обычный 2 17 5 4 4" xfId="27099"/>
    <cellStyle name="Обычный 2 17 5 5" xfId="27100"/>
    <cellStyle name="Обычный 2 17 5 5 2" xfId="27101"/>
    <cellStyle name="Обычный 2 17 5 5 2 2" xfId="27102"/>
    <cellStyle name="Обычный 2 17 5 5 2 2 2" xfId="27103"/>
    <cellStyle name="Обычный 2 17 5 5 2 3" xfId="27104"/>
    <cellStyle name="Обычный 2 17 5 5 3" xfId="27105"/>
    <cellStyle name="Обычный 2 17 5 5 3 2" xfId="27106"/>
    <cellStyle name="Обычный 2 17 5 5 4" xfId="27107"/>
    <cellStyle name="Обычный 2 17 5 6" xfId="27108"/>
    <cellStyle name="Обычный 2 17 5 6 2" xfId="27109"/>
    <cellStyle name="Обычный 2 17 5 6 2 2" xfId="27110"/>
    <cellStyle name="Обычный 2 17 5 6 3" xfId="27111"/>
    <cellStyle name="Обычный 2 17 5 7" xfId="27112"/>
    <cellStyle name="Обычный 2 17 5 7 2" xfId="27113"/>
    <cellStyle name="Обычный 2 17 5 8" xfId="27114"/>
    <cellStyle name="Обычный 2 17 6" xfId="27115"/>
    <cellStyle name="Обычный 2 17 6 2" xfId="46685"/>
    <cellStyle name="Обычный 2 17 7" xfId="27116"/>
    <cellStyle name="Обычный 2 17 7 2" xfId="27117"/>
    <cellStyle name="Обычный 2 17 7 2 2" xfId="27118"/>
    <cellStyle name="Обычный 2 17 7 2 2 2" xfId="27119"/>
    <cellStyle name="Обычный 2 17 7 2 3" xfId="27120"/>
    <cellStyle name="Обычный 2 17 7 3" xfId="27121"/>
    <cellStyle name="Обычный 2 17 7 3 2" xfId="27122"/>
    <cellStyle name="Обычный 2 17 7 4" xfId="27123"/>
    <cellStyle name="Обычный 2 17 8" xfId="27124"/>
    <cellStyle name="Обычный 2 17 8 2" xfId="27125"/>
    <cellStyle name="Обычный 2 17 8 2 2" xfId="27126"/>
    <cellStyle name="Обычный 2 17 8 2 2 2" xfId="27127"/>
    <cellStyle name="Обычный 2 17 8 2 3" xfId="27128"/>
    <cellStyle name="Обычный 2 17 8 3" xfId="27129"/>
    <cellStyle name="Обычный 2 17 8 3 2" xfId="27130"/>
    <cellStyle name="Обычный 2 17 8 4" xfId="27131"/>
    <cellStyle name="Обычный 2 17 9" xfId="27132"/>
    <cellStyle name="Обычный 2 17_Прил №6" xfId="27133"/>
    <cellStyle name="Обычный 2 18" xfId="27134"/>
    <cellStyle name="Обычный 2 18 2" xfId="27135"/>
    <cellStyle name="Обычный 2 18 2 2" xfId="27136"/>
    <cellStyle name="Обычный 2 18 2 2 2" xfId="27137"/>
    <cellStyle name="Обычный 2 18 2 2 2 2" xfId="27138"/>
    <cellStyle name="Обычный 2 18 2 2 2 2 2" xfId="27139"/>
    <cellStyle name="Обычный 2 18 2 2 2 3" xfId="27140"/>
    <cellStyle name="Обычный 2 18 2 2 3" xfId="27141"/>
    <cellStyle name="Обычный 2 18 2 2 3 2" xfId="27142"/>
    <cellStyle name="Обычный 2 18 2 2 4" xfId="27143"/>
    <cellStyle name="Обычный 2 18 2 3" xfId="27144"/>
    <cellStyle name="Обычный 2 18 2 3 2" xfId="27145"/>
    <cellStyle name="Обычный 2 18 2 3 2 2" xfId="27146"/>
    <cellStyle name="Обычный 2 18 2 3 2 2 2" xfId="27147"/>
    <cellStyle name="Обычный 2 18 2 3 2 3" xfId="27148"/>
    <cellStyle name="Обычный 2 18 2 3 3" xfId="27149"/>
    <cellStyle name="Обычный 2 18 2 3 3 2" xfId="27150"/>
    <cellStyle name="Обычный 2 18 2 3 4" xfId="27151"/>
    <cellStyle name="Обычный 2 18 2 4" xfId="27152"/>
    <cellStyle name="Обычный 2 18 2 4 2" xfId="27153"/>
    <cellStyle name="Обычный 2 18 2 4 2 2" xfId="27154"/>
    <cellStyle name="Обычный 2 18 2 4 2 2 2" xfId="27155"/>
    <cellStyle name="Обычный 2 18 2 4 2 3" xfId="27156"/>
    <cellStyle name="Обычный 2 18 2 4 3" xfId="27157"/>
    <cellStyle name="Обычный 2 18 2 4 3 2" xfId="27158"/>
    <cellStyle name="Обычный 2 18 2 4 4" xfId="27159"/>
    <cellStyle name="Обычный 2 18 2 5" xfId="46686"/>
    <cellStyle name="Обычный 2 18 3" xfId="27160"/>
    <cellStyle name="Обычный 2 18 3 2" xfId="27161"/>
    <cellStyle name="Обычный 2 18 3 2 2" xfId="27162"/>
    <cellStyle name="Обычный 2 18 3 2 2 2" xfId="27163"/>
    <cellStyle name="Обычный 2 18 3 2 2 2 2" xfId="27164"/>
    <cellStyle name="Обычный 2 18 3 2 2 3" xfId="27165"/>
    <cellStyle name="Обычный 2 18 3 2 3" xfId="27166"/>
    <cellStyle name="Обычный 2 18 3 2 3 2" xfId="27167"/>
    <cellStyle name="Обычный 2 18 3 2 4" xfId="27168"/>
    <cellStyle name="Обычный 2 18 3 3" xfId="27169"/>
    <cellStyle name="Обычный 2 18 3 3 2" xfId="27170"/>
    <cellStyle name="Обычный 2 18 3 3 2 2" xfId="27171"/>
    <cellStyle name="Обычный 2 18 3 3 2 2 2" xfId="27172"/>
    <cellStyle name="Обычный 2 18 3 3 2 3" xfId="27173"/>
    <cellStyle name="Обычный 2 18 3 3 3" xfId="27174"/>
    <cellStyle name="Обычный 2 18 3 3 3 2" xfId="27175"/>
    <cellStyle name="Обычный 2 18 3 3 4" xfId="27176"/>
    <cellStyle name="Обычный 2 18 3 4" xfId="46687"/>
    <cellStyle name="Обычный 2 18 4" xfId="27177"/>
    <cellStyle name="Обычный 2 18 4 2" xfId="27178"/>
    <cellStyle name="Обычный 2 18 4 2 2" xfId="46688"/>
    <cellStyle name="Обычный 2 18 4 3" xfId="27179"/>
    <cellStyle name="Обычный 2 18 4 3 2" xfId="27180"/>
    <cellStyle name="Обычный 2 18 4 3 2 2" xfId="27181"/>
    <cellStyle name="Обычный 2 18 4 3 3" xfId="27182"/>
    <cellStyle name="Обычный 2 18 4 4" xfId="27183"/>
    <cellStyle name="Обычный 2 18 4 4 2" xfId="27184"/>
    <cellStyle name="Обычный 2 18 4 5" xfId="27185"/>
    <cellStyle name="Обычный 2 18 5" xfId="27186"/>
    <cellStyle name="Обычный 2 18 5 2" xfId="27187"/>
    <cellStyle name="Обычный 2 18 5 2 2" xfId="27188"/>
    <cellStyle name="Обычный 2 18 5 2 2 2" xfId="27189"/>
    <cellStyle name="Обычный 2 18 5 2 3" xfId="27190"/>
    <cellStyle name="Обычный 2 18 5 3" xfId="27191"/>
    <cellStyle name="Обычный 2 18 5 3 2" xfId="27192"/>
    <cellStyle name="Обычный 2 18 5 4" xfId="27193"/>
    <cellStyle name="Обычный 2 18 6" xfId="27194"/>
    <cellStyle name="Обычный 2 18 6 2" xfId="27195"/>
    <cellStyle name="Обычный 2 18 6 2 2" xfId="27196"/>
    <cellStyle name="Обычный 2 18 6 2 2 2" xfId="27197"/>
    <cellStyle name="Обычный 2 18 6 2 3" xfId="27198"/>
    <cellStyle name="Обычный 2 18 6 3" xfId="27199"/>
    <cellStyle name="Обычный 2 18 6 3 2" xfId="27200"/>
    <cellStyle name="Обычный 2 18 6 4" xfId="27201"/>
    <cellStyle name="Обычный 2 18 7" xfId="27202"/>
    <cellStyle name="Обычный 2 18 7 2" xfId="27203"/>
    <cellStyle name="Обычный 2 18 7 2 2" xfId="27204"/>
    <cellStyle name="Обычный 2 18 7 2 2 2" xfId="27205"/>
    <cellStyle name="Обычный 2 18 7 2 3" xfId="27206"/>
    <cellStyle name="Обычный 2 18 7 3" xfId="27207"/>
    <cellStyle name="Обычный 2 18 7 3 2" xfId="27208"/>
    <cellStyle name="Обычный 2 18 7 4" xfId="27209"/>
    <cellStyle name="Обычный 2 18 8" xfId="27210"/>
    <cellStyle name="Обычный 2 18 9" xfId="27211"/>
    <cellStyle name="Обычный 2 19" xfId="27212"/>
    <cellStyle name="Обычный 2 19 2" xfId="27213"/>
    <cellStyle name="Обычный 2 19 2 2" xfId="27214"/>
    <cellStyle name="Обычный 2 19 2 2 2" xfId="27215"/>
    <cellStyle name="Обычный 2 19 2 2 2 2" xfId="27216"/>
    <cellStyle name="Обычный 2 19 2 2 2 2 2" xfId="27217"/>
    <cellStyle name="Обычный 2 19 2 2 2 3" xfId="27218"/>
    <cellStyle name="Обычный 2 19 2 2 3" xfId="27219"/>
    <cellStyle name="Обычный 2 19 2 2 3 2" xfId="27220"/>
    <cellStyle name="Обычный 2 19 2 2 4" xfId="27221"/>
    <cellStyle name="Обычный 2 19 2 3" xfId="27222"/>
    <cellStyle name="Обычный 2 19 2 3 2" xfId="27223"/>
    <cellStyle name="Обычный 2 19 2 3 2 2" xfId="27224"/>
    <cellStyle name="Обычный 2 19 2 3 2 2 2" xfId="27225"/>
    <cellStyle name="Обычный 2 19 2 3 2 3" xfId="27226"/>
    <cellStyle name="Обычный 2 19 2 3 3" xfId="27227"/>
    <cellStyle name="Обычный 2 19 2 3 3 2" xfId="27228"/>
    <cellStyle name="Обычный 2 19 2 3 4" xfId="27229"/>
    <cellStyle name="Обычный 2 19 2 4" xfId="27230"/>
    <cellStyle name="Обычный 2 19 2 4 2" xfId="27231"/>
    <cellStyle name="Обычный 2 19 2 4 2 2" xfId="27232"/>
    <cellStyle name="Обычный 2 19 2 4 2 2 2" xfId="27233"/>
    <cellStyle name="Обычный 2 19 2 4 2 3" xfId="27234"/>
    <cellStyle name="Обычный 2 19 2 4 3" xfId="27235"/>
    <cellStyle name="Обычный 2 19 2 4 3 2" xfId="27236"/>
    <cellStyle name="Обычный 2 19 2 4 4" xfId="27237"/>
    <cellStyle name="Обычный 2 19 2 5" xfId="46689"/>
    <cellStyle name="Обычный 2 19 3" xfId="27238"/>
    <cellStyle name="Обычный 2 19 3 2" xfId="27239"/>
    <cellStyle name="Обычный 2 19 3 2 2" xfId="27240"/>
    <cellStyle name="Обычный 2 19 3 2 2 2" xfId="27241"/>
    <cellStyle name="Обычный 2 19 3 2 2 2 2" xfId="27242"/>
    <cellStyle name="Обычный 2 19 3 2 2 3" xfId="27243"/>
    <cellStyle name="Обычный 2 19 3 2 3" xfId="27244"/>
    <cellStyle name="Обычный 2 19 3 2 3 2" xfId="27245"/>
    <cellStyle name="Обычный 2 19 3 2 4" xfId="27246"/>
    <cellStyle name="Обычный 2 19 3 3" xfId="27247"/>
    <cellStyle name="Обычный 2 19 3 3 2" xfId="27248"/>
    <cellStyle name="Обычный 2 19 3 3 2 2" xfId="27249"/>
    <cellStyle name="Обычный 2 19 3 3 2 2 2" xfId="27250"/>
    <cellStyle name="Обычный 2 19 3 3 2 3" xfId="27251"/>
    <cellStyle name="Обычный 2 19 3 3 3" xfId="27252"/>
    <cellStyle name="Обычный 2 19 3 3 3 2" xfId="27253"/>
    <cellStyle name="Обычный 2 19 3 3 4" xfId="27254"/>
    <cellStyle name="Обычный 2 19 3 4" xfId="46690"/>
    <cellStyle name="Обычный 2 19 4" xfId="27255"/>
    <cellStyle name="Обычный 2 19 4 2" xfId="27256"/>
    <cellStyle name="Обычный 2 19 4 2 2" xfId="46691"/>
    <cellStyle name="Обычный 2 19 4 3" xfId="46692"/>
    <cellStyle name="Обычный 2 19 5" xfId="27257"/>
    <cellStyle name="Обычный 2 19 5 2" xfId="27258"/>
    <cellStyle name="Обычный 2 19 5 2 2" xfId="27259"/>
    <cellStyle name="Обычный 2 19 5 2 2 2" xfId="27260"/>
    <cellStyle name="Обычный 2 19 5 2 3" xfId="27261"/>
    <cellStyle name="Обычный 2 19 5 3" xfId="27262"/>
    <cellStyle name="Обычный 2 19 5 3 2" xfId="27263"/>
    <cellStyle name="Обычный 2 19 5 4" xfId="27264"/>
    <cellStyle name="Обычный 2 19 6" xfId="27265"/>
    <cellStyle name="Обычный 2 19 6 2" xfId="27266"/>
    <cellStyle name="Обычный 2 19 6 2 2" xfId="27267"/>
    <cellStyle name="Обычный 2 19 6 2 2 2" xfId="27268"/>
    <cellStyle name="Обычный 2 19 6 2 3" xfId="27269"/>
    <cellStyle name="Обычный 2 19 6 3" xfId="27270"/>
    <cellStyle name="Обычный 2 19 6 3 2" xfId="27271"/>
    <cellStyle name="Обычный 2 19 6 4" xfId="27272"/>
    <cellStyle name="Обычный 2 19 7" xfId="27273"/>
    <cellStyle name="Обычный 2 19 7 2" xfId="27274"/>
    <cellStyle name="Обычный 2 19 7 2 2" xfId="27275"/>
    <cellStyle name="Обычный 2 19 7 2 2 2" xfId="27276"/>
    <cellStyle name="Обычный 2 19 7 2 3" xfId="27277"/>
    <cellStyle name="Обычный 2 19 7 3" xfId="27278"/>
    <cellStyle name="Обычный 2 19 7 3 2" xfId="27279"/>
    <cellStyle name="Обычный 2 19 7 4" xfId="27280"/>
    <cellStyle name="Обычный 2 19 8" xfId="27281"/>
    <cellStyle name="Обычный 2 19 8 2" xfId="27282"/>
    <cellStyle name="Обычный 2 19 8 2 2" xfId="27283"/>
    <cellStyle name="Обычный 2 19 8 2 2 2" xfId="27284"/>
    <cellStyle name="Обычный 2 19 8 2 3" xfId="27285"/>
    <cellStyle name="Обычный 2 19 8 3" xfId="27286"/>
    <cellStyle name="Обычный 2 19 8 3 2" xfId="27287"/>
    <cellStyle name="Обычный 2 19 8 4" xfId="27288"/>
    <cellStyle name="Обычный 2 19 9" xfId="27289"/>
    <cellStyle name="Обычный 2 2" xfId="52"/>
    <cellStyle name="Обычный 2 2 10" xfId="27290"/>
    <cellStyle name="Обычный 2 2 10 2" xfId="46693"/>
    <cellStyle name="Обычный 2 2 11" xfId="27291"/>
    <cellStyle name="Обычный 2 2 11 2" xfId="46694"/>
    <cellStyle name="Обычный 2 2 12" xfId="27292"/>
    <cellStyle name="Обычный 2 2 12 2" xfId="46695"/>
    <cellStyle name="Обычный 2 2 13" xfId="27293"/>
    <cellStyle name="Обычный 2 2 13 2" xfId="46696"/>
    <cellStyle name="Обычный 2 2 14" xfId="27294"/>
    <cellStyle name="Обычный 2 2 14 2" xfId="46697"/>
    <cellStyle name="Обычный 2 2 15" xfId="27295"/>
    <cellStyle name="Обычный 2 2 15 2" xfId="46698"/>
    <cellStyle name="Обычный 2 2 16" xfId="27296"/>
    <cellStyle name="Обычный 2 2 16 2" xfId="46699"/>
    <cellStyle name="Обычный 2 2 17" xfId="27297"/>
    <cellStyle name="Обычный 2 2 17 2" xfId="46700"/>
    <cellStyle name="Обычный 2 2 18" xfId="27298"/>
    <cellStyle name="Обычный 2 2 18 2" xfId="46701"/>
    <cellStyle name="Обычный 2 2 19" xfId="27299"/>
    <cellStyle name="Обычный 2 2 19 2" xfId="46702"/>
    <cellStyle name="Обычный 2 2 2" xfId="53"/>
    <cellStyle name="Обычный 2 2 2 10" xfId="27300"/>
    <cellStyle name="Обычный 2 2 2 10 2" xfId="46703"/>
    <cellStyle name="Обычный 2 2 2 11" xfId="27301"/>
    <cellStyle name="Обычный 2 2 2 11 2" xfId="46704"/>
    <cellStyle name="Обычный 2 2 2 12" xfId="27302"/>
    <cellStyle name="Обычный 2 2 2 12 2" xfId="46705"/>
    <cellStyle name="Обычный 2 2 2 13" xfId="27303"/>
    <cellStyle name="Обычный 2 2 2 13 2" xfId="46706"/>
    <cellStyle name="Обычный 2 2 2 14" xfId="27304"/>
    <cellStyle name="Обычный 2 2 2 14 2" xfId="46707"/>
    <cellStyle name="Обычный 2 2 2 15" xfId="27305"/>
    <cellStyle name="Обычный 2 2 2 15 2" xfId="46708"/>
    <cellStyle name="Обычный 2 2 2 16" xfId="27306"/>
    <cellStyle name="Обычный 2 2 2 16 2" xfId="46709"/>
    <cellStyle name="Обычный 2 2 2 17" xfId="27307"/>
    <cellStyle name="Обычный 2 2 2 17 2" xfId="46710"/>
    <cellStyle name="Обычный 2 2 2 18" xfId="27308"/>
    <cellStyle name="Обычный 2 2 2 18 2" xfId="46711"/>
    <cellStyle name="Обычный 2 2 2 19" xfId="27309"/>
    <cellStyle name="Обычный 2 2 2 19 2" xfId="46712"/>
    <cellStyle name="Обычный 2 2 2 2" xfId="27310"/>
    <cellStyle name="Обычный 2 2 2 2 10" xfId="27311"/>
    <cellStyle name="Обычный 2 2 2 2 10 2" xfId="46713"/>
    <cellStyle name="Обычный 2 2 2 2 11" xfId="27312"/>
    <cellStyle name="Обычный 2 2 2 2 11 2" xfId="46714"/>
    <cellStyle name="Обычный 2 2 2 2 12" xfId="27313"/>
    <cellStyle name="Обычный 2 2 2 2 12 2" xfId="46715"/>
    <cellStyle name="Обычный 2 2 2 2 13" xfId="27314"/>
    <cellStyle name="Обычный 2 2 2 2 13 2" xfId="46716"/>
    <cellStyle name="Обычный 2 2 2 2 14" xfId="27315"/>
    <cellStyle name="Обычный 2 2 2 2 14 2" xfId="46717"/>
    <cellStyle name="Обычный 2 2 2 2 15" xfId="27316"/>
    <cellStyle name="Обычный 2 2 2 2 15 2" xfId="46718"/>
    <cellStyle name="Обычный 2 2 2 2 16" xfId="27317"/>
    <cellStyle name="Обычный 2 2 2 2 16 2" xfId="46719"/>
    <cellStyle name="Обычный 2 2 2 2 17" xfId="27318"/>
    <cellStyle name="Обычный 2 2 2 2 17 2" xfId="46720"/>
    <cellStyle name="Обычный 2 2 2 2 18" xfId="27319"/>
    <cellStyle name="Обычный 2 2 2 2 18 2" xfId="46721"/>
    <cellStyle name="Обычный 2 2 2 2 19" xfId="27320"/>
    <cellStyle name="Обычный 2 2 2 2 19 2" xfId="46722"/>
    <cellStyle name="Обычный 2 2 2 2 2" xfId="27321"/>
    <cellStyle name="Обычный 2 2 2 2 2 2" xfId="46723"/>
    <cellStyle name="Обычный 2 2 2 2 20" xfId="27322"/>
    <cellStyle name="Обычный 2 2 2 2 20 2" xfId="46724"/>
    <cellStyle name="Обычный 2 2 2 2 21" xfId="27323"/>
    <cellStyle name="Обычный 2 2 2 2 21 2" xfId="46725"/>
    <cellStyle name="Обычный 2 2 2 2 22" xfId="27324"/>
    <cellStyle name="Обычный 2 2 2 2 22 2" xfId="46726"/>
    <cellStyle name="Обычный 2 2 2 2 23" xfId="27325"/>
    <cellStyle name="Обычный 2 2 2 2 23 2" xfId="46727"/>
    <cellStyle name="Обычный 2 2 2 2 24" xfId="27326"/>
    <cellStyle name="Обычный 2 2 2 2 24 2" xfId="46728"/>
    <cellStyle name="Обычный 2 2 2 2 25" xfId="46729"/>
    <cellStyle name="Обычный 2 2 2 2 3" xfId="27327"/>
    <cellStyle name="Обычный 2 2 2 2 3 2" xfId="46730"/>
    <cellStyle name="Обычный 2 2 2 2 4" xfId="27328"/>
    <cellStyle name="Обычный 2 2 2 2 4 2" xfId="46731"/>
    <cellStyle name="Обычный 2 2 2 2 5" xfId="27329"/>
    <cellStyle name="Обычный 2 2 2 2 5 2" xfId="46732"/>
    <cellStyle name="Обычный 2 2 2 2 6" xfId="27330"/>
    <cellStyle name="Обычный 2 2 2 2 6 2" xfId="46733"/>
    <cellStyle name="Обычный 2 2 2 2 7" xfId="27331"/>
    <cellStyle name="Обычный 2 2 2 2 7 2" xfId="46734"/>
    <cellStyle name="Обычный 2 2 2 2 8" xfId="27332"/>
    <cellStyle name="Обычный 2 2 2 2 8 2" xfId="46735"/>
    <cellStyle name="Обычный 2 2 2 2 9" xfId="27333"/>
    <cellStyle name="Обычный 2 2 2 2 9 2" xfId="46736"/>
    <cellStyle name="Обычный 2 2 2 20" xfId="27334"/>
    <cellStyle name="Обычный 2 2 2 20 2" xfId="46737"/>
    <cellStyle name="Обычный 2 2 2 21" xfId="27335"/>
    <cellStyle name="Обычный 2 2 2 21 2" xfId="46738"/>
    <cellStyle name="Обычный 2 2 2 22" xfId="46739"/>
    <cellStyle name="Обычный 2 2 2 22 2" xfId="46740"/>
    <cellStyle name="Обычный 2 2 2 23" xfId="46741"/>
    <cellStyle name="Обычный 2 2 2 3" xfId="27336"/>
    <cellStyle name="Обычный 2 2 2 3 2" xfId="46742"/>
    <cellStyle name="Обычный 2 2 2 4" xfId="27337"/>
    <cellStyle name="Обычный 2 2 2 4 2" xfId="46743"/>
    <cellStyle name="Обычный 2 2 2 5" xfId="27338"/>
    <cellStyle name="Обычный 2 2 2 5 2" xfId="46744"/>
    <cellStyle name="Обычный 2 2 2 6" xfId="27339"/>
    <cellStyle name="Обычный 2 2 2 6 2" xfId="46745"/>
    <cellStyle name="Обычный 2 2 2 7" xfId="27340"/>
    <cellStyle name="Обычный 2 2 2 7 2" xfId="46746"/>
    <cellStyle name="Обычный 2 2 2 8" xfId="27341"/>
    <cellStyle name="Обычный 2 2 2 8 2" xfId="46747"/>
    <cellStyle name="Обычный 2 2 2 9" xfId="27342"/>
    <cellStyle name="Обычный 2 2 2 9 2" xfId="46748"/>
    <cellStyle name="Обычный 2 2 20" xfId="27343"/>
    <cellStyle name="Обычный 2 2 20 2" xfId="46749"/>
    <cellStyle name="Обычный 2 2 21" xfId="27344"/>
    <cellStyle name="Обычный 2 2 21 2" xfId="46750"/>
    <cellStyle name="Обычный 2 2 22" xfId="27345"/>
    <cellStyle name="Обычный 2 2 22 2" xfId="46751"/>
    <cellStyle name="Обычный 2 2 23" xfId="27346"/>
    <cellStyle name="Обычный 2 2 23 2" xfId="46752"/>
    <cellStyle name="Обычный 2 2 24" xfId="27347"/>
    <cellStyle name="Обычный 2 2 24 2" xfId="46753"/>
    <cellStyle name="Обычный 2 2 24 3" xfId="46754"/>
    <cellStyle name="Обычный 2 2 25" xfId="27348"/>
    <cellStyle name="Обычный 2 2 25 2" xfId="46755"/>
    <cellStyle name="Обычный 2 2 26" xfId="46756"/>
    <cellStyle name="Обычный 2 2 3" xfId="27349"/>
    <cellStyle name="Обычный 2 2 3 2" xfId="27350"/>
    <cellStyle name="Обычный 2 2 3 2 2" xfId="27351"/>
    <cellStyle name="Обычный 2 2 3 2 2 2" xfId="46757"/>
    <cellStyle name="Обычный 2 2 3 2 3" xfId="46758"/>
    <cellStyle name="Обычный 2 2 3 3" xfId="27352"/>
    <cellStyle name="Обычный 2 2 3 3 2" xfId="46759"/>
    <cellStyle name="Обычный 2 2 3 4" xfId="27353"/>
    <cellStyle name="Обычный 2 2 3 4 2" xfId="46760"/>
    <cellStyle name="Обычный 2 2 3 4 3" xfId="46761"/>
    <cellStyle name="Обычный 2 2 3 5" xfId="27354"/>
    <cellStyle name="Обычный 2 2 3 5 2" xfId="46762"/>
    <cellStyle name="Обычный 2 2 3 6" xfId="46763"/>
    <cellStyle name="Обычный 2 2 4" xfId="27355"/>
    <cellStyle name="Обычный 2 2 4 2" xfId="27356"/>
    <cellStyle name="Обычный 2 2 4 2 2" xfId="46764"/>
    <cellStyle name="Обычный 2 2 4 2 3" xfId="46765"/>
    <cellStyle name="Обычный 2 2 4 2 4" xfId="46766"/>
    <cellStyle name="Обычный 2 2 4 2 5" xfId="46767"/>
    <cellStyle name="Обычный 2 2 4 2 6" xfId="46768"/>
    <cellStyle name="Обычный 2 2 4 2 7" xfId="46769"/>
    <cellStyle name="Обычный 2 2 4 3" xfId="27357"/>
    <cellStyle name="Обычный 2 2 4 3 2" xfId="46770"/>
    <cellStyle name="Обычный 2 2 4 4" xfId="27358"/>
    <cellStyle name="Обычный 2 2 4 4 2" xfId="27359"/>
    <cellStyle name="Обычный 2 2 4 5" xfId="27360"/>
    <cellStyle name="Обычный 2 2 4 6" xfId="46771"/>
    <cellStyle name="Обычный 2 2 5" xfId="27361"/>
    <cellStyle name="Обычный 2 2 5 2" xfId="27362"/>
    <cellStyle name="Обычный 2 2 5 2 2" xfId="27363"/>
    <cellStyle name="Обычный 2 2 5 2 2 2" xfId="27364"/>
    <cellStyle name="Обычный 2 2 5 2 2 2 2" xfId="27365"/>
    <cellStyle name="Обычный 2 2 5 2 2 2 2 2" xfId="27366"/>
    <cellStyle name="Обычный 2 2 5 2 2 2 3" xfId="27367"/>
    <cellStyle name="Обычный 2 2 5 2 2 3" xfId="27368"/>
    <cellStyle name="Обычный 2 2 5 2 2 3 2" xfId="27369"/>
    <cellStyle name="Обычный 2 2 5 2 2 4" xfId="27370"/>
    <cellStyle name="Обычный 2 2 5 2 3" xfId="27371"/>
    <cellStyle name="Обычный 2 2 5 2 3 2" xfId="27372"/>
    <cellStyle name="Обычный 2 2 5 2 3 2 2" xfId="27373"/>
    <cellStyle name="Обычный 2 2 5 2 3 2 2 2" xfId="27374"/>
    <cellStyle name="Обычный 2 2 5 2 3 2 3" xfId="27375"/>
    <cellStyle name="Обычный 2 2 5 2 3 3" xfId="27376"/>
    <cellStyle name="Обычный 2 2 5 2 3 3 2" xfId="27377"/>
    <cellStyle name="Обычный 2 2 5 2 3 4" xfId="27378"/>
    <cellStyle name="Обычный 2 2 5 2 4" xfId="27379"/>
    <cellStyle name="Обычный 2 2 5 2 4 2" xfId="27380"/>
    <cellStyle name="Обычный 2 2 5 2 4 2 2" xfId="27381"/>
    <cellStyle name="Обычный 2 2 5 2 4 2 2 2" xfId="27382"/>
    <cellStyle name="Обычный 2 2 5 2 4 2 3" xfId="27383"/>
    <cellStyle name="Обычный 2 2 5 2 4 3" xfId="27384"/>
    <cellStyle name="Обычный 2 2 5 2 4 3 2" xfId="27385"/>
    <cellStyle name="Обычный 2 2 5 2 4 4" xfId="27386"/>
    <cellStyle name="Обычный 2 2 5 2 5" xfId="46772"/>
    <cellStyle name="Обычный 2 2 5 3" xfId="27387"/>
    <cellStyle name="Обычный 2 2 5 3 2" xfId="27388"/>
    <cellStyle name="Обычный 2 2 5 3 2 2" xfId="27389"/>
    <cellStyle name="Обычный 2 2 5 3 2 2 2" xfId="27390"/>
    <cellStyle name="Обычный 2 2 5 3 2 2 2 2" xfId="27391"/>
    <cellStyle name="Обычный 2 2 5 3 2 2 3" xfId="27392"/>
    <cellStyle name="Обычный 2 2 5 3 2 3" xfId="27393"/>
    <cellStyle name="Обычный 2 2 5 3 2 3 2" xfId="27394"/>
    <cellStyle name="Обычный 2 2 5 3 2 4" xfId="27395"/>
    <cellStyle name="Обычный 2 2 5 3 3" xfId="27396"/>
    <cellStyle name="Обычный 2 2 5 3 3 2" xfId="27397"/>
    <cellStyle name="Обычный 2 2 5 3 3 2 2" xfId="27398"/>
    <cellStyle name="Обычный 2 2 5 3 3 2 2 2" xfId="27399"/>
    <cellStyle name="Обычный 2 2 5 3 3 2 3" xfId="27400"/>
    <cellStyle name="Обычный 2 2 5 3 3 3" xfId="27401"/>
    <cellStyle name="Обычный 2 2 5 3 3 3 2" xfId="27402"/>
    <cellStyle name="Обычный 2 2 5 3 3 4" xfId="27403"/>
    <cellStyle name="Обычный 2 2 5 3 4" xfId="27404"/>
    <cellStyle name="Обычный 2 2 5 3 4 2" xfId="27405"/>
    <cellStyle name="Обычный 2 2 5 3 4 2 2" xfId="27406"/>
    <cellStyle name="Обычный 2 2 5 3 4 2 2 2" xfId="27407"/>
    <cellStyle name="Обычный 2 2 5 3 4 2 3" xfId="27408"/>
    <cellStyle name="Обычный 2 2 5 3 4 3" xfId="27409"/>
    <cellStyle name="Обычный 2 2 5 3 4 3 2" xfId="27410"/>
    <cellStyle name="Обычный 2 2 5 3 4 4" xfId="27411"/>
    <cellStyle name="Обычный 2 2 5 3 5" xfId="27412"/>
    <cellStyle name="Обычный 2 2 5 3 5 2" xfId="27413"/>
    <cellStyle name="Обычный 2 2 5 3 5 2 2" xfId="27414"/>
    <cellStyle name="Обычный 2 2 5 3 5 2 2 2" xfId="27415"/>
    <cellStyle name="Обычный 2 2 5 3 5 2 3" xfId="27416"/>
    <cellStyle name="Обычный 2 2 5 3 5 3" xfId="27417"/>
    <cellStyle name="Обычный 2 2 5 3 5 3 2" xfId="27418"/>
    <cellStyle name="Обычный 2 2 5 3 5 4" xfId="27419"/>
    <cellStyle name="Обычный 2 2 5 3 6" xfId="27420"/>
    <cellStyle name="Обычный 2 2 5 3 6 2" xfId="27421"/>
    <cellStyle name="Обычный 2 2 5 3 6 2 2" xfId="27422"/>
    <cellStyle name="Обычный 2 2 5 3 6 3" xfId="27423"/>
    <cellStyle name="Обычный 2 2 5 3 7" xfId="27424"/>
    <cellStyle name="Обычный 2 2 5 3 7 2" xfId="27425"/>
    <cellStyle name="Обычный 2 2 5 3 8" xfId="27426"/>
    <cellStyle name="Обычный 2 2 5 4" xfId="27427"/>
    <cellStyle name="Обычный 2 2 5 4 2" xfId="46773"/>
    <cellStyle name="Обычный 2 2 5 5" xfId="27428"/>
    <cellStyle name="Обычный 2 2 5 5 2" xfId="27429"/>
    <cellStyle name="Обычный 2 2 5 5 2 2" xfId="27430"/>
    <cellStyle name="Обычный 2 2 5 5 2 2 2" xfId="27431"/>
    <cellStyle name="Обычный 2 2 5 5 2 3" xfId="27432"/>
    <cellStyle name="Обычный 2 2 5 5 3" xfId="27433"/>
    <cellStyle name="Обычный 2 2 5 5 3 2" xfId="27434"/>
    <cellStyle name="Обычный 2 2 5 5 4" xfId="27435"/>
    <cellStyle name="Обычный 2 2 5 6" xfId="27436"/>
    <cellStyle name="Обычный 2 2 5 6 2" xfId="27437"/>
    <cellStyle name="Обычный 2 2 5 6 2 2" xfId="27438"/>
    <cellStyle name="Обычный 2 2 5 6 2 2 2" xfId="27439"/>
    <cellStyle name="Обычный 2 2 5 6 2 3" xfId="27440"/>
    <cellStyle name="Обычный 2 2 5 6 3" xfId="27441"/>
    <cellStyle name="Обычный 2 2 5 6 3 2" xfId="27442"/>
    <cellStyle name="Обычный 2 2 5 6 4" xfId="27443"/>
    <cellStyle name="Обычный 2 2 5 7" xfId="46774"/>
    <cellStyle name="Обычный 2 2 5 8" xfId="46775"/>
    <cellStyle name="Обычный 2 2 6" xfId="27444"/>
    <cellStyle name="Обычный 2 2 6 10" xfId="46776"/>
    <cellStyle name="Обычный 2 2 6 11" xfId="46777"/>
    <cellStyle name="Обычный 2 2 6 2" xfId="27445"/>
    <cellStyle name="Обычный 2 2 6 2 10" xfId="27446"/>
    <cellStyle name="Обычный 2 2 6 2 10 2" xfId="27447"/>
    <cellStyle name="Обычный 2 2 6 2 11" xfId="27448"/>
    <cellStyle name="Обычный 2 2 6 2 2" xfId="27449"/>
    <cellStyle name="Обычный 2 2 6 2 2 2" xfId="27450"/>
    <cellStyle name="Обычный 2 2 6 2 2 2 2" xfId="27451"/>
    <cellStyle name="Обычный 2 2 6 2 2 2 2 2" xfId="27452"/>
    <cellStyle name="Обычный 2 2 6 2 2 2 2 2 2" xfId="27453"/>
    <cellStyle name="Обычный 2 2 6 2 2 2 2 3" xfId="27454"/>
    <cellStyle name="Обычный 2 2 6 2 2 2 3" xfId="27455"/>
    <cellStyle name="Обычный 2 2 6 2 2 2 3 2" xfId="27456"/>
    <cellStyle name="Обычный 2 2 6 2 2 2 4" xfId="27457"/>
    <cellStyle name="Обычный 2 2 6 2 2 3" xfId="27458"/>
    <cellStyle name="Обычный 2 2 6 2 2 3 2" xfId="27459"/>
    <cellStyle name="Обычный 2 2 6 2 2 3 2 2" xfId="27460"/>
    <cellStyle name="Обычный 2 2 6 2 2 3 2 2 2" xfId="27461"/>
    <cellStyle name="Обычный 2 2 6 2 2 3 2 3" xfId="27462"/>
    <cellStyle name="Обычный 2 2 6 2 2 3 3" xfId="27463"/>
    <cellStyle name="Обычный 2 2 6 2 2 3 3 2" xfId="27464"/>
    <cellStyle name="Обычный 2 2 6 2 2 3 4" xfId="27465"/>
    <cellStyle name="Обычный 2 2 6 2 2 4" xfId="27466"/>
    <cellStyle name="Обычный 2 2 6 2 2 4 2" xfId="27467"/>
    <cellStyle name="Обычный 2 2 6 2 2 4 2 2" xfId="27468"/>
    <cellStyle name="Обычный 2 2 6 2 2 4 2 2 2" xfId="27469"/>
    <cellStyle name="Обычный 2 2 6 2 2 4 2 3" xfId="27470"/>
    <cellStyle name="Обычный 2 2 6 2 2 4 3" xfId="27471"/>
    <cellStyle name="Обычный 2 2 6 2 2 4 3 2" xfId="27472"/>
    <cellStyle name="Обычный 2 2 6 2 2 4 4" xfId="27473"/>
    <cellStyle name="Обычный 2 2 6 2 2 5" xfId="27474"/>
    <cellStyle name="Обычный 2 2 6 2 2 5 2" xfId="27475"/>
    <cellStyle name="Обычный 2 2 6 2 2 5 2 2" xfId="27476"/>
    <cellStyle name="Обычный 2 2 6 2 2 5 3" xfId="27477"/>
    <cellStyle name="Обычный 2 2 6 2 2 6" xfId="27478"/>
    <cellStyle name="Обычный 2 2 6 2 2 6 2" xfId="27479"/>
    <cellStyle name="Обычный 2 2 6 2 2 7" xfId="27480"/>
    <cellStyle name="Обычный 2 2 6 2 2 7 2" xfId="27481"/>
    <cellStyle name="Обычный 2 2 6 2 2 8" xfId="27482"/>
    <cellStyle name="Обычный 2 2 6 2 3" xfId="27483"/>
    <cellStyle name="Обычный 2 2 6 2 3 2" xfId="27484"/>
    <cellStyle name="Обычный 2 2 6 2 3 2 2" xfId="27485"/>
    <cellStyle name="Обычный 2 2 6 2 3 2 2 2" xfId="27486"/>
    <cellStyle name="Обычный 2 2 6 2 3 2 2 2 2" xfId="27487"/>
    <cellStyle name="Обычный 2 2 6 2 3 2 2 3" xfId="27488"/>
    <cellStyle name="Обычный 2 2 6 2 3 2 3" xfId="27489"/>
    <cellStyle name="Обычный 2 2 6 2 3 2 3 2" xfId="27490"/>
    <cellStyle name="Обычный 2 2 6 2 3 2 4" xfId="27491"/>
    <cellStyle name="Обычный 2 2 6 2 3 3" xfId="27492"/>
    <cellStyle name="Обычный 2 2 6 2 3 3 2" xfId="27493"/>
    <cellStyle name="Обычный 2 2 6 2 3 3 2 2" xfId="27494"/>
    <cellStyle name="Обычный 2 2 6 2 3 3 2 2 2" xfId="27495"/>
    <cellStyle name="Обычный 2 2 6 2 3 3 2 3" xfId="27496"/>
    <cellStyle name="Обычный 2 2 6 2 3 3 3" xfId="27497"/>
    <cellStyle name="Обычный 2 2 6 2 3 3 3 2" xfId="27498"/>
    <cellStyle name="Обычный 2 2 6 2 3 3 4" xfId="27499"/>
    <cellStyle name="Обычный 2 2 6 2 3 4" xfId="27500"/>
    <cellStyle name="Обычный 2 2 6 2 3 4 2" xfId="27501"/>
    <cellStyle name="Обычный 2 2 6 2 3 4 2 2" xfId="27502"/>
    <cellStyle name="Обычный 2 2 6 2 3 4 2 2 2" xfId="27503"/>
    <cellStyle name="Обычный 2 2 6 2 3 4 2 3" xfId="27504"/>
    <cellStyle name="Обычный 2 2 6 2 3 4 3" xfId="27505"/>
    <cellStyle name="Обычный 2 2 6 2 3 4 3 2" xfId="27506"/>
    <cellStyle name="Обычный 2 2 6 2 3 4 4" xfId="27507"/>
    <cellStyle name="Обычный 2 2 6 2 3 5" xfId="27508"/>
    <cellStyle name="Обычный 2 2 6 2 3 5 2" xfId="27509"/>
    <cellStyle name="Обычный 2 2 6 2 3 5 2 2" xfId="27510"/>
    <cellStyle name="Обычный 2 2 6 2 3 5 3" xfId="27511"/>
    <cellStyle name="Обычный 2 2 6 2 3 6" xfId="27512"/>
    <cellStyle name="Обычный 2 2 6 2 3 6 2" xfId="27513"/>
    <cellStyle name="Обычный 2 2 6 2 3 7" xfId="27514"/>
    <cellStyle name="Обычный 2 2 6 2 4" xfId="27515"/>
    <cellStyle name="Обычный 2 2 6 2 4 2" xfId="27516"/>
    <cellStyle name="Обычный 2 2 6 2 4 2 2" xfId="27517"/>
    <cellStyle name="Обычный 2 2 6 2 4 2 2 2" xfId="27518"/>
    <cellStyle name="Обычный 2 2 6 2 4 2 3" xfId="27519"/>
    <cellStyle name="Обычный 2 2 6 2 4 3" xfId="27520"/>
    <cellStyle name="Обычный 2 2 6 2 4 3 2" xfId="27521"/>
    <cellStyle name="Обычный 2 2 6 2 4 4" xfId="27522"/>
    <cellStyle name="Обычный 2 2 6 2 5" xfId="27523"/>
    <cellStyle name="Обычный 2 2 6 2 5 2" xfId="27524"/>
    <cellStyle name="Обычный 2 2 6 2 5 2 2" xfId="27525"/>
    <cellStyle name="Обычный 2 2 6 2 5 2 2 2" xfId="27526"/>
    <cellStyle name="Обычный 2 2 6 2 5 2 3" xfId="27527"/>
    <cellStyle name="Обычный 2 2 6 2 5 3" xfId="27528"/>
    <cellStyle name="Обычный 2 2 6 2 5 3 2" xfId="27529"/>
    <cellStyle name="Обычный 2 2 6 2 5 4" xfId="27530"/>
    <cellStyle name="Обычный 2 2 6 2 6" xfId="27531"/>
    <cellStyle name="Обычный 2 2 6 2 6 2" xfId="27532"/>
    <cellStyle name="Обычный 2 2 6 2 6 2 2" xfId="27533"/>
    <cellStyle name="Обычный 2 2 6 2 6 2 2 2" xfId="27534"/>
    <cellStyle name="Обычный 2 2 6 2 6 2 3" xfId="27535"/>
    <cellStyle name="Обычный 2 2 6 2 6 3" xfId="27536"/>
    <cellStyle name="Обычный 2 2 6 2 6 3 2" xfId="27537"/>
    <cellStyle name="Обычный 2 2 6 2 6 4" xfId="27538"/>
    <cellStyle name="Обычный 2 2 6 2 7" xfId="27539"/>
    <cellStyle name="Обычный 2 2 6 2 7 2" xfId="27540"/>
    <cellStyle name="Обычный 2 2 6 2 7 2 2" xfId="27541"/>
    <cellStyle name="Обычный 2 2 6 2 7 2 2 2" xfId="27542"/>
    <cellStyle name="Обычный 2 2 6 2 7 2 3" xfId="27543"/>
    <cellStyle name="Обычный 2 2 6 2 7 3" xfId="27544"/>
    <cellStyle name="Обычный 2 2 6 2 7 3 2" xfId="27545"/>
    <cellStyle name="Обычный 2 2 6 2 7 4" xfId="27546"/>
    <cellStyle name="Обычный 2 2 6 2 8" xfId="27547"/>
    <cellStyle name="Обычный 2 2 6 2 8 2" xfId="27548"/>
    <cellStyle name="Обычный 2 2 6 2 8 2 2" xfId="27549"/>
    <cellStyle name="Обычный 2 2 6 2 8 3" xfId="27550"/>
    <cellStyle name="Обычный 2 2 6 2 9" xfId="27551"/>
    <cellStyle name="Обычный 2 2 6 2 9 2" xfId="27552"/>
    <cellStyle name="Обычный 2 2 6 3" xfId="27553"/>
    <cellStyle name="Обычный 2 2 6 3 2" xfId="27554"/>
    <cellStyle name="Обычный 2 2 6 3 2 2" xfId="27555"/>
    <cellStyle name="Обычный 2 2 6 3 2 2 2" xfId="27556"/>
    <cellStyle name="Обычный 2 2 6 3 2 2 2 2" xfId="27557"/>
    <cellStyle name="Обычный 2 2 6 3 2 2 3" xfId="27558"/>
    <cellStyle name="Обычный 2 2 6 3 2 3" xfId="27559"/>
    <cellStyle name="Обычный 2 2 6 3 2 3 2" xfId="27560"/>
    <cellStyle name="Обычный 2 2 6 3 2 4" xfId="27561"/>
    <cellStyle name="Обычный 2 2 6 3 3" xfId="27562"/>
    <cellStyle name="Обычный 2 2 6 3 3 2" xfId="27563"/>
    <cellStyle name="Обычный 2 2 6 3 3 2 2" xfId="27564"/>
    <cellStyle name="Обычный 2 2 6 3 3 2 2 2" xfId="27565"/>
    <cellStyle name="Обычный 2 2 6 3 3 2 3" xfId="27566"/>
    <cellStyle name="Обычный 2 2 6 3 3 3" xfId="27567"/>
    <cellStyle name="Обычный 2 2 6 3 3 3 2" xfId="27568"/>
    <cellStyle name="Обычный 2 2 6 3 3 4" xfId="27569"/>
    <cellStyle name="Обычный 2 2 6 3 4" xfId="27570"/>
    <cellStyle name="Обычный 2 2 6 3 4 2" xfId="27571"/>
    <cellStyle name="Обычный 2 2 6 3 4 2 2" xfId="27572"/>
    <cellStyle name="Обычный 2 2 6 3 4 2 2 2" xfId="27573"/>
    <cellStyle name="Обычный 2 2 6 3 4 2 3" xfId="27574"/>
    <cellStyle name="Обычный 2 2 6 3 4 3" xfId="27575"/>
    <cellStyle name="Обычный 2 2 6 3 4 3 2" xfId="27576"/>
    <cellStyle name="Обычный 2 2 6 3 4 4" xfId="27577"/>
    <cellStyle name="Обычный 2 2 6 3 5" xfId="27578"/>
    <cellStyle name="Обычный 2 2 6 3 5 2" xfId="27579"/>
    <cellStyle name="Обычный 2 2 6 3 5 2 2" xfId="27580"/>
    <cellStyle name="Обычный 2 2 6 3 5 2 2 2" xfId="27581"/>
    <cellStyle name="Обычный 2 2 6 3 5 2 3" xfId="27582"/>
    <cellStyle name="Обычный 2 2 6 3 5 3" xfId="27583"/>
    <cellStyle name="Обычный 2 2 6 3 5 3 2" xfId="27584"/>
    <cellStyle name="Обычный 2 2 6 3 5 4" xfId="27585"/>
    <cellStyle name="Обычный 2 2 6 3 6" xfId="27586"/>
    <cellStyle name="Обычный 2 2 6 3 6 2" xfId="27587"/>
    <cellStyle name="Обычный 2 2 6 3 6 2 2" xfId="27588"/>
    <cellStyle name="Обычный 2 2 6 3 6 3" xfId="27589"/>
    <cellStyle name="Обычный 2 2 6 3 7" xfId="27590"/>
    <cellStyle name="Обычный 2 2 6 3 7 2" xfId="27591"/>
    <cellStyle name="Обычный 2 2 6 3 8" xfId="27592"/>
    <cellStyle name="Обычный 2 2 6 4" xfId="27593"/>
    <cellStyle name="Обычный 2 2 6 4 2" xfId="27594"/>
    <cellStyle name="Обычный 2 2 6 4 2 2" xfId="27595"/>
    <cellStyle name="Обычный 2 2 6 4 2 2 2" xfId="27596"/>
    <cellStyle name="Обычный 2 2 6 4 2 2 2 2" xfId="27597"/>
    <cellStyle name="Обычный 2 2 6 4 2 2 3" xfId="27598"/>
    <cellStyle name="Обычный 2 2 6 4 2 3" xfId="27599"/>
    <cellStyle name="Обычный 2 2 6 4 2 3 2" xfId="27600"/>
    <cellStyle name="Обычный 2 2 6 4 2 4" xfId="27601"/>
    <cellStyle name="Обычный 2 2 6 4 3" xfId="27602"/>
    <cellStyle name="Обычный 2 2 6 4 3 2" xfId="27603"/>
    <cellStyle name="Обычный 2 2 6 4 3 2 2" xfId="27604"/>
    <cellStyle name="Обычный 2 2 6 4 3 3" xfId="27605"/>
    <cellStyle name="Обычный 2 2 6 4 4" xfId="27606"/>
    <cellStyle name="Обычный 2 2 6 4 4 2" xfId="27607"/>
    <cellStyle name="Обычный 2 2 6 4 5" xfId="27608"/>
    <cellStyle name="Обычный 2 2 6 5" xfId="27609"/>
    <cellStyle name="Обычный 2 2 6 5 2" xfId="27610"/>
    <cellStyle name="Обычный 2 2 6 5 2 2" xfId="27611"/>
    <cellStyle name="Обычный 2 2 6 5 2 2 2" xfId="27612"/>
    <cellStyle name="Обычный 2 2 6 5 2 3" xfId="27613"/>
    <cellStyle name="Обычный 2 2 6 5 3" xfId="27614"/>
    <cellStyle name="Обычный 2 2 6 5 3 2" xfId="27615"/>
    <cellStyle name="Обычный 2 2 6 5 4" xfId="27616"/>
    <cellStyle name="Обычный 2 2 6 6" xfId="27617"/>
    <cellStyle name="Обычный 2 2 6 6 2" xfId="46778"/>
    <cellStyle name="Обычный 2 2 6 7" xfId="46779"/>
    <cellStyle name="Обычный 2 2 6 8" xfId="46780"/>
    <cellStyle name="Обычный 2 2 6 9" xfId="46781"/>
    <cellStyle name="Обычный 2 2 7" xfId="27618"/>
    <cellStyle name="Обычный 2 2 7 2" xfId="27619"/>
    <cellStyle name="Обычный 2 2 7 2 2" xfId="27620"/>
    <cellStyle name="Обычный 2 2 7 2 2 2" xfId="27621"/>
    <cellStyle name="Обычный 2 2 7 2 2 2 2" xfId="27622"/>
    <cellStyle name="Обычный 2 2 7 2 2 2 2 2" xfId="27623"/>
    <cellStyle name="Обычный 2 2 7 2 2 2 3" xfId="27624"/>
    <cellStyle name="Обычный 2 2 7 2 2 3" xfId="27625"/>
    <cellStyle name="Обычный 2 2 7 2 2 3 2" xfId="27626"/>
    <cellStyle name="Обычный 2 2 7 2 2 4" xfId="27627"/>
    <cellStyle name="Обычный 2 2 7 2 3" xfId="27628"/>
    <cellStyle name="Обычный 2 2 7 2 3 2" xfId="27629"/>
    <cellStyle name="Обычный 2 2 7 2 3 2 2" xfId="27630"/>
    <cellStyle name="Обычный 2 2 7 2 3 2 2 2" xfId="27631"/>
    <cellStyle name="Обычный 2 2 7 2 3 2 3" xfId="27632"/>
    <cellStyle name="Обычный 2 2 7 2 3 3" xfId="27633"/>
    <cellStyle name="Обычный 2 2 7 2 3 3 2" xfId="27634"/>
    <cellStyle name="Обычный 2 2 7 2 3 4" xfId="27635"/>
    <cellStyle name="Обычный 2 2 7 2 4" xfId="27636"/>
    <cellStyle name="Обычный 2 2 7 2 4 2" xfId="27637"/>
    <cellStyle name="Обычный 2 2 7 2 4 2 2" xfId="27638"/>
    <cellStyle name="Обычный 2 2 7 2 4 2 2 2" xfId="27639"/>
    <cellStyle name="Обычный 2 2 7 2 4 2 3" xfId="27640"/>
    <cellStyle name="Обычный 2 2 7 2 4 3" xfId="27641"/>
    <cellStyle name="Обычный 2 2 7 2 4 3 2" xfId="27642"/>
    <cellStyle name="Обычный 2 2 7 2 4 4" xfId="27643"/>
    <cellStyle name="Обычный 2 2 7 2 5" xfId="27644"/>
    <cellStyle name="Обычный 2 2 7 2 5 2" xfId="27645"/>
    <cellStyle name="Обычный 2 2 7 2 5 2 2" xfId="27646"/>
    <cellStyle name="Обычный 2 2 7 2 5 2 2 2" xfId="27647"/>
    <cellStyle name="Обычный 2 2 7 2 5 2 3" xfId="27648"/>
    <cellStyle name="Обычный 2 2 7 2 5 3" xfId="27649"/>
    <cellStyle name="Обычный 2 2 7 2 5 3 2" xfId="27650"/>
    <cellStyle name="Обычный 2 2 7 2 5 4" xfId="27651"/>
    <cellStyle name="Обычный 2 2 7 2 6" xfId="27652"/>
    <cellStyle name="Обычный 2 2 7 2 6 2" xfId="27653"/>
    <cellStyle name="Обычный 2 2 7 2 6 2 2" xfId="27654"/>
    <cellStyle name="Обычный 2 2 7 2 6 3" xfId="27655"/>
    <cellStyle name="Обычный 2 2 7 2 7" xfId="27656"/>
    <cellStyle name="Обычный 2 2 7 2 7 2" xfId="27657"/>
    <cellStyle name="Обычный 2 2 7 2 8" xfId="27658"/>
    <cellStyle name="Обычный 2 2 7 3" xfId="27659"/>
    <cellStyle name="Обычный 2 2 7 3 2" xfId="27660"/>
    <cellStyle name="Обычный 2 2 7 3 2 2" xfId="27661"/>
    <cellStyle name="Обычный 2 2 7 3 2 2 2" xfId="27662"/>
    <cellStyle name="Обычный 2 2 7 3 2 2 2 2" xfId="27663"/>
    <cellStyle name="Обычный 2 2 7 3 2 2 3" xfId="27664"/>
    <cellStyle name="Обычный 2 2 7 3 2 3" xfId="27665"/>
    <cellStyle name="Обычный 2 2 7 3 2 3 2" xfId="27666"/>
    <cellStyle name="Обычный 2 2 7 3 2 4" xfId="27667"/>
    <cellStyle name="Обычный 2 2 7 3 3" xfId="27668"/>
    <cellStyle name="Обычный 2 2 7 3 3 2" xfId="27669"/>
    <cellStyle name="Обычный 2 2 7 3 3 2 2" xfId="27670"/>
    <cellStyle name="Обычный 2 2 7 3 3 2 2 2" xfId="27671"/>
    <cellStyle name="Обычный 2 2 7 3 3 2 3" xfId="27672"/>
    <cellStyle name="Обычный 2 2 7 3 3 3" xfId="27673"/>
    <cellStyle name="Обычный 2 2 7 3 3 3 2" xfId="27674"/>
    <cellStyle name="Обычный 2 2 7 3 3 4" xfId="27675"/>
    <cellStyle name="Обычный 2 2 7 3 4" xfId="27676"/>
    <cellStyle name="Обычный 2 2 7 3 4 2" xfId="27677"/>
    <cellStyle name="Обычный 2 2 7 3 4 2 2" xfId="27678"/>
    <cellStyle name="Обычный 2 2 7 3 4 2 2 2" xfId="27679"/>
    <cellStyle name="Обычный 2 2 7 3 4 2 3" xfId="27680"/>
    <cellStyle name="Обычный 2 2 7 3 4 3" xfId="27681"/>
    <cellStyle name="Обычный 2 2 7 3 4 3 2" xfId="27682"/>
    <cellStyle name="Обычный 2 2 7 3 4 4" xfId="27683"/>
    <cellStyle name="Обычный 2 2 7 3 5" xfId="27684"/>
    <cellStyle name="Обычный 2 2 7 3 5 2" xfId="27685"/>
    <cellStyle name="Обычный 2 2 7 3 5 2 2" xfId="27686"/>
    <cellStyle name="Обычный 2 2 7 3 5 2 2 2" xfId="27687"/>
    <cellStyle name="Обычный 2 2 7 3 5 2 3" xfId="27688"/>
    <cellStyle name="Обычный 2 2 7 3 5 3" xfId="27689"/>
    <cellStyle name="Обычный 2 2 7 3 5 3 2" xfId="27690"/>
    <cellStyle name="Обычный 2 2 7 3 5 4" xfId="27691"/>
    <cellStyle name="Обычный 2 2 7 3 6" xfId="27692"/>
    <cellStyle name="Обычный 2 2 7 3 6 2" xfId="27693"/>
    <cellStyle name="Обычный 2 2 7 3 6 2 2" xfId="27694"/>
    <cellStyle name="Обычный 2 2 7 3 6 3" xfId="27695"/>
    <cellStyle name="Обычный 2 2 7 3 7" xfId="27696"/>
    <cellStyle name="Обычный 2 2 7 3 7 2" xfId="27697"/>
    <cellStyle name="Обычный 2 2 7 3 8" xfId="27698"/>
    <cellStyle name="Обычный 2 2 7 4" xfId="27699"/>
    <cellStyle name="Обычный 2 2 7 4 2" xfId="27700"/>
    <cellStyle name="Обычный 2 2 7 4 2 2" xfId="27701"/>
    <cellStyle name="Обычный 2 2 7 4 2 2 2" xfId="27702"/>
    <cellStyle name="Обычный 2 2 7 4 2 3" xfId="27703"/>
    <cellStyle name="Обычный 2 2 7 4 3" xfId="27704"/>
    <cellStyle name="Обычный 2 2 7 4 3 2" xfId="27705"/>
    <cellStyle name="Обычный 2 2 7 4 4" xfId="27706"/>
    <cellStyle name="Обычный 2 2 7 5" xfId="27707"/>
    <cellStyle name="Обычный 2 2 7 5 2" xfId="27708"/>
    <cellStyle name="Обычный 2 2 7 5 2 2" xfId="27709"/>
    <cellStyle name="Обычный 2 2 7 5 2 2 2" xfId="27710"/>
    <cellStyle name="Обычный 2 2 7 5 2 3" xfId="27711"/>
    <cellStyle name="Обычный 2 2 7 5 3" xfId="27712"/>
    <cellStyle name="Обычный 2 2 7 5 3 2" xfId="27713"/>
    <cellStyle name="Обычный 2 2 7 5 4" xfId="27714"/>
    <cellStyle name="Обычный 2 2 7 6" xfId="46782"/>
    <cellStyle name="Обычный 2 2 8" xfId="27715"/>
    <cellStyle name="Обычный 2 2 8 2" xfId="27716"/>
    <cellStyle name="Обычный 2 2 8 2 2" xfId="27717"/>
    <cellStyle name="Обычный 2 2 8 2 2 2" xfId="27718"/>
    <cellStyle name="Обычный 2 2 8 2 2 2 2" xfId="27719"/>
    <cellStyle name="Обычный 2 2 8 2 2 3" xfId="27720"/>
    <cellStyle name="Обычный 2 2 8 2 3" xfId="27721"/>
    <cellStyle name="Обычный 2 2 8 2 3 2" xfId="27722"/>
    <cellStyle name="Обычный 2 2 8 2 4" xfId="27723"/>
    <cellStyle name="Обычный 2 2 8 3" xfId="27724"/>
    <cellStyle name="Обычный 2 2 8 3 2" xfId="27725"/>
    <cellStyle name="Обычный 2 2 8 3 2 2" xfId="27726"/>
    <cellStyle name="Обычный 2 2 8 3 2 2 2" xfId="27727"/>
    <cellStyle name="Обычный 2 2 8 3 2 3" xfId="27728"/>
    <cellStyle name="Обычный 2 2 8 3 3" xfId="27729"/>
    <cellStyle name="Обычный 2 2 8 3 3 2" xfId="27730"/>
    <cellStyle name="Обычный 2 2 8 3 4" xfId="27731"/>
    <cellStyle name="Обычный 2 2 8 4" xfId="27732"/>
    <cellStyle name="Обычный 2 2 8 4 2" xfId="27733"/>
    <cellStyle name="Обычный 2 2 8 4 2 2" xfId="27734"/>
    <cellStyle name="Обычный 2 2 8 4 2 2 2" xfId="27735"/>
    <cellStyle name="Обычный 2 2 8 4 2 3" xfId="27736"/>
    <cellStyle name="Обычный 2 2 8 4 3" xfId="27737"/>
    <cellStyle name="Обычный 2 2 8 4 3 2" xfId="27738"/>
    <cellStyle name="Обычный 2 2 8 4 4" xfId="27739"/>
    <cellStyle name="Обычный 2 2 8 5" xfId="46783"/>
    <cellStyle name="Обычный 2 2 9" xfId="27740"/>
    <cellStyle name="Обычный 2 2 9 2" xfId="27741"/>
    <cellStyle name="Обычный 2 2 9 2 2" xfId="27742"/>
    <cellStyle name="Обычный 2 2 9 2 2 2" xfId="27743"/>
    <cellStyle name="Обычный 2 2 9 2 2 2 2" xfId="27744"/>
    <cellStyle name="Обычный 2 2 9 2 2 3" xfId="27745"/>
    <cellStyle name="Обычный 2 2 9 2 3" xfId="27746"/>
    <cellStyle name="Обычный 2 2 9 2 3 2" xfId="27747"/>
    <cellStyle name="Обычный 2 2 9 2 4" xfId="27748"/>
    <cellStyle name="Обычный 2 2 9 3" xfId="27749"/>
    <cellStyle name="Обычный 2 2 9 3 2" xfId="27750"/>
    <cellStyle name="Обычный 2 2 9 3 2 2" xfId="27751"/>
    <cellStyle name="Обычный 2 2 9 3 2 2 2" xfId="27752"/>
    <cellStyle name="Обычный 2 2 9 3 2 3" xfId="27753"/>
    <cellStyle name="Обычный 2 2 9 3 3" xfId="27754"/>
    <cellStyle name="Обычный 2 2 9 3 3 2" xfId="27755"/>
    <cellStyle name="Обычный 2 2 9 3 4" xfId="27756"/>
    <cellStyle name="Обычный 2 2 9 4" xfId="46784"/>
    <cellStyle name="Обычный 2 2__Anfisa_Result after MRO_model2012(ord+marg ore+dilution)" xfId="46785"/>
    <cellStyle name="Обычный 2 20" xfId="27757"/>
    <cellStyle name="Обычный 2 20 2" xfId="27758"/>
    <cellStyle name="Обычный 2 20 2 2" xfId="27759"/>
    <cellStyle name="Обычный 2 20 2 2 2" xfId="27760"/>
    <cellStyle name="Обычный 2 20 2 2 2 2" xfId="27761"/>
    <cellStyle name="Обычный 2 20 2 2 2 2 2" xfId="27762"/>
    <cellStyle name="Обычный 2 20 2 2 2 3" xfId="27763"/>
    <cellStyle name="Обычный 2 20 2 2 3" xfId="27764"/>
    <cellStyle name="Обычный 2 20 2 2 3 2" xfId="27765"/>
    <cellStyle name="Обычный 2 20 2 2 4" xfId="27766"/>
    <cellStyle name="Обычный 2 20 2 3" xfId="27767"/>
    <cellStyle name="Обычный 2 20 2 3 2" xfId="27768"/>
    <cellStyle name="Обычный 2 20 2 3 2 2" xfId="27769"/>
    <cellStyle name="Обычный 2 20 2 3 2 2 2" xfId="27770"/>
    <cellStyle name="Обычный 2 20 2 3 2 3" xfId="27771"/>
    <cellStyle name="Обычный 2 20 2 3 3" xfId="27772"/>
    <cellStyle name="Обычный 2 20 2 3 3 2" xfId="27773"/>
    <cellStyle name="Обычный 2 20 2 3 4" xfId="27774"/>
    <cellStyle name="Обычный 2 20 2 4" xfId="27775"/>
    <cellStyle name="Обычный 2 20 2 4 2" xfId="27776"/>
    <cellStyle name="Обычный 2 20 2 4 2 2" xfId="27777"/>
    <cellStyle name="Обычный 2 20 2 4 2 2 2" xfId="27778"/>
    <cellStyle name="Обычный 2 20 2 4 2 3" xfId="27779"/>
    <cellStyle name="Обычный 2 20 2 4 3" xfId="27780"/>
    <cellStyle name="Обычный 2 20 2 4 3 2" xfId="27781"/>
    <cellStyle name="Обычный 2 20 2 4 4" xfId="27782"/>
    <cellStyle name="Обычный 2 20 2 5" xfId="46786"/>
    <cellStyle name="Обычный 2 20 3" xfId="27783"/>
    <cellStyle name="Обычный 2 20 3 2" xfId="27784"/>
    <cellStyle name="Обычный 2 20 3 2 2" xfId="27785"/>
    <cellStyle name="Обычный 2 20 3 2 2 2" xfId="27786"/>
    <cellStyle name="Обычный 2 20 3 2 2 2 2" xfId="27787"/>
    <cellStyle name="Обычный 2 20 3 2 2 3" xfId="27788"/>
    <cellStyle name="Обычный 2 20 3 2 3" xfId="27789"/>
    <cellStyle name="Обычный 2 20 3 2 3 2" xfId="27790"/>
    <cellStyle name="Обычный 2 20 3 2 4" xfId="27791"/>
    <cellStyle name="Обычный 2 20 3 3" xfId="27792"/>
    <cellStyle name="Обычный 2 20 3 3 2" xfId="27793"/>
    <cellStyle name="Обычный 2 20 3 3 2 2" xfId="27794"/>
    <cellStyle name="Обычный 2 20 3 3 2 2 2" xfId="27795"/>
    <cellStyle name="Обычный 2 20 3 3 2 3" xfId="27796"/>
    <cellStyle name="Обычный 2 20 3 3 3" xfId="27797"/>
    <cellStyle name="Обычный 2 20 3 3 3 2" xfId="27798"/>
    <cellStyle name="Обычный 2 20 3 3 4" xfId="27799"/>
    <cellStyle name="Обычный 2 20 3 4" xfId="27800"/>
    <cellStyle name="Обычный 2 20 3 4 2" xfId="27801"/>
    <cellStyle name="Обычный 2 20 3 4 2 2" xfId="27802"/>
    <cellStyle name="Обычный 2 20 3 4 2 2 2" xfId="27803"/>
    <cellStyle name="Обычный 2 20 3 4 2 3" xfId="27804"/>
    <cellStyle name="Обычный 2 20 3 4 3" xfId="27805"/>
    <cellStyle name="Обычный 2 20 3 4 3 2" xfId="27806"/>
    <cellStyle name="Обычный 2 20 3 4 4" xfId="27807"/>
    <cellStyle name="Обычный 2 20 3 5" xfId="27808"/>
    <cellStyle name="Обычный 2 20 3 5 2" xfId="27809"/>
    <cellStyle name="Обычный 2 20 3 5 2 2" xfId="27810"/>
    <cellStyle name="Обычный 2 20 3 5 2 2 2" xfId="27811"/>
    <cellStyle name="Обычный 2 20 3 5 2 3" xfId="27812"/>
    <cellStyle name="Обычный 2 20 3 5 3" xfId="27813"/>
    <cellStyle name="Обычный 2 20 3 5 3 2" xfId="27814"/>
    <cellStyle name="Обычный 2 20 3 5 4" xfId="27815"/>
    <cellStyle name="Обычный 2 20 3 6" xfId="27816"/>
    <cellStyle name="Обычный 2 20 3 6 2" xfId="27817"/>
    <cellStyle name="Обычный 2 20 3 6 2 2" xfId="27818"/>
    <cellStyle name="Обычный 2 20 3 6 3" xfId="27819"/>
    <cellStyle name="Обычный 2 20 3 7" xfId="27820"/>
    <cellStyle name="Обычный 2 20 3 7 2" xfId="27821"/>
    <cellStyle name="Обычный 2 20 3 8" xfId="27822"/>
    <cellStyle name="Обычный 2 20 4" xfId="27823"/>
    <cellStyle name="Обычный 2 20 4 2" xfId="46787"/>
    <cellStyle name="Обычный 2 20 5" xfId="27824"/>
    <cellStyle name="Обычный 2 20 5 2" xfId="27825"/>
    <cellStyle name="Обычный 2 20 5 2 2" xfId="27826"/>
    <cellStyle name="Обычный 2 20 5 2 2 2" xfId="27827"/>
    <cellStyle name="Обычный 2 20 5 2 3" xfId="27828"/>
    <cellStyle name="Обычный 2 20 5 3" xfId="27829"/>
    <cellStyle name="Обычный 2 20 5 3 2" xfId="27830"/>
    <cellStyle name="Обычный 2 20 5 4" xfId="27831"/>
    <cellStyle name="Обычный 2 20 6" xfId="27832"/>
    <cellStyle name="Обычный 2 20 6 2" xfId="27833"/>
    <cellStyle name="Обычный 2 20 6 2 2" xfId="27834"/>
    <cellStyle name="Обычный 2 20 6 2 2 2" xfId="27835"/>
    <cellStyle name="Обычный 2 20 6 2 3" xfId="27836"/>
    <cellStyle name="Обычный 2 20 6 3" xfId="27837"/>
    <cellStyle name="Обычный 2 20 6 3 2" xfId="27838"/>
    <cellStyle name="Обычный 2 20 6 4" xfId="27839"/>
    <cellStyle name="Обычный 2 20 7" xfId="27840"/>
    <cellStyle name="Обычный 2 20 7 2" xfId="46788"/>
    <cellStyle name="Обычный 2 21" xfId="27841"/>
    <cellStyle name="Обычный 2 21 2" xfId="27842"/>
    <cellStyle name="Обычный 2 21 2 2" xfId="46789"/>
    <cellStyle name="Обычный 2 21 3" xfId="27843"/>
    <cellStyle name="Обычный 2 21 3 2" xfId="46790"/>
    <cellStyle name="Обычный 2 21 4" xfId="46791"/>
    <cellStyle name="Обычный 2 21 4 2" xfId="46792"/>
    <cellStyle name="Обычный 2 22" xfId="27844"/>
    <cellStyle name="Обычный 2 22 2" xfId="27845"/>
    <cellStyle name="Обычный 2 22 2 2" xfId="46793"/>
    <cellStyle name="Обычный 2 22 3" xfId="27846"/>
    <cellStyle name="Обычный 2 22 3 2" xfId="46794"/>
    <cellStyle name="Обычный 2 22 4" xfId="46795"/>
    <cellStyle name="Обычный 2 22 4 2" xfId="46796"/>
    <cellStyle name="Обычный 2 23" xfId="27847"/>
    <cellStyle name="Обычный 2 23 10" xfId="27848"/>
    <cellStyle name="Обычный 2 23 10 2" xfId="27849"/>
    <cellStyle name="Обычный 2 23 11" xfId="27850"/>
    <cellStyle name="Обычный 2 23 2" xfId="27851"/>
    <cellStyle name="Обычный 2 23 2 2" xfId="46797"/>
    <cellStyle name="Обычный 2 23 3" xfId="27852"/>
    <cellStyle name="Обычный 2 23 3 2" xfId="27853"/>
    <cellStyle name="Обычный 2 23 3 2 2" xfId="27854"/>
    <cellStyle name="Обычный 2 23 3 2 2 2" xfId="27855"/>
    <cellStyle name="Обычный 2 23 3 2 2 2 2" xfId="27856"/>
    <cellStyle name="Обычный 2 23 3 2 2 3" xfId="27857"/>
    <cellStyle name="Обычный 2 23 3 2 3" xfId="27858"/>
    <cellStyle name="Обычный 2 23 3 2 3 2" xfId="27859"/>
    <cellStyle name="Обычный 2 23 3 2 4" xfId="27860"/>
    <cellStyle name="Обычный 2 23 3 3" xfId="27861"/>
    <cellStyle name="Обычный 2 23 3 3 2" xfId="27862"/>
    <cellStyle name="Обычный 2 23 3 3 2 2" xfId="27863"/>
    <cellStyle name="Обычный 2 23 3 3 2 2 2" xfId="27864"/>
    <cellStyle name="Обычный 2 23 3 3 2 3" xfId="27865"/>
    <cellStyle name="Обычный 2 23 3 3 3" xfId="27866"/>
    <cellStyle name="Обычный 2 23 3 3 3 2" xfId="27867"/>
    <cellStyle name="Обычный 2 23 3 3 4" xfId="27868"/>
    <cellStyle name="Обычный 2 23 3 4" xfId="27869"/>
    <cellStyle name="Обычный 2 23 3 4 2" xfId="27870"/>
    <cellStyle name="Обычный 2 23 3 4 2 2" xfId="27871"/>
    <cellStyle name="Обычный 2 23 3 4 2 2 2" xfId="27872"/>
    <cellStyle name="Обычный 2 23 3 4 2 3" xfId="27873"/>
    <cellStyle name="Обычный 2 23 3 4 3" xfId="27874"/>
    <cellStyle name="Обычный 2 23 3 4 3 2" xfId="27875"/>
    <cellStyle name="Обычный 2 23 3 4 4" xfId="27876"/>
    <cellStyle name="Обычный 2 23 3 5" xfId="27877"/>
    <cellStyle name="Обычный 2 23 3 5 2" xfId="27878"/>
    <cellStyle name="Обычный 2 23 3 5 2 2" xfId="27879"/>
    <cellStyle name="Обычный 2 23 3 5 3" xfId="27880"/>
    <cellStyle name="Обычный 2 23 3 6" xfId="27881"/>
    <cellStyle name="Обычный 2 23 3 6 2" xfId="27882"/>
    <cellStyle name="Обычный 2 23 3 7" xfId="27883"/>
    <cellStyle name="Обычный 2 23 3 7 2" xfId="27884"/>
    <cellStyle name="Обычный 2 23 3 8" xfId="27885"/>
    <cellStyle name="Обычный 2 23 4" xfId="27886"/>
    <cellStyle name="Обычный 2 23 4 2" xfId="27887"/>
    <cellStyle name="Обычный 2 23 4 2 2" xfId="27888"/>
    <cellStyle name="Обычный 2 23 4 2 2 2" xfId="27889"/>
    <cellStyle name="Обычный 2 23 4 2 2 2 2" xfId="27890"/>
    <cellStyle name="Обычный 2 23 4 2 2 3" xfId="27891"/>
    <cellStyle name="Обычный 2 23 4 2 3" xfId="27892"/>
    <cellStyle name="Обычный 2 23 4 2 3 2" xfId="27893"/>
    <cellStyle name="Обычный 2 23 4 2 4" xfId="27894"/>
    <cellStyle name="Обычный 2 23 4 3" xfId="27895"/>
    <cellStyle name="Обычный 2 23 4 3 2" xfId="27896"/>
    <cellStyle name="Обычный 2 23 4 3 2 2" xfId="27897"/>
    <cellStyle name="Обычный 2 23 4 3 2 2 2" xfId="27898"/>
    <cellStyle name="Обычный 2 23 4 3 2 3" xfId="27899"/>
    <cellStyle name="Обычный 2 23 4 3 3" xfId="27900"/>
    <cellStyle name="Обычный 2 23 4 3 3 2" xfId="27901"/>
    <cellStyle name="Обычный 2 23 4 3 4" xfId="27902"/>
    <cellStyle name="Обычный 2 23 4 4" xfId="27903"/>
    <cellStyle name="Обычный 2 23 4 4 2" xfId="27904"/>
    <cellStyle name="Обычный 2 23 4 4 2 2" xfId="27905"/>
    <cellStyle name="Обычный 2 23 4 4 2 2 2" xfId="27906"/>
    <cellStyle name="Обычный 2 23 4 4 2 3" xfId="27907"/>
    <cellStyle name="Обычный 2 23 4 4 3" xfId="27908"/>
    <cellStyle name="Обычный 2 23 4 4 3 2" xfId="27909"/>
    <cellStyle name="Обычный 2 23 4 4 4" xfId="27910"/>
    <cellStyle name="Обычный 2 23 4 5" xfId="27911"/>
    <cellStyle name="Обычный 2 23 4 5 2" xfId="27912"/>
    <cellStyle name="Обычный 2 23 4 5 2 2" xfId="27913"/>
    <cellStyle name="Обычный 2 23 4 5 3" xfId="27914"/>
    <cellStyle name="Обычный 2 23 4 6" xfId="27915"/>
    <cellStyle name="Обычный 2 23 4 6 2" xfId="27916"/>
    <cellStyle name="Обычный 2 23 4 7" xfId="27917"/>
    <cellStyle name="Обычный 2 23 5" xfId="27918"/>
    <cellStyle name="Обычный 2 23 5 2" xfId="27919"/>
    <cellStyle name="Обычный 2 23 5 2 2" xfId="27920"/>
    <cellStyle name="Обычный 2 23 5 2 2 2" xfId="27921"/>
    <cellStyle name="Обычный 2 23 5 2 3" xfId="27922"/>
    <cellStyle name="Обычный 2 23 5 3" xfId="27923"/>
    <cellStyle name="Обычный 2 23 5 3 2" xfId="27924"/>
    <cellStyle name="Обычный 2 23 5 4" xfId="27925"/>
    <cellStyle name="Обычный 2 23 6" xfId="27926"/>
    <cellStyle name="Обычный 2 23 6 2" xfId="27927"/>
    <cellStyle name="Обычный 2 23 6 2 2" xfId="27928"/>
    <cellStyle name="Обычный 2 23 6 2 2 2" xfId="27929"/>
    <cellStyle name="Обычный 2 23 6 2 3" xfId="27930"/>
    <cellStyle name="Обычный 2 23 6 3" xfId="27931"/>
    <cellStyle name="Обычный 2 23 6 3 2" xfId="27932"/>
    <cellStyle name="Обычный 2 23 6 4" xfId="27933"/>
    <cellStyle name="Обычный 2 23 7" xfId="27934"/>
    <cellStyle name="Обычный 2 23 7 2" xfId="27935"/>
    <cellStyle name="Обычный 2 23 7 2 2" xfId="27936"/>
    <cellStyle name="Обычный 2 23 7 2 2 2" xfId="27937"/>
    <cellStyle name="Обычный 2 23 7 2 3" xfId="27938"/>
    <cellStyle name="Обычный 2 23 7 3" xfId="27939"/>
    <cellStyle name="Обычный 2 23 7 3 2" xfId="27940"/>
    <cellStyle name="Обычный 2 23 7 4" xfId="27941"/>
    <cellStyle name="Обычный 2 23 8" xfId="27942"/>
    <cellStyle name="Обычный 2 23 8 2" xfId="27943"/>
    <cellStyle name="Обычный 2 23 8 2 2" xfId="27944"/>
    <cellStyle name="Обычный 2 23 8 3" xfId="27945"/>
    <cellStyle name="Обычный 2 23 9" xfId="27946"/>
    <cellStyle name="Обычный 2 23 9 2" xfId="27947"/>
    <cellStyle name="Обычный 2 24" xfId="27948"/>
    <cellStyle name="Обычный 2 24 10" xfId="27949"/>
    <cellStyle name="Обычный 2 24 10 2" xfId="27950"/>
    <cellStyle name="Обычный 2 24 11" xfId="27951"/>
    <cellStyle name="Обычный 2 24 2" xfId="27952"/>
    <cellStyle name="Обычный 2 24 2 2" xfId="46798"/>
    <cellStyle name="Обычный 2 24 3" xfId="27953"/>
    <cellStyle name="Обычный 2 24 3 2" xfId="27954"/>
    <cellStyle name="Обычный 2 24 3 2 2" xfId="27955"/>
    <cellStyle name="Обычный 2 24 3 2 2 2" xfId="27956"/>
    <cellStyle name="Обычный 2 24 3 2 2 2 2" xfId="27957"/>
    <cellStyle name="Обычный 2 24 3 2 2 3" xfId="27958"/>
    <cellStyle name="Обычный 2 24 3 2 3" xfId="27959"/>
    <cellStyle name="Обычный 2 24 3 2 3 2" xfId="27960"/>
    <cellStyle name="Обычный 2 24 3 2 4" xfId="27961"/>
    <cellStyle name="Обычный 2 24 3 3" xfId="27962"/>
    <cellStyle name="Обычный 2 24 3 3 2" xfId="27963"/>
    <cellStyle name="Обычный 2 24 3 3 2 2" xfId="27964"/>
    <cellStyle name="Обычный 2 24 3 3 2 2 2" xfId="27965"/>
    <cellStyle name="Обычный 2 24 3 3 2 3" xfId="27966"/>
    <cellStyle name="Обычный 2 24 3 3 3" xfId="27967"/>
    <cellStyle name="Обычный 2 24 3 3 3 2" xfId="27968"/>
    <cellStyle name="Обычный 2 24 3 3 4" xfId="27969"/>
    <cellStyle name="Обычный 2 24 3 4" xfId="27970"/>
    <cellStyle name="Обычный 2 24 3 4 2" xfId="27971"/>
    <cellStyle name="Обычный 2 24 3 4 2 2" xfId="27972"/>
    <cellStyle name="Обычный 2 24 3 4 2 2 2" xfId="27973"/>
    <cellStyle name="Обычный 2 24 3 4 2 3" xfId="27974"/>
    <cellStyle name="Обычный 2 24 3 4 3" xfId="27975"/>
    <cellStyle name="Обычный 2 24 3 4 3 2" xfId="27976"/>
    <cellStyle name="Обычный 2 24 3 4 4" xfId="27977"/>
    <cellStyle name="Обычный 2 24 3 5" xfId="27978"/>
    <cellStyle name="Обычный 2 24 3 5 2" xfId="27979"/>
    <cellStyle name="Обычный 2 24 3 5 2 2" xfId="27980"/>
    <cellStyle name="Обычный 2 24 3 5 3" xfId="27981"/>
    <cellStyle name="Обычный 2 24 3 6" xfId="27982"/>
    <cellStyle name="Обычный 2 24 3 6 2" xfId="27983"/>
    <cellStyle name="Обычный 2 24 3 7" xfId="27984"/>
    <cellStyle name="Обычный 2 24 3 7 2" xfId="27985"/>
    <cellStyle name="Обычный 2 24 3 8" xfId="27986"/>
    <cellStyle name="Обычный 2 24 4" xfId="27987"/>
    <cellStyle name="Обычный 2 24 4 2" xfId="27988"/>
    <cellStyle name="Обычный 2 24 4 2 2" xfId="27989"/>
    <cellStyle name="Обычный 2 24 4 2 2 2" xfId="27990"/>
    <cellStyle name="Обычный 2 24 4 2 2 2 2" xfId="27991"/>
    <cellStyle name="Обычный 2 24 4 2 2 3" xfId="27992"/>
    <cellStyle name="Обычный 2 24 4 2 3" xfId="27993"/>
    <cellStyle name="Обычный 2 24 4 2 3 2" xfId="27994"/>
    <cellStyle name="Обычный 2 24 4 2 4" xfId="27995"/>
    <cellStyle name="Обычный 2 24 4 3" xfId="27996"/>
    <cellStyle name="Обычный 2 24 4 3 2" xfId="27997"/>
    <cellStyle name="Обычный 2 24 4 3 2 2" xfId="27998"/>
    <cellStyle name="Обычный 2 24 4 3 2 2 2" xfId="27999"/>
    <cellStyle name="Обычный 2 24 4 3 2 3" xfId="28000"/>
    <cellStyle name="Обычный 2 24 4 3 3" xfId="28001"/>
    <cellStyle name="Обычный 2 24 4 3 3 2" xfId="28002"/>
    <cellStyle name="Обычный 2 24 4 3 4" xfId="28003"/>
    <cellStyle name="Обычный 2 24 4 4" xfId="28004"/>
    <cellStyle name="Обычный 2 24 4 4 2" xfId="28005"/>
    <cellStyle name="Обычный 2 24 4 4 2 2" xfId="28006"/>
    <cellStyle name="Обычный 2 24 4 4 2 2 2" xfId="28007"/>
    <cellStyle name="Обычный 2 24 4 4 2 3" xfId="28008"/>
    <cellStyle name="Обычный 2 24 4 4 3" xfId="28009"/>
    <cellStyle name="Обычный 2 24 4 4 3 2" xfId="28010"/>
    <cellStyle name="Обычный 2 24 4 4 4" xfId="28011"/>
    <cellStyle name="Обычный 2 24 4 5" xfId="28012"/>
    <cellStyle name="Обычный 2 24 4 5 2" xfId="28013"/>
    <cellStyle name="Обычный 2 24 4 5 2 2" xfId="28014"/>
    <cellStyle name="Обычный 2 24 4 5 3" xfId="28015"/>
    <cellStyle name="Обычный 2 24 4 6" xfId="28016"/>
    <cellStyle name="Обычный 2 24 4 6 2" xfId="28017"/>
    <cellStyle name="Обычный 2 24 4 7" xfId="28018"/>
    <cellStyle name="Обычный 2 24 5" xfId="28019"/>
    <cellStyle name="Обычный 2 24 5 2" xfId="28020"/>
    <cellStyle name="Обычный 2 24 5 2 2" xfId="28021"/>
    <cellStyle name="Обычный 2 24 5 2 2 2" xfId="28022"/>
    <cellStyle name="Обычный 2 24 5 2 3" xfId="28023"/>
    <cellStyle name="Обычный 2 24 5 3" xfId="28024"/>
    <cellStyle name="Обычный 2 24 5 3 2" xfId="28025"/>
    <cellStyle name="Обычный 2 24 5 4" xfId="28026"/>
    <cellStyle name="Обычный 2 24 6" xfId="28027"/>
    <cellStyle name="Обычный 2 24 6 2" xfId="28028"/>
    <cellStyle name="Обычный 2 24 6 2 2" xfId="28029"/>
    <cellStyle name="Обычный 2 24 6 2 2 2" xfId="28030"/>
    <cellStyle name="Обычный 2 24 6 2 3" xfId="28031"/>
    <cellStyle name="Обычный 2 24 6 3" xfId="28032"/>
    <cellStyle name="Обычный 2 24 6 3 2" xfId="28033"/>
    <cellStyle name="Обычный 2 24 6 4" xfId="28034"/>
    <cellStyle name="Обычный 2 24 7" xfId="28035"/>
    <cellStyle name="Обычный 2 24 7 2" xfId="28036"/>
    <cellStyle name="Обычный 2 24 7 2 2" xfId="28037"/>
    <cellStyle name="Обычный 2 24 7 2 2 2" xfId="28038"/>
    <cellStyle name="Обычный 2 24 7 2 3" xfId="28039"/>
    <cellStyle name="Обычный 2 24 7 3" xfId="28040"/>
    <cellStyle name="Обычный 2 24 7 3 2" xfId="28041"/>
    <cellStyle name="Обычный 2 24 7 4" xfId="28042"/>
    <cellStyle name="Обычный 2 24 8" xfId="28043"/>
    <cellStyle name="Обычный 2 24 8 2" xfId="28044"/>
    <cellStyle name="Обычный 2 24 8 2 2" xfId="28045"/>
    <cellStyle name="Обычный 2 24 8 3" xfId="28046"/>
    <cellStyle name="Обычный 2 24 9" xfId="28047"/>
    <cellStyle name="Обычный 2 24 9 2" xfId="28048"/>
    <cellStyle name="Обычный 2 25" xfId="28049"/>
    <cellStyle name="Обычный 2 25 2" xfId="28050"/>
    <cellStyle name="Обычный 2 25 3" xfId="46799"/>
    <cellStyle name="Обычный 2 26" xfId="28051"/>
    <cellStyle name="Обычный 2 26 2" xfId="28052"/>
    <cellStyle name="Обычный 2 26 2 2" xfId="28053"/>
    <cellStyle name="Обычный 2 26 2 2 2" xfId="28054"/>
    <cellStyle name="Обычный 2 26 2 2 2 2" xfId="28055"/>
    <cellStyle name="Обычный 2 26 2 2 2 2 2" xfId="28056"/>
    <cellStyle name="Обычный 2 26 2 2 2 3" xfId="28057"/>
    <cellStyle name="Обычный 2 26 2 2 3" xfId="28058"/>
    <cellStyle name="Обычный 2 26 2 2 3 2" xfId="28059"/>
    <cellStyle name="Обычный 2 26 2 2 4" xfId="28060"/>
    <cellStyle name="Обычный 2 26 2 3" xfId="28061"/>
    <cellStyle name="Обычный 2 26 2 3 2" xfId="28062"/>
    <cellStyle name="Обычный 2 26 2 3 2 2" xfId="28063"/>
    <cellStyle name="Обычный 2 26 2 3 2 2 2" xfId="28064"/>
    <cellStyle name="Обычный 2 26 2 3 2 3" xfId="28065"/>
    <cellStyle name="Обычный 2 26 2 3 3" xfId="28066"/>
    <cellStyle name="Обычный 2 26 2 3 3 2" xfId="28067"/>
    <cellStyle name="Обычный 2 26 2 3 4" xfId="28068"/>
    <cellStyle name="Обычный 2 26 2 4" xfId="28069"/>
    <cellStyle name="Обычный 2 26 2 4 2" xfId="28070"/>
    <cellStyle name="Обычный 2 26 2 4 2 2" xfId="28071"/>
    <cellStyle name="Обычный 2 26 2 4 2 2 2" xfId="28072"/>
    <cellStyle name="Обычный 2 26 2 4 2 3" xfId="28073"/>
    <cellStyle name="Обычный 2 26 2 4 3" xfId="28074"/>
    <cellStyle name="Обычный 2 26 2 4 3 2" xfId="28075"/>
    <cellStyle name="Обычный 2 26 2 4 4" xfId="28076"/>
    <cellStyle name="Обычный 2 26 2 5" xfId="28077"/>
    <cellStyle name="Обычный 2 26 2 5 2" xfId="28078"/>
    <cellStyle name="Обычный 2 26 2 5 2 2" xfId="28079"/>
    <cellStyle name="Обычный 2 26 2 5 2 2 2" xfId="28080"/>
    <cellStyle name="Обычный 2 26 2 5 2 3" xfId="28081"/>
    <cellStyle name="Обычный 2 26 2 5 3" xfId="28082"/>
    <cellStyle name="Обычный 2 26 2 5 3 2" xfId="28083"/>
    <cellStyle name="Обычный 2 26 2 5 4" xfId="28084"/>
    <cellStyle name="Обычный 2 26 2 6" xfId="28085"/>
    <cellStyle name="Обычный 2 26 2 6 2" xfId="28086"/>
    <cellStyle name="Обычный 2 26 2 6 2 2" xfId="28087"/>
    <cellStyle name="Обычный 2 26 2 6 3" xfId="28088"/>
    <cellStyle name="Обычный 2 26 2 7" xfId="28089"/>
    <cellStyle name="Обычный 2 26 2 7 2" xfId="28090"/>
    <cellStyle name="Обычный 2 26 2 8" xfId="28091"/>
    <cellStyle name="Обычный 2 26 3" xfId="28092"/>
    <cellStyle name="Обычный 2 26 3 2" xfId="28093"/>
    <cellStyle name="Обычный 2 26 3 2 2" xfId="28094"/>
    <cellStyle name="Обычный 2 26 3 2 2 2" xfId="28095"/>
    <cellStyle name="Обычный 2 26 3 2 2 2 2" xfId="28096"/>
    <cellStyle name="Обычный 2 26 3 2 2 3" xfId="28097"/>
    <cellStyle name="Обычный 2 26 3 2 3" xfId="28098"/>
    <cellStyle name="Обычный 2 26 3 2 3 2" xfId="28099"/>
    <cellStyle name="Обычный 2 26 3 2 4" xfId="28100"/>
    <cellStyle name="Обычный 2 26 3 3" xfId="28101"/>
    <cellStyle name="Обычный 2 26 3 3 2" xfId="28102"/>
    <cellStyle name="Обычный 2 26 3 3 2 2" xfId="28103"/>
    <cellStyle name="Обычный 2 26 3 3 2 2 2" xfId="28104"/>
    <cellStyle name="Обычный 2 26 3 3 2 3" xfId="28105"/>
    <cellStyle name="Обычный 2 26 3 3 3" xfId="28106"/>
    <cellStyle name="Обычный 2 26 3 3 3 2" xfId="28107"/>
    <cellStyle name="Обычный 2 26 3 3 4" xfId="28108"/>
    <cellStyle name="Обычный 2 26 3 4" xfId="28109"/>
    <cellStyle name="Обычный 2 26 3 4 2" xfId="28110"/>
    <cellStyle name="Обычный 2 26 3 4 2 2" xfId="28111"/>
    <cellStyle name="Обычный 2 26 3 4 2 2 2" xfId="28112"/>
    <cellStyle name="Обычный 2 26 3 4 2 3" xfId="28113"/>
    <cellStyle name="Обычный 2 26 3 4 3" xfId="28114"/>
    <cellStyle name="Обычный 2 26 3 4 3 2" xfId="28115"/>
    <cellStyle name="Обычный 2 26 3 4 4" xfId="28116"/>
    <cellStyle name="Обычный 2 26 3 5" xfId="28117"/>
    <cellStyle name="Обычный 2 26 3 5 2" xfId="28118"/>
    <cellStyle name="Обычный 2 26 3 5 2 2" xfId="28119"/>
    <cellStyle name="Обычный 2 26 3 5 2 2 2" xfId="28120"/>
    <cellStyle name="Обычный 2 26 3 5 2 3" xfId="28121"/>
    <cellStyle name="Обычный 2 26 3 5 3" xfId="28122"/>
    <cellStyle name="Обычный 2 26 3 5 3 2" xfId="28123"/>
    <cellStyle name="Обычный 2 26 3 5 4" xfId="28124"/>
    <cellStyle name="Обычный 2 26 3 6" xfId="28125"/>
    <cellStyle name="Обычный 2 26 3 6 2" xfId="28126"/>
    <cellStyle name="Обычный 2 26 3 6 2 2" xfId="28127"/>
    <cellStyle name="Обычный 2 26 3 6 3" xfId="28128"/>
    <cellStyle name="Обычный 2 26 3 7" xfId="28129"/>
    <cellStyle name="Обычный 2 26 3 7 2" xfId="28130"/>
    <cellStyle name="Обычный 2 26 3 8" xfId="28131"/>
    <cellStyle name="Обычный 2 26 4" xfId="28132"/>
    <cellStyle name="Обычный 2 26 4 2" xfId="46800"/>
    <cellStyle name="Обычный 2 26 5" xfId="28133"/>
    <cellStyle name="Обычный 2 26 5 2" xfId="28134"/>
    <cellStyle name="Обычный 2 26 5 2 2" xfId="28135"/>
    <cellStyle name="Обычный 2 26 5 2 2 2" xfId="28136"/>
    <cellStyle name="Обычный 2 26 5 2 3" xfId="28137"/>
    <cellStyle name="Обычный 2 26 5 3" xfId="28138"/>
    <cellStyle name="Обычный 2 26 5 3 2" xfId="28139"/>
    <cellStyle name="Обычный 2 26 5 4" xfId="28140"/>
    <cellStyle name="Обычный 2 26 6" xfId="28141"/>
    <cellStyle name="Обычный 2 26 6 2" xfId="28142"/>
    <cellStyle name="Обычный 2 26 6 2 2" xfId="28143"/>
    <cellStyle name="Обычный 2 26 6 2 2 2" xfId="28144"/>
    <cellStyle name="Обычный 2 26 6 2 3" xfId="28145"/>
    <cellStyle name="Обычный 2 26 6 3" xfId="28146"/>
    <cellStyle name="Обычный 2 26 6 3 2" xfId="28147"/>
    <cellStyle name="Обычный 2 26 6 4" xfId="28148"/>
    <cellStyle name="Обычный 2 26 7" xfId="46801"/>
    <cellStyle name="Обычный 2 26 7 2" xfId="46802"/>
    <cellStyle name="Обычный 2 27" xfId="28149"/>
    <cellStyle name="Обычный 2 27 2" xfId="28150"/>
    <cellStyle name="Обычный 2 27 2 2" xfId="28151"/>
    <cellStyle name="Обычный 2 27 2 2 2" xfId="28152"/>
    <cellStyle name="Обычный 2 27 2 2 2 2" xfId="28153"/>
    <cellStyle name="Обычный 2 27 2 2 3" xfId="28154"/>
    <cellStyle name="Обычный 2 27 2 3" xfId="28155"/>
    <cellStyle name="Обычный 2 27 2 3 2" xfId="28156"/>
    <cellStyle name="Обычный 2 27 2 4" xfId="28157"/>
    <cellStyle name="Обычный 2 27 2 5" xfId="46803"/>
    <cellStyle name="Обычный 2 27 3" xfId="28158"/>
    <cellStyle name="Обычный 2 27 3 2" xfId="28159"/>
    <cellStyle name="Обычный 2 27 3 2 2" xfId="28160"/>
    <cellStyle name="Обычный 2 27 3 2 2 2" xfId="28161"/>
    <cellStyle name="Обычный 2 27 3 2 3" xfId="28162"/>
    <cellStyle name="Обычный 2 27 3 3" xfId="28163"/>
    <cellStyle name="Обычный 2 27 3 3 2" xfId="28164"/>
    <cellStyle name="Обычный 2 27 3 4" xfId="28165"/>
    <cellStyle name="Обычный 2 27 4" xfId="28166"/>
    <cellStyle name="Обычный 2 27 4 2" xfId="28167"/>
    <cellStyle name="Обычный 2 27 4 2 2" xfId="28168"/>
    <cellStyle name="Обычный 2 27 4 2 2 2" xfId="28169"/>
    <cellStyle name="Обычный 2 27 4 2 3" xfId="28170"/>
    <cellStyle name="Обычный 2 27 4 3" xfId="28171"/>
    <cellStyle name="Обычный 2 27 4 3 2" xfId="28172"/>
    <cellStyle name="Обычный 2 27 4 4" xfId="28173"/>
    <cellStyle name="Обычный 2 27 5" xfId="46804"/>
    <cellStyle name="Обычный 2 27 5 2" xfId="46805"/>
    <cellStyle name="Обычный 2 28" xfId="28174"/>
    <cellStyle name="Обычный 2 28 2" xfId="28175"/>
    <cellStyle name="Обычный 2 28 2 2" xfId="28176"/>
    <cellStyle name="Обычный 2 28 2 2 2" xfId="28177"/>
    <cellStyle name="Обычный 2 28 2 2 2 2" xfId="28178"/>
    <cellStyle name="Обычный 2 28 2 2 3" xfId="28179"/>
    <cellStyle name="Обычный 2 28 2 3" xfId="28180"/>
    <cellStyle name="Обычный 2 28 2 3 2" xfId="28181"/>
    <cellStyle name="Обычный 2 28 2 4" xfId="28182"/>
    <cellStyle name="Обычный 2 28 3" xfId="28183"/>
    <cellStyle name="Обычный 2 28 3 2" xfId="46806"/>
    <cellStyle name="Обычный 2 28 4" xfId="28184"/>
    <cellStyle name="Обычный 2 28 4 2" xfId="28185"/>
    <cellStyle name="Обычный 2 28 4 2 2" xfId="28186"/>
    <cellStyle name="Обычный 2 28 4 2 2 2" xfId="28187"/>
    <cellStyle name="Обычный 2 28 4 2 3" xfId="28188"/>
    <cellStyle name="Обычный 2 28 4 3" xfId="28189"/>
    <cellStyle name="Обычный 2 28 4 3 2" xfId="28190"/>
    <cellStyle name="Обычный 2 28 4 4" xfId="28191"/>
    <cellStyle name="Обычный 2 28 5" xfId="46807"/>
    <cellStyle name="Обычный 2 28 6" xfId="46808"/>
    <cellStyle name="Обычный 2 29" xfId="28192"/>
    <cellStyle name="Обычный 2 29 2" xfId="28193"/>
    <cellStyle name="Обычный 2 29 2 2" xfId="28194"/>
    <cellStyle name="Обычный 2 29 3" xfId="46809"/>
    <cellStyle name="Обычный 2 3" xfId="28195"/>
    <cellStyle name="Обычный 2 3 10" xfId="28196"/>
    <cellStyle name="Обычный 2 3 10 2" xfId="28197"/>
    <cellStyle name="Обычный 2 3 10 2 2" xfId="46810"/>
    <cellStyle name="Обычный 2 3 10 3" xfId="28198"/>
    <cellStyle name="Обычный 2 3 10 3 2" xfId="46811"/>
    <cellStyle name="Обычный 2 3 10 3 3" xfId="46812"/>
    <cellStyle name="Обычный 2 3 10 4" xfId="46813"/>
    <cellStyle name="Обычный 2 3 11" xfId="28199"/>
    <cellStyle name="Обычный 2 3 11 2" xfId="46814"/>
    <cellStyle name="Обычный 2 3 12" xfId="46815"/>
    <cellStyle name="Обычный 2 3 13" xfId="46816"/>
    <cellStyle name="Обычный 2 3 14" xfId="50098"/>
    <cellStyle name="Обычный 2 3 2" xfId="28200"/>
    <cellStyle name="Обычный 2 3 2 2" xfId="28201"/>
    <cellStyle name="Обычный 2 3 2 2 2" xfId="46817"/>
    <cellStyle name="Обычный 2 3 2 2 3" xfId="46818"/>
    <cellStyle name="Обычный 2 3 2 3" xfId="28202"/>
    <cellStyle name="Обычный 2 3 2 3 2" xfId="46819"/>
    <cellStyle name="Обычный 2 3 3" xfId="28203"/>
    <cellStyle name="Обычный 2 3 3 2" xfId="28204"/>
    <cellStyle name="Обычный 2 3 3 2 2" xfId="46820"/>
    <cellStyle name="Обычный 2 3 3 3" xfId="28205"/>
    <cellStyle name="Обычный 2 3 4" xfId="28206"/>
    <cellStyle name="Обычный 2 3 4 2" xfId="28207"/>
    <cellStyle name="Обычный 2 3 4 2 2" xfId="46821"/>
    <cellStyle name="Обычный 2 3 4 3" xfId="28208"/>
    <cellStyle name="Обычный 2 3 5" xfId="28209"/>
    <cellStyle name="Обычный 2 3 5 2" xfId="28210"/>
    <cellStyle name="Обычный 2 3 5 2 2" xfId="46822"/>
    <cellStyle name="Обычный 2 3 5 3" xfId="28211"/>
    <cellStyle name="Обычный 2 3 6" xfId="28212"/>
    <cellStyle name="Обычный 2 3 6 2" xfId="28213"/>
    <cellStyle name="Обычный 2 3 6 2 2" xfId="46823"/>
    <cellStyle name="Обычный 2 3 6 3" xfId="28214"/>
    <cellStyle name="Обычный 2 3 7" xfId="28215"/>
    <cellStyle name="Обычный 2 3 7 2" xfId="28216"/>
    <cellStyle name="Обычный 2 3 7 2 2" xfId="46824"/>
    <cellStyle name="Обычный 2 3 7 3" xfId="28217"/>
    <cellStyle name="Обычный 2 3 8" xfId="28218"/>
    <cellStyle name="Обычный 2 3 8 2" xfId="28219"/>
    <cellStyle name="Обычный 2 3 8 2 2" xfId="46825"/>
    <cellStyle name="Обычный 2 3 8 3" xfId="28220"/>
    <cellStyle name="Обычный 2 3 9" xfId="28221"/>
    <cellStyle name="Обычный 2 3 9 2" xfId="28222"/>
    <cellStyle name="Обычный 2 3 9 2 2" xfId="28223"/>
    <cellStyle name="Обычный 2 3 9 2 2 2" xfId="46826"/>
    <cellStyle name="Обычный 2 3 9 3" xfId="28224"/>
    <cellStyle name="Обычный 2 3 9 3 2" xfId="46827"/>
    <cellStyle name="Обычный 2 3 9 4" xfId="28225"/>
    <cellStyle name="Обычный 2 3 9 4 2" xfId="46828"/>
    <cellStyle name="Обычный 2 3 9 5" xfId="28226"/>
    <cellStyle name="Обычный 2 3 9 5 2" xfId="46829"/>
    <cellStyle name="Обычный 2 3 9 6" xfId="28227"/>
    <cellStyle name="Обычный 2 3 9 6 2" xfId="46830"/>
    <cellStyle name="Обычный 2 3 9 7" xfId="28228"/>
    <cellStyle name="Обычный 2 3 9 7 2" xfId="46831"/>
    <cellStyle name="Обычный 2 3 9 8" xfId="46832"/>
    <cellStyle name="Обычный 2 3 9 9" xfId="46833"/>
    <cellStyle name="Обычный 2 3__Anfisa_Result after MRO_model2012(ord+marg ore+dilution)" xfId="46834"/>
    <cellStyle name="Обычный 2 30" xfId="28229"/>
    <cellStyle name="Обычный 2 30 2" xfId="28230"/>
    <cellStyle name="Обычный 2 30 2 2" xfId="28231"/>
    <cellStyle name="Обычный 2 30 2 2 2" xfId="28232"/>
    <cellStyle name="Обычный 2 30 2 2 2 2" xfId="28233"/>
    <cellStyle name="Обычный 2 30 2 2 3" xfId="28234"/>
    <cellStyle name="Обычный 2 30 2 3" xfId="28235"/>
    <cellStyle name="Обычный 2 30 2 3 2" xfId="28236"/>
    <cellStyle name="Обычный 2 30 2 4" xfId="28237"/>
    <cellStyle name="Обычный 2 30 3" xfId="28238"/>
    <cellStyle name="Обычный 2 30 3 2" xfId="28239"/>
    <cellStyle name="Обычный 2 30 3 2 2" xfId="28240"/>
    <cellStyle name="Обычный 2 30 3 2 2 2" xfId="28241"/>
    <cellStyle name="Обычный 2 30 3 2 3" xfId="28242"/>
    <cellStyle name="Обычный 2 30 3 3" xfId="28243"/>
    <cellStyle name="Обычный 2 30 3 3 2" xfId="28244"/>
    <cellStyle name="Обычный 2 30 3 4" xfId="28245"/>
    <cellStyle name="Обычный 2 30 4" xfId="28246"/>
    <cellStyle name="Обычный 2 30 4 2" xfId="28247"/>
    <cellStyle name="Обычный 2 30 4 2 2" xfId="28248"/>
    <cellStyle name="Обычный 2 30 4 2 2 2" xfId="28249"/>
    <cellStyle name="Обычный 2 30 4 2 3" xfId="28250"/>
    <cellStyle name="Обычный 2 30 4 3" xfId="28251"/>
    <cellStyle name="Обычный 2 30 4 3 2" xfId="28252"/>
    <cellStyle name="Обычный 2 30 4 4" xfId="28253"/>
    <cellStyle name="Обычный 2 30 5" xfId="28254"/>
    <cellStyle name="Обычный 2 30 5 2" xfId="28255"/>
    <cellStyle name="Обычный 2 30 5 2 2" xfId="28256"/>
    <cellStyle name="Обычный 2 30 5 3" xfId="28257"/>
    <cellStyle name="Обычный 2 30 6" xfId="28258"/>
    <cellStyle name="Обычный 2 30 6 2" xfId="28259"/>
    <cellStyle name="Обычный 2 30 7" xfId="28260"/>
    <cellStyle name="Обычный 2 30 7 2" xfId="28261"/>
    <cellStyle name="Обычный 2 30 8" xfId="28262"/>
    <cellStyle name="Обычный 2 31" xfId="28263"/>
    <cellStyle name="Обычный 2 31 2" xfId="28264"/>
    <cellStyle name="Обычный 2 31 2 2" xfId="28265"/>
    <cellStyle name="Обычный 2 31 2 2 2" xfId="28266"/>
    <cellStyle name="Обычный 2 31 2 2 2 2" xfId="28267"/>
    <cellStyle name="Обычный 2 31 2 2 3" xfId="28268"/>
    <cellStyle name="Обычный 2 31 2 3" xfId="28269"/>
    <cellStyle name="Обычный 2 31 2 3 2" xfId="28270"/>
    <cellStyle name="Обычный 2 31 2 4" xfId="28271"/>
    <cellStyle name="Обычный 2 31 3" xfId="28272"/>
    <cellStyle name="Обычный 2 31 3 2" xfId="28273"/>
    <cellStyle name="Обычный 2 31 3 2 2" xfId="28274"/>
    <cellStyle name="Обычный 2 31 3 2 2 2" xfId="28275"/>
    <cellStyle name="Обычный 2 31 3 2 3" xfId="28276"/>
    <cellStyle name="Обычный 2 31 3 3" xfId="28277"/>
    <cellStyle name="Обычный 2 31 3 3 2" xfId="28278"/>
    <cellStyle name="Обычный 2 31 3 4" xfId="28279"/>
    <cellStyle name="Обычный 2 31 4" xfId="28280"/>
    <cellStyle name="Обычный 2 31 4 2" xfId="28281"/>
    <cellStyle name="Обычный 2 31 4 2 2" xfId="28282"/>
    <cellStyle name="Обычный 2 31 4 2 2 2" xfId="28283"/>
    <cellStyle name="Обычный 2 31 4 2 3" xfId="28284"/>
    <cellStyle name="Обычный 2 31 4 3" xfId="28285"/>
    <cellStyle name="Обычный 2 31 4 3 2" xfId="28286"/>
    <cellStyle name="Обычный 2 31 4 4" xfId="28287"/>
    <cellStyle name="Обычный 2 31 5" xfId="28288"/>
    <cellStyle name="Обычный 2 31 5 2" xfId="28289"/>
    <cellStyle name="Обычный 2 31 5 2 2" xfId="28290"/>
    <cellStyle name="Обычный 2 31 5 3" xfId="28291"/>
    <cellStyle name="Обычный 2 31 6" xfId="28292"/>
    <cellStyle name="Обычный 2 31 6 2" xfId="28293"/>
    <cellStyle name="Обычный 2 31 7" xfId="28294"/>
    <cellStyle name="Обычный 2 31 7 2" xfId="28295"/>
    <cellStyle name="Обычный 2 31 8" xfId="28296"/>
    <cellStyle name="Обычный 2 32" xfId="28297"/>
    <cellStyle name="Обычный 2 32 2" xfId="28298"/>
    <cellStyle name="Обычный 2 32 3" xfId="46835"/>
    <cellStyle name="Обычный 2 32 4" xfId="46836"/>
    <cellStyle name="Обычный 2 33" xfId="28299"/>
    <cellStyle name="Обычный 2 33 2" xfId="28300"/>
    <cellStyle name="Обычный 2 33 3" xfId="46837"/>
    <cellStyle name="Обычный 2 34" xfId="28301"/>
    <cellStyle name="Обычный 2 34 2" xfId="28302"/>
    <cellStyle name="Обычный 2 34 3" xfId="46838"/>
    <cellStyle name="Обычный 2 35" xfId="28303"/>
    <cellStyle name="Обычный 2 35 2" xfId="28304"/>
    <cellStyle name="Обычный 2 35 3" xfId="46839"/>
    <cellStyle name="Обычный 2 35 4" xfId="46840"/>
    <cellStyle name="Обычный 2 36" xfId="28305"/>
    <cellStyle name="Обычный 2 36 2" xfId="28306"/>
    <cellStyle name="Обычный 2 36 2 2" xfId="28307"/>
    <cellStyle name="Обычный 2 37" xfId="28308"/>
    <cellStyle name="Обычный 2 37 2" xfId="28309"/>
    <cellStyle name="Обычный 2 37 2 2" xfId="28310"/>
    <cellStyle name="Обычный 2 38" xfId="28311"/>
    <cellStyle name="Обычный 2 38 2" xfId="46841"/>
    <cellStyle name="Обычный 2 39" xfId="28312"/>
    <cellStyle name="Обычный 2 4" xfId="28313"/>
    <cellStyle name="Обычный 2 4 10" xfId="28314"/>
    <cellStyle name="Обычный 2 4 10 2" xfId="46842"/>
    <cellStyle name="Обычный 2 4 11" xfId="28315"/>
    <cellStyle name="Обычный 2 4 11 2" xfId="46843"/>
    <cellStyle name="Обычный 2 4 12" xfId="28316"/>
    <cellStyle name="Обычный 2 4 12 2" xfId="46844"/>
    <cellStyle name="Обычный 2 4 13" xfId="28317"/>
    <cellStyle name="Обычный 2 4 13 2" xfId="46845"/>
    <cellStyle name="Обычный 2 4 14" xfId="28318"/>
    <cellStyle name="Обычный 2 4 14 2" xfId="46846"/>
    <cellStyle name="Обычный 2 4 15" xfId="28319"/>
    <cellStyle name="Обычный 2 4 15 2" xfId="46847"/>
    <cellStyle name="Обычный 2 4 16" xfId="28320"/>
    <cellStyle name="Обычный 2 4 16 2" xfId="46848"/>
    <cellStyle name="Обычный 2 4 17" xfId="28321"/>
    <cellStyle name="Обычный 2 4 17 2" xfId="46849"/>
    <cellStyle name="Обычный 2 4 18" xfId="28322"/>
    <cellStyle name="Обычный 2 4 18 2" xfId="46850"/>
    <cellStyle name="Обычный 2 4 19" xfId="28323"/>
    <cellStyle name="Обычный 2 4 19 2" xfId="46851"/>
    <cellStyle name="Обычный 2 4 2" xfId="28324"/>
    <cellStyle name="Обычный 2 4 2 10" xfId="28325"/>
    <cellStyle name="Обычный 2 4 2 10 2" xfId="46852"/>
    <cellStyle name="Обычный 2 4 2 11" xfId="28326"/>
    <cellStyle name="Обычный 2 4 2 11 2" xfId="46853"/>
    <cellStyle name="Обычный 2 4 2 12" xfId="28327"/>
    <cellStyle name="Обычный 2 4 2 12 2" xfId="46854"/>
    <cellStyle name="Обычный 2 4 2 13" xfId="28328"/>
    <cellStyle name="Обычный 2 4 2 13 2" xfId="46855"/>
    <cellStyle name="Обычный 2 4 2 14" xfId="28329"/>
    <cellStyle name="Обычный 2 4 2 14 2" xfId="46856"/>
    <cellStyle name="Обычный 2 4 2 15" xfId="28330"/>
    <cellStyle name="Обычный 2 4 2 15 2" xfId="46857"/>
    <cellStyle name="Обычный 2 4 2 16" xfId="28331"/>
    <cellStyle name="Обычный 2 4 2 16 2" xfId="46858"/>
    <cellStyle name="Обычный 2 4 2 17" xfId="28332"/>
    <cellStyle name="Обычный 2 4 2 17 2" xfId="46859"/>
    <cellStyle name="Обычный 2 4 2 18" xfId="28333"/>
    <cellStyle name="Обычный 2 4 2 18 2" xfId="46860"/>
    <cellStyle name="Обычный 2 4 2 19" xfId="28334"/>
    <cellStyle name="Обычный 2 4 2 19 2" xfId="46861"/>
    <cellStyle name="Обычный 2 4 2 2" xfId="28335"/>
    <cellStyle name="Обычный 2 4 2 2 10" xfId="28336"/>
    <cellStyle name="Обычный 2 4 2 2 10 2" xfId="46862"/>
    <cellStyle name="Обычный 2 4 2 2 11" xfId="28337"/>
    <cellStyle name="Обычный 2 4 2 2 11 2" xfId="46863"/>
    <cellStyle name="Обычный 2 4 2 2 12" xfId="28338"/>
    <cellStyle name="Обычный 2 4 2 2 12 2" xfId="46864"/>
    <cellStyle name="Обычный 2 4 2 2 13" xfId="28339"/>
    <cellStyle name="Обычный 2 4 2 2 13 2" xfId="46865"/>
    <cellStyle name="Обычный 2 4 2 2 14" xfId="28340"/>
    <cellStyle name="Обычный 2 4 2 2 14 2" xfId="46866"/>
    <cellStyle name="Обычный 2 4 2 2 15" xfId="28341"/>
    <cellStyle name="Обычный 2 4 2 2 15 2" xfId="46867"/>
    <cellStyle name="Обычный 2 4 2 2 16" xfId="28342"/>
    <cellStyle name="Обычный 2 4 2 2 16 2" xfId="46868"/>
    <cellStyle name="Обычный 2 4 2 2 17" xfId="28343"/>
    <cellStyle name="Обычный 2 4 2 2 17 2" xfId="46869"/>
    <cellStyle name="Обычный 2 4 2 2 18" xfId="28344"/>
    <cellStyle name="Обычный 2 4 2 2 18 2" xfId="46870"/>
    <cellStyle name="Обычный 2 4 2 2 19" xfId="28345"/>
    <cellStyle name="Обычный 2 4 2 2 19 2" xfId="46871"/>
    <cellStyle name="Обычный 2 4 2 2 2" xfId="28346"/>
    <cellStyle name="Обычный 2 4 2 2 2 2" xfId="46872"/>
    <cellStyle name="Обычный 2 4 2 2 20" xfId="28347"/>
    <cellStyle name="Обычный 2 4 2 2 20 2" xfId="46873"/>
    <cellStyle name="Обычный 2 4 2 2 21" xfId="28348"/>
    <cellStyle name="Обычный 2 4 2 2 21 2" xfId="46874"/>
    <cellStyle name="Обычный 2 4 2 2 22" xfId="46875"/>
    <cellStyle name="Обычный 2 4 2 2 3" xfId="28349"/>
    <cellStyle name="Обычный 2 4 2 2 3 2" xfId="46876"/>
    <cellStyle name="Обычный 2 4 2 2 4" xfId="28350"/>
    <cellStyle name="Обычный 2 4 2 2 4 2" xfId="46877"/>
    <cellStyle name="Обычный 2 4 2 2 5" xfId="28351"/>
    <cellStyle name="Обычный 2 4 2 2 5 2" xfId="46878"/>
    <cellStyle name="Обычный 2 4 2 2 6" xfId="28352"/>
    <cellStyle name="Обычный 2 4 2 2 6 2" xfId="46879"/>
    <cellStyle name="Обычный 2 4 2 2 7" xfId="28353"/>
    <cellStyle name="Обычный 2 4 2 2 7 2" xfId="46880"/>
    <cellStyle name="Обычный 2 4 2 2 8" xfId="28354"/>
    <cellStyle name="Обычный 2 4 2 2 8 2" xfId="46881"/>
    <cellStyle name="Обычный 2 4 2 2 9" xfId="28355"/>
    <cellStyle name="Обычный 2 4 2 2 9 2" xfId="46882"/>
    <cellStyle name="Обычный 2 4 2 20" xfId="28356"/>
    <cellStyle name="Обычный 2 4 2 20 2" xfId="46883"/>
    <cellStyle name="Обычный 2 4 2 21" xfId="28357"/>
    <cellStyle name="Обычный 2 4 2 21 2" xfId="46884"/>
    <cellStyle name="Обычный 2 4 2 22" xfId="28358"/>
    <cellStyle name="Обычный 2 4 2 22 2" xfId="46885"/>
    <cellStyle name="Обычный 2 4 2 23" xfId="46886"/>
    <cellStyle name="Обычный 2 4 2 24" xfId="46887"/>
    <cellStyle name="Обычный 2 4 2 3" xfId="28359"/>
    <cellStyle name="Обычный 2 4 2 3 2" xfId="46888"/>
    <cellStyle name="Обычный 2 4 2 4" xfId="28360"/>
    <cellStyle name="Обычный 2 4 2 4 2" xfId="46889"/>
    <cellStyle name="Обычный 2 4 2 5" xfId="28361"/>
    <cellStyle name="Обычный 2 4 2 5 2" xfId="46890"/>
    <cellStyle name="Обычный 2 4 2 6" xfId="28362"/>
    <cellStyle name="Обычный 2 4 2 6 2" xfId="46891"/>
    <cellStyle name="Обычный 2 4 2 7" xfId="28363"/>
    <cellStyle name="Обычный 2 4 2 7 2" xfId="46892"/>
    <cellStyle name="Обычный 2 4 2 8" xfId="28364"/>
    <cellStyle name="Обычный 2 4 2 8 2" xfId="46893"/>
    <cellStyle name="Обычный 2 4 2 9" xfId="28365"/>
    <cellStyle name="Обычный 2 4 2 9 2" xfId="46894"/>
    <cellStyle name="Обычный 2 4 20" xfId="28366"/>
    <cellStyle name="Обычный 2 4 20 2" xfId="46895"/>
    <cellStyle name="Обычный 2 4 21" xfId="28367"/>
    <cellStyle name="Обычный 2 4 21 2" xfId="46896"/>
    <cellStyle name="Обычный 2 4 22" xfId="28368"/>
    <cellStyle name="Обычный 2 4 22 2" xfId="46897"/>
    <cellStyle name="Обычный 2 4 23" xfId="28369"/>
    <cellStyle name="Обычный 2 4 23 2" xfId="46898"/>
    <cellStyle name="Обычный 2 4 24" xfId="28370"/>
    <cellStyle name="Обычный 2 4 24 2" xfId="46899"/>
    <cellStyle name="Обычный 2 4 25" xfId="46900"/>
    <cellStyle name="Обычный 2 4 26" xfId="46901"/>
    <cellStyle name="Обычный 2 4 3" xfId="28371"/>
    <cellStyle name="Обычный 2 4 3 2" xfId="46902"/>
    <cellStyle name="Обычный 2 4 4" xfId="28372"/>
    <cellStyle name="Обычный 2 4 4 2" xfId="46903"/>
    <cellStyle name="Обычный 2 4 5" xfId="28373"/>
    <cellStyle name="Обычный 2 4 5 2" xfId="28374"/>
    <cellStyle name="Обычный 2 4 5 2 2" xfId="46904"/>
    <cellStyle name="Обычный 2 4 5 3" xfId="28375"/>
    <cellStyle name="Обычный 2 4 5 3 2" xfId="46905"/>
    <cellStyle name="Обычный 2 4 5 3 3" xfId="46906"/>
    <cellStyle name="Обычный 2 4 5 4" xfId="46907"/>
    <cellStyle name="Обычный 2 4 6" xfId="28376"/>
    <cellStyle name="Обычный 2 4 6 2" xfId="46908"/>
    <cellStyle name="Обычный 2 4 7" xfId="28377"/>
    <cellStyle name="Обычный 2 4 7 2" xfId="46909"/>
    <cellStyle name="Обычный 2 4 8" xfId="28378"/>
    <cellStyle name="Обычный 2 4 8 2" xfId="46910"/>
    <cellStyle name="Обычный 2 4 9" xfId="28379"/>
    <cellStyle name="Обычный 2 4 9 2" xfId="46911"/>
    <cellStyle name="Обычный 2 4_Вариант от 09.03.11-1 Гальфингер" xfId="28380"/>
    <cellStyle name="Обычный 2 40" xfId="28381"/>
    <cellStyle name="Обычный 2 41" xfId="28382"/>
    <cellStyle name="Обычный 2 42" xfId="28383"/>
    <cellStyle name="Обычный 2 42 2" xfId="28384"/>
    <cellStyle name="Обычный 2 42 2 2" xfId="28385"/>
    <cellStyle name="Обычный 2 43" xfId="28386"/>
    <cellStyle name="Обычный 2 43 2" xfId="46912"/>
    <cellStyle name="Обычный 2 43 3" xfId="46913"/>
    <cellStyle name="Обычный 2 44" xfId="28387"/>
    <cellStyle name="Обычный 2 44 2" xfId="46914"/>
    <cellStyle name="Обычный 2 44 3" xfId="46915"/>
    <cellStyle name="Обычный 2 45" xfId="28388"/>
    <cellStyle name="Обычный 2 45 2" xfId="46916"/>
    <cellStyle name="Обычный 2 46" xfId="28389"/>
    <cellStyle name="Обычный 2 46 2" xfId="46917"/>
    <cellStyle name="Обычный 2 46 3" xfId="46918"/>
    <cellStyle name="Обычный 2 47" xfId="28390"/>
    <cellStyle name="Обычный 2 47 2" xfId="28391"/>
    <cellStyle name="Обычный 2 47 2 2" xfId="28392"/>
    <cellStyle name="Обычный 2 47 2 2 2" xfId="28393"/>
    <cellStyle name="Обычный 2 47 2 3" xfId="28394"/>
    <cellStyle name="Обычный 2 47 3" xfId="28395"/>
    <cellStyle name="Обычный 2 47 3 2" xfId="28396"/>
    <cellStyle name="Обычный 2 47 4" xfId="28397"/>
    <cellStyle name="Обычный 2 48" xfId="28398"/>
    <cellStyle name="Обычный 2 48 2" xfId="28399"/>
    <cellStyle name="Обычный 2 48 2 2" xfId="28400"/>
    <cellStyle name="Обычный 2 48 2 2 2" xfId="28401"/>
    <cellStyle name="Обычный 2 48 2 3" xfId="28402"/>
    <cellStyle name="Обычный 2 48 3" xfId="28403"/>
    <cellStyle name="Обычный 2 48 3 2" xfId="28404"/>
    <cellStyle name="Обычный 2 48 4" xfId="28405"/>
    <cellStyle name="Обычный 2 49" xfId="28406"/>
    <cellStyle name="Обычный 2 49 2" xfId="28407"/>
    <cellStyle name="Обычный 2 49 2 2" xfId="28408"/>
    <cellStyle name="Обычный 2 49 2 2 2" xfId="28409"/>
    <cellStyle name="Обычный 2 49 2 3" xfId="28410"/>
    <cellStyle name="Обычный 2 49 3" xfId="28411"/>
    <cellStyle name="Обычный 2 49 3 2" xfId="28412"/>
    <cellStyle name="Обычный 2 49 4" xfId="28413"/>
    <cellStyle name="Обычный 2 5" xfId="28414"/>
    <cellStyle name="Обычный 2 5 10" xfId="28415"/>
    <cellStyle name="Обычный 2 5 10 2" xfId="46919"/>
    <cellStyle name="Обычный 2 5 11" xfId="28416"/>
    <cellStyle name="Обычный 2 5 11 2" xfId="46920"/>
    <cellStyle name="Обычный 2 5 12" xfId="28417"/>
    <cellStyle name="Обычный 2 5 12 2" xfId="46921"/>
    <cellStyle name="Обычный 2 5 13" xfId="28418"/>
    <cellStyle name="Обычный 2 5 13 2" xfId="46922"/>
    <cellStyle name="Обычный 2 5 14" xfId="28419"/>
    <cellStyle name="Обычный 2 5 14 2" xfId="46923"/>
    <cellStyle name="Обычный 2 5 15" xfId="28420"/>
    <cellStyle name="Обычный 2 5 15 2" xfId="46924"/>
    <cellStyle name="Обычный 2 5 16" xfId="28421"/>
    <cellStyle name="Обычный 2 5 16 2" xfId="46925"/>
    <cellStyle name="Обычный 2 5 17" xfId="28422"/>
    <cellStyle name="Обычный 2 5 17 2" xfId="46926"/>
    <cellStyle name="Обычный 2 5 18" xfId="28423"/>
    <cellStyle name="Обычный 2 5 18 2" xfId="46927"/>
    <cellStyle name="Обычный 2 5 19" xfId="28424"/>
    <cellStyle name="Обычный 2 5 19 2" xfId="46928"/>
    <cellStyle name="Обычный 2 5 2" xfId="28425"/>
    <cellStyle name="Обычный 2 5 2 10" xfId="28426"/>
    <cellStyle name="Обычный 2 5 2 10 2" xfId="46929"/>
    <cellStyle name="Обычный 2 5 2 11" xfId="28427"/>
    <cellStyle name="Обычный 2 5 2 11 2" xfId="46930"/>
    <cellStyle name="Обычный 2 5 2 12" xfId="28428"/>
    <cellStyle name="Обычный 2 5 2 12 2" xfId="46931"/>
    <cellStyle name="Обычный 2 5 2 13" xfId="28429"/>
    <cellStyle name="Обычный 2 5 2 13 2" xfId="46932"/>
    <cellStyle name="Обычный 2 5 2 14" xfId="28430"/>
    <cellStyle name="Обычный 2 5 2 14 2" xfId="46933"/>
    <cellStyle name="Обычный 2 5 2 15" xfId="28431"/>
    <cellStyle name="Обычный 2 5 2 15 2" xfId="46934"/>
    <cellStyle name="Обычный 2 5 2 16" xfId="28432"/>
    <cellStyle name="Обычный 2 5 2 16 2" xfId="46935"/>
    <cellStyle name="Обычный 2 5 2 17" xfId="28433"/>
    <cellStyle name="Обычный 2 5 2 17 2" xfId="46936"/>
    <cellStyle name="Обычный 2 5 2 18" xfId="28434"/>
    <cellStyle name="Обычный 2 5 2 18 2" xfId="46937"/>
    <cellStyle name="Обычный 2 5 2 19" xfId="28435"/>
    <cellStyle name="Обычный 2 5 2 19 2" xfId="46938"/>
    <cellStyle name="Обычный 2 5 2 2" xfId="28436"/>
    <cellStyle name="Обычный 2 5 2 2 10" xfId="28437"/>
    <cellStyle name="Обычный 2 5 2 2 10 2" xfId="46939"/>
    <cellStyle name="Обычный 2 5 2 2 11" xfId="28438"/>
    <cellStyle name="Обычный 2 5 2 2 11 2" xfId="46940"/>
    <cellStyle name="Обычный 2 5 2 2 12" xfId="28439"/>
    <cellStyle name="Обычный 2 5 2 2 12 2" xfId="46941"/>
    <cellStyle name="Обычный 2 5 2 2 13" xfId="28440"/>
    <cellStyle name="Обычный 2 5 2 2 13 2" xfId="46942"/>
    <cellStyle name="Обычный 2 5 2 2 14" xfId="28441"/>
    <cellStyle name="Обычный 2 5 2 2 14 2" xfId="46943"/>
    <cellStyle name="Обычный 2 5 2 2 15" xfId="28442"/>
    <cellStyle name="Обычный 2 5 2 2 15 2" xfId="46944"/>
    <cellStyle name="Обычный 2 5 2 2 16" xfId="28443"/>
    <cellStyle name="Обычный 2 5 2 2 16 2" xfId="46945"/>
    <cellStyle name="Обычный 2 5 2 2 17" xfId="28444"/>
    <cellStyle name="Обычный 2 5 2 2 17 2" xfId="46946"/>
    <cellStyle name="Обычный 2 5 2 2 18" xfId="28445"/>
    <cellStyle name="Обычный 2 5 2 2 18 2" xfId="46947"/>
    <cellStyle name="Обычный 2 5 2 2 19" xfId="28446"/>
    <cellStyle name="Обычный 2 5 2 2 19 2" xfId="46948"/>
    <cellStyle name="Обычный 2 5 2 2 2" xfId="28447"/>
    <cellStyle name="Обычный 2 5 2 2 2 2" xfId="46949"/>
    <cellStyle name="Обычный 2 5 2 2 20" xfId="28448"/>
    <cellStyle name="Обычный 2 5 2 2 20 2" xfId="46950"/>
    <cellStyle name="Обычный 2 5 2 2 21" xfId="28449"/>
    <cellStyle name="Обычный 2 5 2 2 21 2" xfId="46951"/>
    <cellStyle name="Обычный 2 5 2 2 22" xfId="46952"/>
    <cellStyle name="Обычный 2 5 2 2 3" xfId="28450"/>
    <cellStyle name="Обычный 2 5 2 2 3 2" xfId="46953"/>
    <cellStyle name="Обычный 2 5 2 2 4" xfId="28451"/>
    <cellStyle name="Обычный 2 5 2 2 4 2" xfId="46954"/>
    <cellStyle name="Обычный 2 5 2 2 5" xfId="28452"/>
    <cellStyle name="Обычный 2 5 2 2 5 2" xfId="46955"/>
    <cellStyle name="Обычный 2 5 2 2 6" xfId="28453"/>
    <cellStyle name="Обычный 2 5 2 2 6 2" xfId="46956"/>
    <cellStyle name="Обычный 2 5 2 2 7" xfId="28454"/>
    <cellStyle name="Обычный 2 5 2 2 7 2" xfId="46957"/>
    <cellStyle name="Обычный 2 5 2 2 8" xfId="28455"/>
    <cellStyle name="Обычный 2 5 2 2 8 2" xfId="46958"/>
    <cellStyle name="Обычный 2 5 2 2 9" xfId="28456"/>
    <cellStyle name="Обычный 2 5 2 2 9 2" xfId="46959"/>
    <cellStyle name="Обычный 2 5 2 20" xfId="28457"/>
    <cellStyle name="Обычный 2 5 2 20 2" xfId="46960"/>
    <cellStyle name="Обычный 2 5 2 21" xfId="28458"/>
    <cellStyle name="Обычный 2 5 2 21 2" xfId="46961"/>
    <cellStyle name="Обычный 2 5 2 22" xfId="46962"/>
    <cellStyle name="Обычный 2 5 2 23" xfId="46963"/>
    <cellStyle name="Обычный 2 5 2 3" xfId="28459"/>
    <cellStyle name="Обычный 2 5 2 3 2" xfId="46964"/>
    <cellStyle name="Обычный 2 5 2 4" xfId="28460"/>
    <cellStyle name="Обычный 2 5 2 4 2" xfId="46965"/>
    <cellStyle name="Обычный 2 5 2 5" xfId="28461"/>
    <cellStyle name="Обычный 2 5 2 5 2" xfId="46966"/>
    <cellStyle name="Обычный 2 5 2 6" xfId="28462"/>
    <cellStyle name="Обычный 2 5 2 6 2" xfId="46967"/>
    <cellStyle name="Обычный 2 5 2 7" xfId="28463"/>
    <cellStyle name="Обычный 2 5 2 7 2" xfId="46968"/>
    <cellStyle name="Обычный 2 5 2 8" xfId="28464"/>
    <cellStyle name="Обычный 2 5 2 8 2" xfId="46969"/>
    <cellStyle name="Обычный 2 5 2 9" xfId="28465"/>
    <cellStyle name="Обычный 2 5 2 9 2" xfId="46970"/>
    <cellStyle name="Обычный 2 5 20" xfId="28466"/>
    <cellStyle name="Обычный 2 5 20 2" xfId="46971"/>
    <cellStyle name="Обычный 2 5 21" xfId="28467"/>
    <cellStyle name="Обычный 2 5 21 2" xfId="46972"/>
    <cellStyle name="Обычный 2 5 22" xfId="28468"/>
    <cellStyle name="Обычный 2 5 22 2" xfId="46973"/>
    <cellStyle name="Обычный 2 5 23" xfId="28469"/>
    <cellStyle name="Обычный 2 5 23 2" xfId="46974"/>
    <cellStyle name="Обычный 2 5 24" xfId="28470"/>
    <cellStyle name="Обычный 2 5 24 2" xfId="46975"/>
    <cellStyle name="Обычный 2 5 25" xfId="46976"/>
    <cellStyle name="Обычный 2 5 26" xfId="46977"/>
    <cellStyle name="Обычный 2 5 3" xfId="28471"/>
    <cellStyle name="Обычный 2 5 3 2" xfId="46978"/>
    <cellStyle name="Обычный 2 5 4" xfId="28472"/>
    <cellStyle name="Обычный 2 5 4 2" xfId="46979"/>
    <cellStyle name="Обычный 2 5 5" xfId="28473"/>
    <cellStyle name="Обычный 2 5 5 2" xfId="46980"/>
    <cellStyle name="Обычный 2 5 6" xfId="28474"/>
    <cellStyle name="Обычный 2 5 6 2" xfId="46981"/>
    <cellStyle name="Обычный 2 5 7" xfId="28475"/>
    <cellStyle name="Обычный 2 5 7 2" xfId="46982"/>
    <cellStyle name="Обычный 2 5 8" xfId="28476"/>
    <cellStyle name="Обычный 2 5 8 2" xfId="46983"/>
    <cellStyle name="Обычный 2 5 9" xfId="28477"/>
    <cellStyle name="Обычный 2 5 9 2" xfId="46984"/>
    <cellStyle name="Обычный 2 50" xfId="28478"/>
    <cellStyle name="Обычный 2 50 2" xfId="28479"/>
    <cellStyle name="Обычный 2 50 2 2" xfId="28480"/>
    <cellStyle name="Обычный 2 50 2 2 2" xfId="28481"/>
    <cellStyle name="Обычный 2 50 2 3" xfId="28482"/>
    <cellStyle name="Обычный 2 50 3" xfId="28483"/>
    <cellStyle name="Обычный 2 50 3 2" xfId="28484"/>
    <cellStyle name="Обычный 2 50 4" xfId="28485"/>
    <cellStyle name="Обычный 2 51" xfId="28486"/>
    <cellStyle name="Обычный 2 51 2" xfId="46985"/>
    <cellStyle name="Обычный 2 52" xfId="28487"/>
    <cellStyle name="Обычный 2 52 2" xfId="46986"/>
    <cellStyle name="Обычный 2 53" xfId="28488"/>
    <cellStyle name="Обычный 2 54" xfId="28489"/>
    <cellStyle name="Обычный 2 54 2" xfId="28490"/>
    <cellStyle name="Обычный 2 55" xfId="28491"/>
    <cellStyle name="Обычный 2 55 2" xfId="28492"/>
    <cellStyle name="Обычный 2 56" xfId="28493"/>
    <cellStyle name="Обычный 2 56 2" xfId="28494"/>
    <cellStyle name="Обычный 2 57" xfId="28495"/>
    <cellStyle name="Обычный 2 57 2" xfId="28496"/>
    <cellStyle name="Обычный 2 57 2 2" xfId="28497"/>
    <cellStyle name="Обычный 2 57 2 2 2" xfId="28498"/>
    <cellStyle name="Обычный 2 57 2 3" xfId="28499"/>
    <cellStyle name="Обычный 2 57 3" xfId="28500"/>
    <cellStyle name="Обычный 2 57 3 2" xfId="28501"/>
    <cellStyle name="Обычный 2 57 4" xfId="28502"/>
    <cellStyle name="Обычный 2 58" xfId="28503"/>
    <cellStyle name="Обычный 2 58 2" xfId="28504"/>
    <cellStyle name="Обычный 2 59" xfId="28505"/>
    <cellStyle name="Обычный 2 59 2" xfId="28506"/>
    <cellStyle name="Обычный 2 6" xfId="28507"/>
    <cellStyle name="Обычный 2 6 10" xfId="28508"/>
    <cellStyle name="Обычный 2 6 10 2" xfId="46987"/>
    <cellStyle name="Обычный 2 6 11" xfId="28509"/>
    <cellStyle name="Обычный 2 6 11 2" xfId="46988"/>
    <cellStyle name="Обычный 2 6 12" xfId="28510"/>
    <cellStyle name="Обычный 2 6 12 2" xfId="46989"/>
    <cellStyle name="Обычный 2 6 13" xfId="28511"/>
    <cellStyle name="Обычный 2 6 13 2" xfId="46990"/>
    <cellStyle name="Обычный 2 6 14" xfId="28512"/>
    <cellStyle name="Обычный 2 6 14 2" xfId="46991"/>
    <cellStyle name="Обычный 2 6 15" xfId="28513"/>
    <cellStyle name="Обычный 2 6 15 2" xfId="46992"/>
    <cellStyle name="Обычный 2 6 16" xfId="28514"/>
    <cellStyle name="Обычный 2 6 16 2" xfId="46993"/>
    <cellStyle name="Обычный 2 6 17" xfId="28515"/>
    <cellStyle name="Обычный 2 6 17 2" xfId="46994"/>
    <cellStyle name="Обычный 2 6 18" xfId="28516"/>
    <cellStyle name="Обычный 2 6 18 2" xfId="46995"/>
    <cellStyle name="Обычный 2 6 19" xfId="28517"/>
    <cellStyle name="Обычный 2 6 19 2" xfId="46996"/>
    <cellStyle name="Обычный 2 6 2" xfId="28518"/>
    <cellStyle name="Обычный 2 6 2 10" xfId="28519"/>
    <cellStyle name="Обычный 2 6 2 10 2" xfId="46997"/>
    <cellStyle name="Обычный 2 6 2 11" xfId="28520"/>
    <cellStyle name="Обычный 2 6 2 11 2" xfId="46998"/>
    <cellStyle name="Обычный 2 6 2 12" xfId="28521"/>
    <cellStyle name="Обычный 2 6 2 12 2" xfId="46999"/>
    <cellStyle name="Обычный 2 6 2 13" xfId="28522"/>
    <cellStyle name="Обычный 2 6 2 13 2" xfId="47000"/>
    <cellStyle name="Обычный 2 6 2 14" xfId="28523"/>
    <cellStyle name="Обычный 2 6 2 14 2" xfId="47001"/>
    <cellStyle name="Обычный 2 6 2 15" xfId="28524"/>
    <cellStyle name="Обычный 2 6 2 15 2" xfId="47002"/>
    <cellStyle name="Обычный 2 6 2 16" xfId="28525"/>
    <cellStyle name="Обычный 2 6 2 16 2" xfId="47003"/>
    <cellStyle name="Обычный 2 6 2 17" xfId="28526"/>
    <cellStyle name="Обычный 2 6 2 17 2" xfId="47004"/>
    <cellStyle name="Обычный 2 6 2 18" xfId="28527"/>
    <cellStyle name="Обычный 2 6 2 18 2" xfId="47005"/>
    <cellStyle name="Обычный 2 6 2 19" xfId="28528"/>
    <cellStyle name="Обычный 2 6 2 19 2" xfId="47006"/>
    <cellStyle name="Обычный 2 6 2 2" xfId="28529"/>
    <cellStyle name="Обычный 2 6 2 2 10" xfId="28530"/>
    <cellStyle name="Обычный 2 6 2 2 10 2" xfId="47007"/>
    <cellStyle name="Обычный 2 6 2 2 11" xfId="28531"/>
    <cellStyle name="Обычный 2 6 2 2 11 2" xfId="47008"/>
    <cellStyle name="Обычный 2 6 2 2 12" xfId="28532"/>
    <cellStyle name="Обычный 2 6 2 2 12 2" xfId="47009"/>
    <cellStyle name="Обычный 2 6 2 2 13" xfId="28533"/>
    <cellStyle name="Обычный 2 6 2 2 13 2" xfId="47010"/>
    <cellStyle name="Обычный 2 6 2 2 14" xfId="28534"/>
    <cellStyle name="Обычный 2 6 2 2 14 2" xfId="47011"/>
    <cellStyle name="Обычный 2 6 2 2 15" xfId="28535"/>
    <cellStyle name="Обычный 2 6 2 2 15 2" xfId="47012"/>
    <cellStyle name="Обычный 2 6 2 2 16" xfId="28536"/>
    <cellStyle name="Обычный 2 6 2 2 16 2" xfId="47013"/>
    <cellStyle name="Обычный 2 6 2 2 17" xfId="28537"/>
    <cellStyle name="Обычный 2 6 2 2 17 2" xfId="47014"/>
    <cellStyle name="Обычный 2 6 2 2 18" xfId="28538"/>
    <cellStyle name="Обычный 2 6 2 2 18 2" xfId="47015"/>
    <cellStyle name="Обычный 2 6 2 2 19" xfId="28539"/>
    <cellStyle name="Обычный 2 6 2 2 19 2" xfId="47016"/>
    <cellStyle name="Обычный 2 6 2 2 2" xfId="28540"/>
    <cellStyle name="Обычный 2 6 2 2 2 2" xfId="47017"/>
    <cellStyle name="Обычный 2 6 2 2 20" xfId="28541"/>
    <cellStyle name="Обычный 2 6 2 2 20 2" xfId="47018"/>
    <cellStyle name="Обычный 2 6 2 2 21" xfId="28542"/>
    <cellStyle name="Обычный 2 6 2 2 21 2" xfId="47019"/>
    <cellStyle name="Обычный 2 6 2 2 22" xfId="47020"/>
    <cellStyle name="Обычный 2 6 2 2 3" xfId="28543"/>
    <cellStyle name="Обычный 2 6 2 2 3 2" xfId="47021"/>
    <cellStyle name="Обычный 2 6 2 2 4" xfId="28544"/>
    <cellStyle name="Обычный 2 6 2 2 4 2" xfId="47022"/>
    <cellStyle name="Обычный 2 6 2 2 5" xfId="28545"/>
    <cellStyle name="Обычный 2 6 2 2 5 2" xfId="47023"/>
    <cellStyle name="Обычный 2 6 2 2 6" xfId="28546"/>
    <cellStyle name="Обычный 2 6 2 2 6 2" xfId="47024"/>
    <cellStyle name="Обычный 2 6 2 2 7" xfId="28547"/>
    <cellStyle name="Обычный 2 6 2 2 7 2" xfId="47025"/>
    <cellStyle name="Обычный 2 6 2 2 8" xfId="28548"/>
    <cellStyle name="Обычный 2 6 2 2 8 2" xfId="47026"/>
    <cellStyle name="Обычный 2 6 2 2 9" xfId="28549"/>
    <cellStyle name="Обычный 2 6 2 2 9 2" xfId="47027"/>
    <cellStyle name="Обычный 2 6 2 20" xfId="28550"/>
    <cellStyle name="Обычный 2 6 2 20 2" xfId="47028"/>
    <cellStyle name="Обычный 2 6 2 21" xfId="28551"/>
    <cellStyle name="Обычный 2 6 2 21 2" xfId="47029"/>
    <cellStyle name="Обычный 2 6 2 22" xfId="47030"/>
    <cellStyle name="Обычный 2 6 2 23" xfId="47031"/>
    <cellStyle name="Обычный 2 6 2 3" xfId="28552"/>
    <cellStyle name="Обычный 2 6 2 3 2" xfId="47032"/>
    <cellStyle name="Обычный 2 6 2 4" xfId="28553"/>
    <cellStyle name="Обычный 2 6 2 4 2" xfId="47033"/>
    <cellStyle name="Обычный 2 6 2 5" xfId="28554"/>
    <cellStyle name="Обычный 2 6 2 5 2" xfId="47034"/>
    <cellStyle name="Обычный 2 6 2 6" xfId="28555"/>
    <cellStyle name="Обычный 2 6 2 6 2" xfId="47035"/>
    <cellStyle name="Обычный 2 6 2 7" xfId="28556"/>
    <cellStyle name="Обычный 2 6 2 7 2" xfId="47036"/>
    <cellStyle name="Обычный 2 6 2 8" xfId="28557"/>
    <cellStyle name="Обычный 2 6 2 8 2" xfId="47037"/>
    <cellStyle name="Обычный 2 6 2 9" xfId="28558"/>
    <cellStyle name="Обычный 2 6 2 9 2" xfId="47038"/>
    <cellStyle name="Обычный 2 6 20" xfId="28559"/>
    <cellStyle name="Обычный 2 6 20 2" xfId="47039"/>
    <cellStyle name="Обычный 2 6 21" xfId="28560"/>
    <cellStyle name="Обычный 2 6 21 2" xfId="47040"/>
    <cellStyle name="Обычный 2 6 22" xfId="28561"/>
    <cellStyle name="Обычный 2 6 22 2" xfId="47041"/>
    <cellStyle name="Обычный 2 6 23" xfId="28562"/>
    <cellStyle name="Обычный 2 6 23 2" xfId="47042"/>
    <cellStyle name="Обычный 2 6 24" xfId="28563"/>
    <cellStyle name="Обычный 2 6 24 2" xfId="47043"/>
    <cellStyle name="Обычный 2 6 3" xfId="28564"/>
    <cellStyle name="Обычный 2 6 3 2" xfId="47044"/>
    <cellStyle name="Обычный 2 6 4" xfId="28565"/>
    <cellStyle name="Обычный 2 6 4 2" xfId="47045"/>
    <cellStyle name="Обычный 2 6 5" xfId="28566"/>
    <cellStyle name="Обычный 2 6 5 2" xfId="47046"/>
    <cellStyle name="Обычный 2 6 6" xfId="28567"/>
    <cellStyle name="Обычный 2 6 6 2" xfId="47047"/>
    <cellStyle name="Обычный 2 6 7" xfId="28568"/>
    <cellStyle name="Обычный 2 6 7 2" xfId="47048"/>
    <cellStyle name="Обычный 2 6 8" xfId="28569"/>
    <cellStyle name="Обычный 2 6 8 2" xfId="47049"/>
    <cellStyle name="Обычный 2 6 9" xfId="28570"/>
    <cellStyle name="Обычный 2 6 9 2" xfId="47050"/>
    <cellStyle name="Обычный 2 60" xfId="28571"/>
    <cellStyle name="Обычный 2 60 2" xfId="28572"/>
    <cellStyle name="Обычный 2 61" xfId="28573"/>
    <cellStyle name="Обычный 2 61 2" xfId="28574"/>
    <cellStyle name="Обычный 2 62" xfId="28575"/>
    <cellStyle name="Обычный 2 62 2" xfId="28576"/>
    <cellStyle name="Обычный 2 63" xfId="28577"/>
    <cellStyle name="Обычный 2 63 2" xfId="28578"/>
    <cellStyle name="Обычный 2 64" xfId="28579"/>
    <cellStyle name="Обычный 2 64 2" xfId="28580"/>
    <cellStyle name="Обычный 2 65" xfId="28581"/>
    <cellStyle name="Обычный 2 65 2" xfId="28582"/>
    <cellStyle name="Обычный 2 66" xfId="28583"/>
    <cellStyle name="Обычный 2 66 2" xfId="28584"/>
    <cellStyle name="Обычный 2 67" xfId="28585"/>
    <cellStyle name="Обычный 2 67 2" xfId="28586"/>
    <cellStyle name="Обычный 2 68" xfId="28587"/>
    <cellStyle name="Обычный 2 69" xfId="47051"/>
    <cellStyle name="Обычный 2 7" xfId="28588"/>
    <cellStyle name="Обычный 2 7 10" xfId="28589"/>
    <cellStyle name="Обычный 2 7 10 2" xfId="47052"/>
    <cellStyle name="Обычный 2 7 11" xfId="28590"/>
    <cellStyle name="Обычный 2 7 11 2" xfId="47053"/>
    <cellStyle name="Обычный 2 7 12" xfId="28591"/>
    <cellStyle name="Обычный 2 7 12 2" xfId="47054"/>
    <cellStyle name="Обычный 2 7 13" xfId="28592"/>
    <cellStyle name="Обычный 2 7 13 2" xfId="47055"/>
    <cellStyle name="Обычный 2 7 14" xfId="28593"/>
    <cellStyle name="Обычный 2 7 14 2" xfId="47056"/>
    <cellStyle name="Обычный 2 7 15" xfId="28594"/>
    <cellStyle name="Обычный 2 7 15 2" xfId="47057"/>
    <cellStyle name="Обычный 2 7 16" xfId="28595"/>
    <cellStyle name="Обычный 2 7 16 2" xfId="47058"/>
    <cellStyle name="Обычный 2 7 17" xfId="28596"/>
    <cellStyle name="Обычный 2 7 17 2" xfId="47059"/>
    <cellStyle name="Обычный 2 7 18" xfId="28597"/>
    <cellStyle name="Обычный 2 7 18 2" xfId="47060"/>
    <cellStyle name="Обычный 2 7 19" xfId="28598"/>
    <cellStyle name="Обычный 2 7 19 2" xfId="47061"/>
    <cellStyle name="Обычный 2 7 2" xfId="28599"/>
    <cellStyle name="Обычный 2 7 2 10" xfId="28600"/>
    <cellStyle name="Обычный 2 7 2 10 2" xfId="47062"/>
    <cellStyle name="Обычный 2 7 2 11" xfId="28601"/>
    <cellStyle name="Обычный 2 7 2 11 2" xfId="47063"/>
    <cellStyle name="Обычный 2 7 2 12" xfId="28602"/>
    <cellStyle name="Обычный 2 7 2 12 2" xfId="47064"/>
    <cellStyle name="Обычный 2 7 2 13" xfId="28603"/>
    <cellStyle name="Обычный 2 7 2 13 2" xfId="47065"/>
    <cellStyle name="Обычный 2 7 2 14" xfId="28604"/>
    <cellStyle name="Обычный 2 7 2 14 2" xfId="47066"/>
    <cellStyle name="Обычный 2 7 2 15" xfId="28605"/>
    <cellStyle name="Обычный 2 7 2 15 2" xfId="47067"/>
    <cellStyle name="Обычный 2 7 2 16" xfId="28606"/>
    <cellStyle name="Обычный 2 7 2 16 2" xfId="47068"/>
    <cellStyle name="Обычный 2 7 2 17" xfId="28607"/>
    <cellStyle name="Обычный 2 7 2 17 2" xfId="47069"/>
    <cellStyle name="Обычный 2 7 2 18" xfId="28608"/>
    <cellStyle name="Обычный 2 7 2 18 2" xfId="47070"/>
    <cellStyle name="Обычный 2 7 2 19" xfId="28609"/>
    <cellStyle name="Обычный 2 7 2 19 2" xfId="47071"/>
    <cellStyle name="Обычный 2 7 2 2" xfId="28610"/>
    <cellStyle name="Обычный 2 7 2 2 10" xfId="28611"/>
    <cellStyle name="Обычный 2 7 2 2 10 2" xfId="47072"/>
    <cellStyle name="Обычный 2 7 2 2 11" xfId="28612"/>
    <cellStyle name="Обычный 2 7 2 2 11 2" xfId="47073"/>
    <cellStyle name="Обычный 2 7 2 2 12" xfId="28613"/>
    <cellStyle name="Обычный 2 7 2 2 12 2" xfId="47074"/>
    <cellStyle name="Обычный 2 7 2 2 13" xfId="28614"/>
    <cellStyle name="Обычный 2 7 2 2 13 2" xfId="47075"/>
    <cellStyle name="Обычный 2 7 2 2 14" xfId="28615"/>
    <cellStyle name="Обычный 2 7 2 2 14 2" xfId="47076"/>
    <cellStyle name="Обычный 2 7 2 2 15" xfId="28616"/>
    <cellStyle name="Обычный 2 7 2 2 15 2" xfId="47077"/>
    <cellStyle name="Обычный 2 7 2 2 16" xfId="28617"/>
    <cellStyle name="Обычный 2 7 2 2 16 2" xfId="47078"/>
    <cellStyle name="Обычный 2 7 2 2 17" xfId="28618"/>
    <cellStyle name="Обычный 2 7 2 2 17 2" xfId="47079"/>
    <cellStyle name="Обычный 2 7 2 2 18" xfId="28619"/>
    <cellStyle name="Обычный 2 7 2 2 18 2" xfId="47080"/>
    <cellStyle name="Обычный 2 7 2 2 19" xfId="28620"/>
    <cellStyle name="Обычный 2 7 2 2 19 2" xfId="47081"/>
    <cellStyle name="Обычный 2 7 2 2 2" xfId="28621"/>
    <cellStyle name="Обычный 2 7 2 2 2 2" xfId="47082"/>
    <cellStyle name="Обычный 2 7 2 2 20" xfId="28622"/>
    <cellStyle name="Обычный 2 7 2 2 20 2" xfId="47083"/>
    <cellStyle name="Обычный 2 7 2 2 21" xfId="28623"/>
    <cellStyle name="Обычный 2 7 2 2 21 2" xfId="47084"/>
    <cellStyle name="Обычный 2 7 2 2 22" xfId="47085"/>
    <cellStyle name="Обычный 2 7 2 2 3" xfId="28624"/>
    <cellStyle name="Обычный 2 7 2 2 3 2" xfId="47086"/>
    <cellStyle name="Обычный 2 7 2 2 4" xfId="28625"/>
    <cellStyle name="Обычный 2 7 2 2 4 2" xfId="47087"/>
    <cellStyle name="Обычный 2 7 2 2 5" xfId="28626"/>
    <cellStyle name="Обычный 2 7 2 2 5 2" xfId="47088"/>
    <cellStyle name="Обычный 2 7 2 2 6" xfId="28627"/>
    <cellStyle name="Обычный 2 7 2 2 6 2" xfId="47089"/>
    <cellStyle name="Обычный 2 7 2 2 7" xfId="28628"/>
    <cellStyle name="Обычный 2 7 2 2 7 2" xfId="47090"/>
    <cellStyle name="Обычный 2 7 2 2 8" xfId="28629"/>
    <cellStyle name="Обычный 2 7 2 2 8 2" xfId="47091"/>
    <cellStyle name="Обычный 2 7 2 2 9" xfId="28630"/>
    <cellStyle name="Обычный 2 7 2 2 9 2" xfId="47092"/>
    <cellStyle name="Обычный 2 7 2 20" xfId="28631"/>
    <cellStyle name="Обычный 2 7 2 20 2" xfId="47093"/>
    <cellStyle name="Обычный 2 7 2 21" xfId="28632"/>
    <cellStyle name="Обычный 2 7 2 21 2" xfId="47094"/>
    <cellStyle name="Обычный 2 7 2 22" xfId="47095"/>
    <cellStyle name="Обычный 2 7 2 3" xfId="28633"/>
    <cellStyle name="Обычный 2 7 2 3 2" xfId="47096"/>
    <cellStyle name="Обычный 2 7 2 4" xfId="28634"/>
    <cellStyle name="Обычный 2 7 2 4 2" xfId="47097"/>
    <cellStyle name="Обычный 2 7 2 5" xfId="28635"/>
    <cellStyle name="Обычный 2 7 2 5 2" xfId="47098"/>
    <cellStyle name="Обычный 2 7 2 6" xfId="28636"/>
    <cellStyle name="Обычный 2 7 2 6 2" xfId="47099"/>
    <cellStyle name="Обычный 2 7 2 7" xfId="28637"/>
    <cellStyle name="Обычный 2 7 2 7 2" xfId="47100"/>
    <cellStyle name="Обычный 2 7 2 8" xfId="28638"/>
    <cellStyle name="Обычный 2 7 2 8 2" xfId="47101"/>
    <cellStyle name="Обычный 2 7 2 9" xfId="28639"/>
    <cellStyle name="Обычный 2 7 2 9 2" xfId="47102"/>
    <cellStyle name="Обычный 2 7 20" xfId="28640"/>
    <cellStyle name="Обычный 2 7 20 2" xfId="47103"/>
    <cellStyle name="Обычный 2 7 21" xfId="28641"/>
    <cellStyle name="Обычный 2 7 21 2" xfId="47104"/>
    <cellStyle name="Обычный 2 7 22" xfId="28642"/>
    <cellStyle name="Обычный 2 7 22 2" xfId="47105"/>
    <cellStyle name="Обычный 2 7 23" xfId="28643"/>
    <cellStyle name="Обычный 2 7 23 2" xfId="47106"/>
    <cellStyle name="Обычный 2 7 24" xfId="47107"/>
    <cellStyle name="Обычный 2 7 3" xfId="28644"/>
    <cellStyle name="Обычный 2 7 3 2" xfId="47108"/>
    <cellStyle name="Обычный 2 7 4" xfId="28645"/>
    <cellStyle name="Обычный 2 7 4 2" xfId="47109"/>
    <cellStyle name="Обычный 2 7 5" xfId="28646"/>
    <cellStyle name="Обычный 2 7 5 2" xfId="47110"/>
    <cellStyle name="Обычный 2 7 6" xfId="28647"/>
    <cellStyle name="Обычный 2 7 6 2" xfId="47111"/>
    <cellStyle name="Обычный 2 7 7" xfId="28648"/>
    <cellStyle name="Обычный 2 7 7 2" xfId="47112"/>
    <cellStyle name="Обычный 2 7 8" xfId="28649"/>
    <cellStyle name="Обычный 2 7 8 2" xfId="47113"/>
    <cellStyle name="Обычный 2 7 9" xfId="28650"/>
    <cellStyle name="Обычный 2 7 9 2" xfId="47114"/>
    <cellStyle name="Обычный 2 70" xfId="47115"/>
    <cellStyle name="Обычный 2 71" xfId="47116"/>
    <cellStyle name="Обычный 2 72" xfId="50090"/>
    <cellStyle name="Обычный 2 73" xfId="50088"/>
    <cellStyle name="Обычный 2 8" xfId="28651"/>
    <cellStyle name="Обычный 2 8 10" xfId="28652"/>
    <cellStyle name="Обычный 2 8 10 2" xfId="47117"/>
    <cellStyle name="Обычный 2 8 11" xfId="28653"/>
    <cellStyle name="Обычный 2 8 11 2" xfId="47118"/>
    <cellStyle name="Обычный 2 8 12" xfId="28654"/>
    <cellStyle name="Обычный 2 8 12 2" xfId="47119"/>
    <cellStyle name="Обычный 2 8 13" xfId="28655"/>
    <cellStyle name="Обычный 2 8 13 2" xfId="47120"/>
    <cellStyle name="Обычный 2 8 14" xfId="28656"/>
    <cellStyle name="Обычный 2 8 14 2" xfId="47121"/>
    <cellStyle name="Обычный 2 8 15" xfId="28657"/>
    <cellStyle name="Обычный 2 8 15 2" xfId="47122"/>
    <cellStyle name="Обычный 2 8 16" xfId="28658"/>
    <cellStyle name="Обычный 2 8 16 2" xfId="47123"/>
    <cellStyle name="Обычный 2 8 17" xfId="28659"/>
    <cellStyle name="Обычный 2 8 17 2" xfId="47124"/>
    <cellStyle name="Обычный 2 8 18" xfId="28660"/>
    <cellStyle name="Обычный 2 8 18 2" xfId="47125"/>
    <cellStyle name="Обычный 2 8 19" xfId="28661"/>
    <cellStyle name="Обычный 2 8 19 2" xfId="47126"/>
    <cellStyle name="Обычный 2 8 2" xfId="28662"/>
    <cellStyle name="Обычный 2 8 2 10" xfId="28663"/>
    <cellStyle name="Обычный 2 8 2 10 2" xfId="47127"/>
    <cellStyle name="Обычный 2 8 2 11" xfId="28664"/>
    <cellStyle name="Обычный 2 8 2 11 2" xfId="47128"/>
    <cellStyle name="Обычный 2 8 2 12" xfId="28665"/>
    <cellStyle name="Обычный 2 8 2 12 2" xfId="47129"/>
    <cellStyle name="Обычный 2 8 2 13" xfId="28666"/>
    <cellStyle name="Обычный 2 8 2 13 2" xfId="47130"/>
    <cellStyle name="Обычный 2 8 2 14" xfId="28667"/>
    <cellStyle name="Обычный 2 8 2 14 2" xfId="47131"/>
    <cellStyle name="Обычный 2 8 2 15" xfId="28668"/>
    <cellStyle name="Обычный 2 8 2 15 2" xfId="47132"/>
    <cellStyle name="Обычный 2 8 2 16" xfId="28669"/>
    <cellStyle name="Обычный 2 8 2 16 2" xfId="47133"/>
    <cellStyle name="Обычный 2 8 2 17" xfId="28670"/>
    <cellStyle name="Обычный 2 8 2 17 2" xfId="47134"/>
    <cellStyle name="Обычный 2 8 2 18" xfId="28671"/>
    <cellStyle name="Обычный 2 8 2 18 2" xfId="47135"/>
    <cellStyle name="Обычный 2 8 2 19" xfId="28672"/>
    <cellStyle name="Обычный 2 8 2 19 2" xfId="47136"/>
    <cellStyle name="Обычный 2 8 2 2" xfId="28673"/>
    <cellStyle name="Обычный 2 8 2 2 2" xfId="47137"/>
    <cellStyle name="Обычный 2 8 2 20" xfId="28674"/>
    <cellStyle name="Обычный 2 8 2 20 2" xfId="47138"/>
    <cellStyle name="Обычный 2 8 2 21" xfId="28675"/>
    <cellStyle name="Обычный 2 8 2 21 2" xfId="47139"/>
    <cellStyle name="Обычный 2 8 2 22" xfId="47140"/>
    <cellStyle name="Обычный 2 8 2 3" xfId="28676"/>
    <cellStyle name="Обычный 2 8 2 3 2" xfId="47141"/>
    <cellStyle name="Обычный 2 8 2 4" xfId="28677"/>
    <cellStyle name="Обычный 2 8 2 4 2" xfId="47142"/>
    <cellStyle name="Обычный 2 8 2 5" xfId="28678"/>
    <cellStyle name="Обычный 2 8 2 5 2" xfId="47143"/>
    <cellStyle name="Обычный 2 8 2 6" xfId="28679"/>
    <cellStyle name="Обычный 2 8 2 6 2" xfId="47144"/>
    <cellStyle name="Обычный 2 8 2 7" xfId="28680"/>
    <cellStyle name="Обычный 2 8 2 7 2" xfId="47145"/>
    <cellStyle name="Обычный 2 8 2 8" xfId="28681"/>
    <cellStyle name="Обычный 2 8 2 8 2" xfId="47146"/>
    <cellStyle name="Обычный 2 8 2 9" xfId="28682"/>
    <cellStyle name="Обычный 2 8 2 9 2" xfId="47147"/>
    <cellStyle name="Обычный 2 8 20" xfId="28683"/>
    <cellStyle name="Обычный 2 8 20 2" xfId="47148"/>
    <cellStyle name="Обычный 2 8 21" xfId="28684"/>
    <cellStyle name="Обычный 2 8 21 2" xfId="47149"/>
    <cellStyle name="Обычный 2 8 22" xfId="47150"/>
    <cellStyle name="Обычный 2 8 3" xfId="28685"/>
    <cellStyle name="Обычный 2 8 3 2" xfId="47151"/>
    <cellStyle name="Обычный 2 8 4" xfId="28686"/>
    <cellStyle name="Обычный 2 8 4 2" xfId="47152"/>
    <cellStyle name="Обычный 2 8 5" xfId="28687"/>
    <cellStyle name="Обычный 2 8 5 2" xfId="47153"/>
    <cellStyle name="Обычный 2 8 6" xfId="28688"/>
    <cellStyle name="Обычный 2 8 6 2" xfId="47154"/>
    <cellStyle name="Обычный 2 8 7" xfId="28689"/>
    <cellStyle name="Обычный 2 8 7 2" xfId="47155"/>
    <cellStyle name="Обычный 2 8 8" xfId="28690"/>
    <cellStyle name="Обычный 2 8 8 2" xfId="47156"/>
    <cellStyle name="Обычный 2 8 9" xfId="28691"/>
    <cellStyle name="Обычный 2 8 9 2" xfId="47157"/>
    <cellStyle name="Обычный 2 9" xfId="28692"/>
    <cellStyle name="Обычный 2 9 2" xfId="47158"/>
    <cellStyle name="Обычный 2_(DELOITTE) январь 2011" xfId="28693"/>
    <cellStyle name="Обычный 20" xfId="28694"/>
    <cellStyle name="Обычный 20 10" xfId="28695"/>
    <cellStyle name="Обычный 20 10 2" xfId="47159"/>
    <cellStyle name="Обычный 20 11" xfId="28696"/>
    <cellStyle name="Обычный 20 11 2" xfId="47160"/>
    <cellStyle name="Обычный 20 12" xfId="28697"/>
    <cellStyle name="Обычный 20 12 2" xfId="47161"/>
    <cellStyle name="Обычный 20 13" xfId="28698"/>
    <cellStyle name="Обычный 20 13 2" xfId="47162"/>
    <cellStyle name="Обычный 20 14" xfId="28699"/>
    <cellStyle name="Обычный 20 14 2" xfId="47163"/>
    <cellStyle name="Обычный 20 15" xfId="28700"/>
    <cellStyle name="Обычный 20 15 2" xfId="47164"/>
    <cellStyle name="Обычный 20 16" xfId="28701"/>
    <cellStyle name="Обычный 20 16 2" xfId="47165"/>
    <cellStyle name="Обычный 20 17" xfId="28702"/>
    <cellStyle name="Обычный 20 17 2" xfId="47166"/>
    <cellStyle name="Обычный 20 18" xfId="28703"/>
    <cellStyle name="Обычный 20 18 2" xfId="47167"/>
    <cellStyle name="Обычный 20 19" xfId="28704"/>
    <cellStyle name="Обычный 20 19 2" xfId="47168"/>
    <cellStyle name="Обычный 20 2" xfId="28705"/>
    <cellStyle name="Обычный 20 2 2" xfId="28706"/>
    <cellStyle name="Обычный 20 2 2 2" xfId="47169"/>
    <cellStyle name="Обычный 20 2 3" xfId="47170"/>
    <cellStyle name="Обычный 20 2 4" xfId="47171"/>
    <cellStyle name="Обычный 20 2 5" xfId="47172"/>
    <cellStyle name="Обычный 20 20" xfId="28707"/>
    <cellStyle name="Обычный 20 20 2" xfId="47173"/>
    <cellStyle name="Обычный 20 21" xfId="28708"/>
    <cellStyle name="Обычный 20 21 2" xfId="47174"/>
    <cellStyle name="Обычный 20 22" xfId="28709"/>
    <cellStyle name="Обычный 20 22 2" xfId="47175"/>
    <cellStyle name="Обычный 20 23" xfId="47176"/>
    <cellStyle name="Обычный 20 23 2" xfId="47177"/>
    <cellStyle name="Обычный 20 24" xfId="47178"/>
    <cellStyle name="Обычный 20 25" xfId="47179"/>
    <cellStyle name="Обычный 20 26" xfId="47180"/>
    <cellStyle name="Обычный 20 27" xfId="47181"/>
    <cellStyle name="Обычный 20 3" xfId="28710"/>
    <cellStyle name="Обычный 20 3 2" xfId="47182"/>
    <cellStyle name="Обычный 20 4" xfId="28711"/>
    <cellStyle name="Обычный 20 4 2" xfId="47183"/>
    <cellStyle name="Обычный 20 5" xfId="28712"/>
    <cellStyle name="Обычный 20 5 2" xfId="47184"/>
    <cellStyle name="Обычный 20 6" xfId="28713"/>
    <cellStyle name="Обычный 20 6 2" xfId="47185"/>
    <cellStyle name="Обычный 20 7" xfId="28714"/>
    <cellStyle name="Обычный 20 7 2" xfId="47186"/>
    <cellStyle name="Обычный 20 8" xfId="28715"/>
    <cellStyle name="Обычный 20 8 2" xfId="47187"/>
    <cellStyle name="Обычный 20 9" xfId="28716"/>
    <cellStyle name="Обычный 20 9 2" xfId="47188"/>
    <cellStyle name="Обычный 20_RecoursesReserves_образец (Универсальный от Димы) (2)" xfId="47189"/>
    <cellStyle name="Обычный 21" xfId="28717"/>
    <cellStyle name="Обычный 21 10" xfId="28718"/>
    <cellStyle name="Обычный 21 10 2" xfId="47190"/>
    <cellStyle name="Обычный 21 11" xfId="28719"/>
    <cellStyle name="Обычный 21 11 2" xfId="47191"/>
    <cellStyle name="Обычный 21 12" xfId="28720"/>
    <cellStyle name="Обычный 21 12 2" xfId="47192"/>
    <cellStyle name="Обычный 21 13" xfId="28721"/>
    <cellStyle name="Обычный 21 13 2" xfId="47193"/>
    <cellStyle name="Обычный 21 14" xfId="28722"/>
    <cellStyle name="Обычный 21 14 2" xfId="47194"/>
    <cellStyle name="Обычный 21 15" xfId="28723"/>
    <cellStyle name="Обычный 21 15 2" xfId="47195"/>
    <cellStyle name="Обычный 21 16" xfId="28724"/>
    <cellStyle name="Обычный 21 16 2" xfId="47196"/>
    <cellStyle name="Обычный 21 17" xfId="28725"/>
    <cellStyle name="Обычный 21 17 2" xfId="47197"/>
    <cellStyle name="Обычный 21 18" xfId="28726"/>
    <cellStyle name="Обычный 21 18 2" xfId="47198"/>
    <cellStyle name="Обычный 21 19" xfId="28727"/>
    <cellStyle name="Обычный 21 19 2" xfId="47199"/>
    <cellStyle name="Обычный 21 2" xfId="28728"/>
    <cellStyle name="Обычный 21 2 2" xfId="47200"/>
    <cellStyle name="Обычный 21 20" xfId="28729"/>
    <cellStyle name="Обычный 21 20 2" xfId="47201"/>
    <cellStyle name="Обычный 21 21" xfId="47202"/>
    <cellStyle name="Обычный 21 22" xfId="47203"/>
    <cellStyle name="Обычный 21 3" xfId="28730"/>
    <cellStyle name="Обычный 21 3 2" xfId="47204"/>
    <cellStyle name="Обычный 21 4" xfId="28731"/>
    <cellStyle name="Обычный 21 4 2" xfId="47205"/>
    <cellStyle name="Обычный 21 5" xfId="28732"/>
    <cellStyle name="Обычный 21 5 2" xfId="47206"/>
    <cellStyle name="Обычный 21 6" xfId="28733"/>
    <cellStyle name="Обычный 21 6 2" xfId="47207"/>
    <cellStyle name="Обычный 21 7" xfId="28734"/>
    <cellStyle name="Обычный 21 7 2" xfId="47208"/>
    <cellStyle name="Обычный 21 8" xfId="28735"/>
    <cellStyle name="Обычный 21 8 2" xfId="47209"/>
    <cellStyle name="Обычный 21 9" xfId="28736"/>
    <cellStyle name="Обычный 21 9 2" xfId="47210"/>
    <cellStyle name="Обычный 21_Прил №6" xfId="28737"/>
    <cellStyle name="Обычный 22" xfId="28738"/>
    <cellStyle name="Обычный 22 10" xfId="28739"/>
    <cellStyle name="Обычный 22 10 2" xfId="47211"/>
    <cellStyle name="Обычный 22 11" xfId="28740"/>
    <cellStyle name="Обычный 22 11 2" xfId="47212"/>
    <cellStyle name="Обычный 22 12" xfId="28741"/>
    <cellStyle name="Обычный 22 12 2" xfId="47213"/>
    <cellStyle name="Обычный 22 13" xfId="28742"/>
    <cellStyle name="Обычный 22 13 2" xfId="47214"/>
    <cellStyle name="Обычный 22 14" xfId="28743"/>
    <cellStyle name="Обычный 22 14 2" xfId="47215"/>
    <cellStyle name="Обычный 22 15" xfId="28744"/>
    <cellStyle name="Обычный 22 15 2" xfId="47216"/>
    <cellStyle name="Обычный 22 16" xfId="28745"/>
    <cellStyle name="Обычный 22 16 2" xfId="47217"/>
    <cellStyle name="Обычный 22 17" xfId="28746"/>
    <cellStyle name="Обычный 22 17 2" xfId="47218"/>
    <cellStyle name="Обычный 22 18" xfId="28747"/>
    <cellStyle name="Обычный 22 18 2" xfId="47219"/>
    <cellStyle name="Обычный 22 19" xfId="28748"/>
    <cellStyle name="Обычный 22 19 2" xfId="47220"/>
    <cellStyle name="Обычный 22 2" xfId="28749"/>
    <cellStyle name="Обычный 22 2 2" xfId="47221"/>
    <cellStyle name="Обычный 22 20" xfId="28750"/>
    <cellStyle name="Обычный 22 20 2" xfId="47222"/>
    <cellStyle name="Обычный 22 21" xfId="47223"/>
    <cellStyle name="Обычный 22 22" xfId="47224"/>
    <cellStyle name="Обычный 22 3" xfId="28751"/>
    <cellStyle name="Обычный 22 3 2" xfId="47225"/>
    <cellStyle name="Обычный 22 4" xfId="28752"/>
    <cellStyle name="Обычный 22 4 2" xfId="47226"/>
    <cellStyle name="Обычный 22 5" xfId="28753"/>
    <cellStyle name="Обычный 22 5 2" xfId="47227"/>
    <cellStyle name="Обычный 22 6" xfId="28754"/>
    <cellStyle name="Обычный 22 6 2" xfId="47228"/>
    <cellStyle name="Обычный 22 7" xfId="28755"/>
    <cellStyle name="Обычный 22 7 2" xfId="47229"/>
    <cellStyle name="Обычный 22 8" xfId="28756"/>
    <cellStyle name="Обычный 22 8 2" xfId="47230"/>
    <cellStyle name="Обычный 22 9" xfId="28757"/>
    <cellStyle name="Обычный 22 9 2" xfId="47231"/>
    <cellStyle name="Обычный 22_Прил №6" xfId="28758"/>
    <cellStyle name="Обычный 23" xfId="28759"/>
    <cellStyle name="Обычный 23 10" xfId="28760"/>
    <cellStyle name="Обычный 23 10 2" xfId="47232"/>
    <cellStyle name="Обычный 23 11" xfId="28761"/>
    <cellStyle name="Обычный 23 11 2" xfId="47233"/>
    <cellStyle name="Обычный 23 12" xfId="28762"/>
    <cellStyle name="Обычный 23 12 2" xfId="47234"/>
    <cellStyle name="Обычный 23 13" xfId="28763"/>
    <cellStyle name="Обычный 23 13 2" xfId="47235"/>
    <cellStyle name="Обычный 23 14" xfId="28764"/>
    <cellStyle name="Обычный 23 14 2" xfId="47236"/>
    <cellStyle name="Обычный 23 15" xfId="28765"/>
    <cellStyle name="Обычный 23 15 2" xfId="47237"/>
    <cellStyle name="Обычный 23 16" xfId="28766"/>
    <cellStyle name="Обычный 23 16 2" xfId="47238"/>
    <cellStyle name="Обычный 23 17" xfId="28767"/>
    <cellStyle name="Обычный 23 17 2" xfId="47239"/>
    <cellStyle name="Обычный 23 18" xfId="28768"/>
    <cellStyle name="Обычный 23 18 2" xfId="47240"/>
    <cellStyle name="Обычный 23 19" xfId="28769"/>
    <cellStyle name="Обычный 23 19 2" xfId="47241"/>
    <cellStyle name="Обычный 23 2" xfId="28770"/>
    <cellStyle name="Обычный 23 2 2" xfId="28771"/>
    <cellStyle name="Обычный 23 2 2 2" xfId="47242"/>
    <cellStyle name="Обычный 23 2 3" xfId="28772"/>
    <cellStyle name="Обычный 23 2 4" xfId="28773"/>
    <cellStyle name="Обычный 23 2 5" xfId="47243"/>
    <cellStyle name="Обычный 23 2 6" xfId="47244"/>
    <cellStyle name="Обычный 23 2 7" xfId="47245"/>
    <cellStyle name="Обычный 23 2 8" xfId="47246"/>
    <cellStyle name="Обычный 23 20" xfId="28774"/>
    <cellStyle name="Обычный 23 20 2" xfId="47247"/>
    <cellStyle name="Обычный 23 21" xfId="28775"/>
    <cellStyle name="Обычный 23 21 2" xfId="47248"/>
    <cellStyle name="Обычный 23 22" xfId="28776"/>
    <cellStyle name="Обычный 23 22 2" xfId="47249"/>
    <cellStyle name="Обычный 23 23" xfId="47250"/>
    <cellStyle name="Обычный 23 24" xfId="47251"/>
    <cellStyle name="Обычный 23 25" xfId="47252"/>
    <cellStyle name="Обычный 23 26" xfId="47253"/>
    <cellStyle name="Обычный 23 27" xfId="47254"/>
    <cellStyle name="Обычный 23 3" xfId="28777"/>
    <cellStyle name="Обычный 23 3 2" xfId="47255"/>
    <cellStyle name="Обычный 23 4" xfId="28778"/>
    <cellStyle name="Обычный 23 4 2" xfId="47256"/>
    <cellStyle name="Обычный 23 5" xfId="28779"/>
    <cellStyle name="Обычный 23 5 2" xfId="47257"/>
    <cellStyle name="Обычный 23 6" xfId="28780"/>
    <cellStyle name="Обычный 23 6 2" xfId="47258"/>
    <cellStyle name="Обычный 23 7" xfId="28781"/>
    <cellStyle name="Обычный 23 7 2" xfId="47259"/>
    <cellStyle name="Обычный 23 8" xfId="28782"/>
    <cellStyle name="Обычный 23 8 2" xfId="47260"/>
    <cellStyle name="Обычный 23 9" xfId="28783"/>
    <cellStyle name="Обычный 23 9 2" xfId="47261"/>
    <cellStyle name="Обычный 23_(DELOITTE) январь 2011" xfId="28784"/>
    <cellStyle name="Обычный 24" xfId="28785"/>
    <cellStyle name="Обычный 24 10" xfId="47262"/>
    <cellStyle name="Обычный 24 11" xfId="47263"/>
    <cellStyle name="Обычный 24 12" xfId="47264"/>
    <cellStyle name="Обычный 24 2" xfId="28786"/>
    <cellStyle name="Обычный 24 2 2" xfId="28787"/>
    <cellStyle name="Обычный 24 2 2 2" xfId="47265"/>
    <cellStyle name="Обычный 24 2 3" xfId="28788"/>
    <cellStyle name="Обычный 24 2 3 2" xfId="47266"/>
    <cellStyle name="Обычный 24 2 4" xfId="47267"/>
    <cellStyle name="Обычный 24 2 4 2" xfId="47268"/>
    <cellStyle name="Обычный 24 2 5" xfId="47269"/>
    <cellStyle name="Обычный 24 2 6" xfId="47270"/>
    <cellStyle name="Обычный 24 2 7" xfId="47271"/>
    <cellStyle name="Обычный 24 3" xfId="28789"/>
    <cellStyle name="Обычный 24 3 2" xfId="47272"/>
    <cellStyle name="Обычный 24 4" xfId="28790"/>
    <cellStyle name="Обычный 24 4 2" xfId="47273"/>
    <cellStyle name="Обычный 24 5" xfId="28791"/>
    <cellStyle name="Обычный 24 5 2" xfId="28792"/>
    <cellStyle name="Обычный 24 6" xfId="28793"/>
    <cellStyle name="Обычный 24 6 2" xfId="28794"/>
    <cellStyle name="Обычный 24 6 2 2" xfId="28795"/>
    <cellStyle name="Обычный 24 6 2 2 2" xfId="28796"/>
    <cellStyle name="Обычный 24 6 2 2 2 2" xfId="28797"/>
    <cellStyle name="Обычный 24 6 2 2 2 2 2" xfId="28798"/>
    <cellStyle name="Обычный 24 6 2 2 2 3" xfId="28799"/>
    <cellStyle name="Обычный 24 6 2 2 3" xfId="28800"/>
    <cellStyle name="Обычный 24 6 2 2 3 2" xfId="28801"/>
    <cellStyle name="Обычный 24 6 2 2 4" xfId="28802"/>
    <cellStyle name="Обычный 24 6 2 3" xfId="28803"/>
    <cellStyle name="Обычный 24 6 2 3 2" xfId="28804"/>
    <cellStyle name="Обычный 24 6 2 3 2 2" xfId="28805"/>
    <cellStyle name="Обычный 24 6 2 3 2 2 2" xfId="28806"/>
    <cellStyle name="Обычный 24 6 2 3 2 3" xfId="28807"/>
    <cellStyle name="Обычный 24 6 2 3 3" xfId="28808"/>
    <cellStyle name="Обычный 24 6 2 3 3 2" xfId="28809"/>
    <cellStyle name="Обычный 24 6 2 3 4" xfId="28810"/>
    <cellStyle name="Обычный 24 6 2 4" xfId="28811"/>
    <cellStyle name="Обычный 24 6 2 4 2" xfId="28812"/>
    <cellStyle name="Обычный 24 6 2 4 2 2" xfId="28813"/>
    <cellStyle name="Обычный 24 6 2 4 2 2 2" xfId="28814"/>
    <cellStyle name="Обычный 24 6 2 4 2 3" xfId="28815"/>
    <cellStyle name="Обычный 24 6 2 4 3" xfId="28816"/>
    <cellStyle name="Обычный 24 6 2 4 3 2" xfId="28817"/>
    <cellStyle name="Обычный 24 6 2 4 4" xfId="28818"/>
    <cellStyle name="Обычный 24 6 2 5" xfId="28819"/>
    <cellStyle name="Обычный 24 6 2 5 2" xfId="28820"/>
    <cellStyle name="Обычный 24 6 2 5 2 2" xfId="28821"/>
    <cellStyle name="Обычный 24 6 2 5 3" xfId="28822"/>
    <cellStyle name="Обычный 24 6 2 6" xfId="28823"/>
    <cellStyle name="Обычный 24 6 2 6 2" xfId="28824"/>
    <cellStyle name="Обычный 24 6 2 7" xfId="28825"/>
    <cellStyle name="Обычный 24 6 3" xfId="28826"/>
    <cellStyle name="Обычный 24 6 3 2" xfId="28827"/>
    <cellStyle name="Обычный 24 6 3 2 2" xfId="28828"/>
    <cellStyle name="Обычный 24 6 3 2 2 2" xfId="28829"/>
    <cellStyle name="Обычный 24 6 3 2 3" xfId="28830"/>
    <cellStyle name="Обычный 24 6 3 3" xfId="28831"/>
    <cellStyle name="Обычный 24 6 3 3 2" xfId="28832"/>
    <cellStyle name="Обычный 24 6 3 4" xfId="28833"/>
    <cellStyle name="Обычный 24 6 4" xfId="28834"/>
    <cellStyle name="Обычный 24 6 4 2" xfId="28835"/>
    <cellStyle name="Обычный 24 6 4 2 2" xfId="28836"/>
    <cellStyle name="Обычный 24 6 4 2 2 2" xfId="28837"/>
    <cellStyle name="Обычный 24 6 4 2 3" xfId="28838"/>
    <cellStyle name="Обычный 24 6 4 3" xfId="28839"/>
    <cellStyle name="Обычный 24 6 4 3 2" xfId="28840"/>
    <cellStyle name="Обычный 24 6 4 4" xfId="28841"/>
    <cellStyle name="Обычный 24 6 5" xfId="28842"/>
    <cellStyle name="Обычный 24 6 5 2" xfId="28843"/>
    <cellStyle name="Обычный 24 6 5 2 2" xfId="28844"/>
    <cellStyle name="Обычный 24 6 5 2 2 2" xfId="28845"/>
    <cellStyle name="Обычный 24 6 5 2 3" xfId="28846"/>
    <cellStyle name="Обычный 24 6 5 3" xfId="28847"/>
    <cellStyle name="Обычный 24 6 5 3 2" xfId="28848"/>
    <cellStyle name="Обычный 24 6 5 4" xfId="28849"/>
    <cellStyle name="Обычный 24 6 6" xfId="28850"/>
    <cellStyle name="Обычный 24 6 6 2" xfId="28851"/>
    <cellStyle name="Обычный 24 6 6 2 2" xfId="28852"/>
    <cellStyle name="Обычный 24 6 6 3" xfId="28853"/>
    <cellStyle name="Обычный 24 6 7" xfId="28854"/>
    <cellStyle name="Обычный 24 6 7 2" xfId="28855"/>
    <cellStyle name="Обычный 24 6 8" xfId="28856"/>
    <cellStyle name="Обычный 24 6 8 2" xfId="28857"/>
    <cellStyle name="Обычный 24 6 9" xfId="28858"/>
    <cellStyle name="Обычный 24 7" xfId="28859"/>
    <cellStyle name="Обычный 24 7 2" xfId="47274"/>
    <cellStyle name="Обычный 24 8" xfId="28860"/>
    <cellStyle name="Обычный 24 8 2" xfId="47275"/>
    <cellStyle name="Обычный 24 9" xfId="47276"/>
    <cellStyle name="Обычный 24_(DELOITTE) январь 2011" xfId="28861"/>
    <cellStyle name="Обычный 25" xfId="28862"/>
    <cellStyle name="Обычный 25 10" xfId="47277"/>
    <cellStyle name="Обычный 25 10 2" xfId="47278"/>
    <cellStyle name="Обычный 25 11" xfId="47279"/>
    <cellStyle name="Обычный 25 12" xfId="47280"/>
    <cellStyle name="Обычный 25 2" xfId="28863"/>
    <cellStyle name="Обычный 25 2 2" xfId="28864"/>
    <cellStyle name="Обычный 25 2 2 2" xfId="47281"/>
    <cellStyle name="Обычный 25 2 3" xfId="28865"/>
    <cellStyle name="Обычный 25 2 3 2" xfId="47282"/>
    <cellStyle name="Обычный 25 2 4" xfId="47283"/>
    <cellStyle name="Обычный 25 2 5" xfId="47284"/>
    <cellStyle name="Обычный 25 2 6" xfId="47285"/>
    <cellStyle name="Обычный 25 2 7" xfId="47286"/>
    <cellStyle name="Обычный 25 3" xfId="28866"/>
    <cellStyle name="Обычный 25 3 2" xfId="28867"/>
    <cellStyle name="Обычный 25 3 2 2" xfId="47287"/>
    <cellStyle name="Обычный 25 3 2 2 2" xfId="47288"/>
    <cellStyle name="Обычный 25 3 3" xfId="47289"/>
    <cellStyle name="Обычный 25 4" xfId="28868"/>
    <cellStyle name="Обычный 25 4 2" xfId="28869"/>
    <cellStyle name="Обычный 25 4 2 2" xfId="47290"/>
    <cellStyle name="Обычный 25 4 2 2 2" xfId="47291"/>
    <cellStyle name="Обычный 25 4 3" xfId="28870"/>
    <cellStyle name="Обычный 25 4 3 2" xfId="47292"/>
    <cellStyle name="Обычный 25 4 4" xfId="47293"/>
    <cellStyle name="Обычный 25 4 4 2" xfId="47294"/>
    <cellStyle name="Обычный 25 4 5" xfId="47295"/>
    <cellStyle name="Обычный 25 4 6" xfId="47296"/>
    <cellStyle name="Обычный 25 5" xfId="28871"/>
    <cellStyle name="Обычный 25 6" xfId="28872"/>
    <cellStyle name="Обычный 25 6 2" xfId="28873"/>
    <cellStyle name="Обычный 25 6 2 2" xfId="28874"/>
    <cellStyle name="Обычный 25 6 2 2 2" xfId="28875"/>
    <cellStyle name="Обычный 25 6 2 2 2 2" xfId="28876"/>
    <cellStyle name="Обычный 25 6 2 2 2 2 2" xfId="28877"/>
    <cellStyle name="Обычный 25 6 2 2 2 3" xfId="28878"/>
    <cellStyle name="Обычный 25 6 2 2 3" xfId="28879"/>
    <cellStyle name="Обычный 25 6 2 2 3 2" xfId="28880"/>
    <cellStyle name="Обычный 25 6 2 2 4" xfId="28881"/>
    <cellStyle name="Обычный 25 6 2 3" xfId="28882"/>
    <cellStyle name="Обычный 25 6 2 3 2" xfId="28883"/>
    <cellStyle name="Обычный 25 6 2 3 2 2" xfId="28884"/>
    <cellStyle name="Обычный 25 6 2 3 2 2 2" xfId="28885"/>
    <cellStyle name="Обычный 25 6 2 3 2 3" xfId="28886"/>
    <cellStyle name="Обычный 25 6 2 3 3" xfId="28887"/>
    <cellStyle name="Обычный 25 6 2 3 3 2" xfId="28888"/>
    <cellStyle name="Обычный 25 6 2 3 4" xfId="28889"/>
    <cellStyle name="Обычный 25 6 2 4" xfId="28890"/>
    <cellStyle name="Обычный 25 6 2 4 2" xfId="28891"/>
    <cellStyle name="Обычный 25 6 2 4 2 2" xfId="28892"/>
    <cellStyle name="Обычный 25 6 2 4 2 2 2" xfId="28893"/>
    <cellStyle name="Обычный 25 6 2 4 2 3" xfId="28894"/>
    <cellStyle name="Обычный 25 6 2 4 3" xfId="28895"/>
    <cellStyle name="Обычный 25 6 2 4 3 2" xfId="28896"/>
    <cellStyle name="Обычный 25 6 2 4 4" xfId="28897"/>
    <cellStyle name="Обычный 25 6 2 5" xfId="28898"/>
    <cellStyle name="Обычный 25 6 2 5 2" xfId="28899"/>
    <cellStyle name="Обычный 25 6 2 5 2 2" xfId="28900"/>
    <cellStyle name="Обычный 25 6 2 5 3" xfId="28901"/>
    <cellStyle name="Обычный 25 6 2 6" xfId="28902"/>
    <cellStyle name="Обычный 25 6 2 6 2" xfId="28903"/>
    <cellStyle name="Обычный 25 6 2 7" xfId="28904"/>
    <cellStyle name="Обычный 25 6 3" xfId="28905"/>
    <cellStyle name="Обычный 25 6 3 2" xfId="28906"/>
    <cellStyle name="Обычный 25 6 3 2 2" xfId="28907"/>
    <cellStyle name="Обычный 25 6 3 2 2 2" xfId="28908"/>
    <cellStyle name="Обычный 25 6 3 2 3" xfId="28909"/>
    <cellStyle name="Обычный 25 6 3 3" xfId="28910"/>
    <cellStyle name="Обычный 25 6 3 3 2" xfId="28911"/>
    <cellStyle name="Обычный 25 6 3 4" xfId="28912"/>
    <cellStyle name="Обычный 25 6 4" xfId="28913"/>
    <cellStyle name="Обычный 25 6 4 2" xfId="28914"/>
    <cellStyle name="Обычный 25 6 4 2 2" xfId="28915"/>
    <cellStyle name="Обычный 25 6 4 2 2 2" xfId="28916"/>
    <cellStyle name="Обычный 25 6 4 2 3" xfId="28917"/>
    <cellStyle name="Обычный 25 6 4 3" xfId="28918"/>
    <cellStyle name="Обычный 25 6 4 3 2" xfId="28919"/>
    <cellStyle name="Обычный 25 6 4 4" xfId="28920"/>
    <cellStyle name="Обычный 25 6 5" xfId="28921"/>
    <cellStyle name="Обычный 25 6 5 2" xfId="28922"/>
    <cellStyle name="Обычный 25 6 5 2 2" xfId="28923"/>
    <cellStyle name="Обычный 25 6 5 2 2 2" xfId="28924"/>
    <cellStyle name="Обычный 25 6 5 2 3" xfId="28925"/>
    <cellStyle name="Обычный 25 6 5 3" xfId="28926"/>
    <cellStyle name="Обычный 25 6 5 3 2" xfId="28927"/>
    <cellStyle name="Обычный 25 6 5 4" xfId="28928"/>
    <cellStyle name="Обычный 25 6 6" xfId="28929"/>
    <cellStyle name="Обычный 25 6 6 2" xfId="28930"/>
    <cellStyle name="Обычный 25 6 6 2 2" xfId="28931"/>
    <cellStyle name="Обычный 25 6 6 3" xfId="28932"/>
    <cellStyle name="Обычный 25 6 7" xfId="28933"/>
    <cellStyle name="Обычный 25 6 7 2" xfId="28934"/>
    <cellStyle name="Обычный 25 6 8" xfId="28935"/>
    <cellStyle name="Обычный 25 6 8 2" xfId="28936"/>
    <cellStyle name="Обычный 25 6 9" xfId="28937"/>
    <cellStyle name="Обычный 25 7" xfId="28938"/>
    <cellStyle name="Обычный 25 7 2" xfId="47297"/>
    <cellStyle name="Обычный 25 8" xfId="28939"/>
    <cellStyle name="Обычный 25 8 2" xfId="47298"/>
    <cellStyle name="Обычный 25 8 3" xfId="47299"/>
    <cellStyle name="Обычный 25 9" xfId="47300"/>
    <cellStyle name="Обычный 25_(DELOITTE) январь 2011" xfId="28940"/>
    <cellStyle name="Обычный 259" xfId="28941"/>
    <cellStyle name="Обычный 26" xfId="28942"/>
    <cellStyle name="Обычный 26 10" xfId="28943"/>
    <cellStyle name="Обычный 26 10 2" xfId="28944"/>
    <cellStyle name="Обычный 26 10 2 2" xfId="28945"/>
    <cellStyle name="Обычный 26 10 2 2 2" xfId="28946"/>
    <cellStyle name="Обычный 26 10 2 3" xfId="28947"/>
    <cellStyle name="Обычный 26 10 3" xfId="28948"/>
    <cellStyle name="Обычный 26 10 3 2" xfId="28949"/>
    <cellStyle name="Обычный 26 10 4" xfId="28950"/>
    <cellStyle name="Обычный 26 11" xfId="28951"/>
    <cellStyle name="Обычный 26 11 2" xfId="28952"/>
    <cellStyle name="Обычный 26 11 2 2" xfId="28953"/>
    <cellStyle name="Обычный 26 11 2 2 2" xfId="28954"/>
    <cellStyle name="Обычный 26 11 2 3" xfId="28955"/>
    <cellStyle name="Обычный 26 11 3" xfId="28956"/>
    <cellStyle name="Обычный 26 11 3 2" xfId="28957"/>
    <cellStyle name="Обычный 26 11 4" xfId="28958"/>
    <cellStyle name="Обычный 26 12" xfId="28959"/>
    <cellStyle name="Обычный 26 12 2" xfId="28960"/>
    <cellStyle name="Обычный 26 12 2 2" xfId="28961"/>
    <cellStyle name="Обычный 26 12 2 2 2" xfId="28962"/>
    <cellStyle name="Обычный 26 12 2 3" xfId="28963"/>
    <cellStyle name="Обычный 26 12 3" xfId="28964"/>
    <cellStyle name="Обычный 26 12 3 2" xfId="28965"/>
    <cellStyle name="Обычный 26 12 4" xfId="28966"/>
    <cellStyle name="Обычный 26 13" xfId="28967"/>
    <cellStyle name="Обычный 26 13 2" xfId="47301"/>
    <cellStyle name="Обычный 26 14" xfId="28968"/>
    <cellStyle name="Обычный 26 14 2" xfId="47302"/>
    <cellStyle name="Обычный 26 15" xfId="28969"/>
    <cellStyle name="Обычный 26 16" xfId="47303"/>
    <cellStyle name="Обычный 26 17" xfId="47304"/>
    <cellStyle name="Обычный 26 2" xfId="28970"/>
    <cellStyle name="Обычный 26 2 10" xfId="28971"/>
    <cellStyle name="Обычный 26 2 10 2" xfId="28972"/>
    <cellStyle name="Обычный 26 2 10 2 2" xfId="28973"/>
    <cellStyle name="Обычный 26 2 10 2 2 2" xfId="28974"/>
    <cellStyle name="Обычный 26 2 10 2 3" xfId="28975"/>
    <cellStyle name="Обычный 26 2 10 3" xfId="28976"/>
    <cellStyle name="Обычный 26 2 10 3 2" xfId="28977"/>
    <cellStyle name="Обычный 26 2 10 4" xfId="28978"/>
    <cellStyle name="Обычный 26 2 11" xfId="28979"/>
    <cellStyle name="Обычный 26 2 11 2" xfId="28980"/>
    <cellStyle name="Обычный 26 2 11 3" xfId="47305"/>
    <cellStyle name="Обычный 26 2 12" xfId="28981"/>
    <cellStyle name="Обычный 26 2 12 2" xfId="28982"/>
    <cellStyle name="Обычный 26 2 12 3" xfId="47306"/>
    <cellStyle name="Обычный 26 2 13" xfId="28983"/>
    <cellStyle name="Обычный 26 2 14" xfId="47307"/>
    <cellStyle name="Обычный 26 2 15" xfId="47308"/>
    <cellStyle name="Обычный 26 2 2" xfId="28984"/>
    <cellStyle name="Обычный 26 2 2 10" xfId="28985"/>
    <cellStyle name="Обычный 26 2 2 10 2" xfId="28986"/>
    <cellStyle name="Обычный 26 2 2 11" xfId="28987"/>
    <cellStyle name="Обычный 26 2 2 2" xfId="28988"/>
    <cellStyle name="Обычный 26 2 2 2 2" xfId="28989"/>
    <cellStyle name="Обычный 26 2 2 2 2 2" xfId="28990"/>
    <cellStyle name="Обычный 26 2 2 2 2 2 2" xfId="28991"/>
    <cellStyle name="Обычный 26 2 2 2 2 2 2 2" xfId="28992"/>
    <cellStyle name="Обычный 26 2 2 2 2 2 3" xfId="28993"/>
    <cellStyle name="Обычный 26 2 2 2 2 3" xfId="28994"/>
    <cellStyle name="Обычный 26 2 2 2 2 3 2" xfId="28995"/>
    <cellStyle name="Обычный 26 2 2 2 2 4" xfId="28996"/>
    <cellStyle name="Обычный 26 2 2 2 3" xfId="28997"/>
    <cellStyle name="Обычный 26 2 2 2 3 2" xfId="28998"/>
    <cellStyle name="Обычный 26 2 2 2 3 2 2" xfId="28999"/>
    <cellStyle name="Обычный 26 2 2 2 3 2 2 2" xfId="29000"/>
    <cellStyle name="Обычный 26 2 2 2 3 2 3" xfId="29001"/>
    <cellStyle name="Обычный 26 2 2 2 3 3" xfId="29002"/>
    <cellStyle name="Обычный 26 2 2 2 3 3 2" xfId="29003"/>
    <cellStyle name="Обычный 26 2 2 2 3 4" xfId="29004"/>
    <cellStyle name="Обычный 26 2 2 2 4" xfId="29005"/>
    <cellStyle name="Обычный 26 2 2 2 4 2" xfId="29006"/>
    <cellStyle name="Обычный 26 2 2 2 4 2 2" xfId="29007"/>
    <cellStyle name="Обычный 26 2 2 2 4 2 2 2" xfId="29008"/>
    <cellStyle name="Обычный 26 2 2 2 4 2 3" xfId="29009"/>
    <cellStyle name="Обычный 26 2 2 2 4 3" xfId="29010"/>
    <cellStyle name="Обычный 26 2 2 2 4 3 2" xfId="29011"/>
    <cellStyle name="Обычный 26 2 2 2 4 4" xfId="29012"/>
    <cellStyle name="Обычный 26 2 2 2 5" xfId="29013"/>
    <cellStyle name="Обычный 26 2 2 2 5 2" xfId="29014"/>
    <cellStyle name="Обычный 26 2 2 2 5 2 2" xfId="29015"/>
    <cellStyle name="Обычный 26 2 2 2 5 3" xfId="29016"/>
    <cellStyle name="Обычный 26 2 2 2 6" xfId="29017"/>
    <cellStyle name="Обычный 26 2 2 2 6 2" xfId="29018"/>
    <cellStyle name="Обычный 26 2 2 2 7" xfId="29019"/>
    <cellStyle name="Обычный 26 2 2 2 7 2" xfId="29020"/>
    <cellStyle name="Обычный 26 2 2 2 8" xfId="29021"/>
    <cellStyle name="Обычный 26 2 2 3" xfId="29022"/>
    <cellStyle name="Обычный 26 2 2 3 2" xfId="29023"/>
    <cellStyle name="Обычный 26 2 2 3 2 2" xfId="29024"/>
    <cellStyle name="Обычный 26 2 2 3 2 2 2" xfId="29025"/>
    <cellStyle name="Обычный 26 2 2 3 2 2 2 2" xfId="29026"/>
    <cellStyle name="Обычный 26 2 2 3 2 2 3" xfId="29027"/>
    <cellStyle name="Обычный 26 2 2 3 2 3" xfId="29028"/>
    <cellStyle name="Обычный 26 2 2 3 2 3 2" xfId="29029"/>
    <cellStyle name="Обычный 26 2 2 3 2 4" xfId="29030"/>
    <cellStyle name="Обычный 26 2 2 3 3" xfId="29031"/>
    <cellStyle name="Обычный 26 2 2 3 3 2" xfId="29032"/>
    <cellStyle name="Обычный 26 2 2 3 3 2 2" xfId="29033"/>
    <cellStyle name="Обычный 26 2 2 3 3 2 2 2" xfId="29034"/>
    <cellStyle name="Обычный 26 2 2 3 3 2 3" xfId="29035"/>
    <cellStyle name="Обычный 26 2 2 3 3 3" xfId="29036"/>
    <cellStyle name="Обычный 26 2 2 3 3 3 2" xfId="29037"/>
    <cellStyle name="Обычный 26 2 2 3 3 4" xfId="29038"/>
    <cellStyle name="Обычный 26 2 2 3 4" xfId="29039"/>
    <cellStyle name="Обычный 26 2 2 3 4 2" xfId="29040"/>
    <cellStyle name="Обычный 26 2 2 3 4 2 2" xfId="29041"/>
    <cellStyle name="Обычный 26 2 2 3 4 2 2 2" xfId="29042"/>
    <cellStyle name="Обычный 26 2 2 3 4 2 3" xfId="29043"/>
    <cellStyle name="Обычный 26 2 2 3 4 3" xfId="29044"/>
    <cellStyle name="Обычный 26 2 2 3 4 3 2" xfId="29045"/>
    <cellStyle name="Обычный 26 2 2 3 4 4" xfId="29046"/>
    <cellStyle name="Обычный 26 2 2 3 5" xfId="29047"/>
    <cellStyle name="Обычный 26 2 2 3 5 2" xfId="29048"/>
    <cellStyle name="Обычный 26 2 2 3 5 2 2" xfId="29049"/>
    <cellStyle name="Обычный 26 2 2 3 5 3" xfId="29050"/>
    <cellStyle name="Обычный 26 2 2 3 6" xfId="29051"/>
    <cellStyle name="Обычный 26 2 2 3 6 2" xfId="29052"/>
    <cellStyle name="Обычный 26 2 2 3 7" xfId="29053"/>
    <cellStyle name="Обычный 26 2 2 4" xfId="29054"/>
    <cellStyle name="Обычный 26 2 2 4 2" xfId="29055"/>
    <cellStyle name="Обычный 26 2 2 4 2 2" xfId="29056"/>
    <cellStyle name="Обычный 26 2 2 4 2 2 2" xfId="29057"/>
    <cellStyle name="Обычный 26 2 2 4 2 3" xfId="29058"/>
    <cellStyle name="Обычный 26 2 2 4 3" xfId="29059"/>
    <cellStyle name="Обычный 26 2 2 4 3 2" xfId="29060"/>
    <cellStyle name="Обычный 26 2 2 4 4" xfId="29061"/>
    <cellStyle name="Обычный 26 2 2 5" xfId="29062"/>
    <cellStyle name="Обычный 26 2 2 5 2" xfId="29063"/>
    <cellStyle name="Обычный 26 2 2 5 2 2" xfId="29064"/>
    <cellStyle name="Обычный 26 2 2 5 2 2 2" xfId="29065"/>
    <cellStyle name="Обычный 26 2 2 5 2 3" xfId="29066"/>
    <cellStyle name="Обычный 26 2 2 5 3" xfId="29067"/>
    <cellStyle name="Обычный 26 2 2 5 3 2" xfId="29068"/>
    <cellStyle name="Обычный 26 2 2 5 4" xfId="29069"/>
    <cellStyle name="Обычный 26 2 2 6" xfId="29070"/>
    <cellStyle name="Обычный 26 2 2 6 2" xfId="29071"/>
    <cellStyle name="Обычный 26 2 2 6 2 2" xfId="29072"/>
    <cellStyle name="Обычный 26 2 2 6 2 2 2" xfId="29073"/>
    <cellStyle name="Обычный 26 2 2 6 2 3" xfId="29074"/>
    <cellStyle name="Обычный 26 2 2 6 3" xfId="29075"/>
    <cellStyle name="Обычный 26 2 2 6 3 2" xfId="29076"/>
    <cellStyle name="Обычный 26 2 2 6 4" xfId="29077"/>
    <cellStyle name="Обычный 26 2 2 7" xfId="29078"/>
    <cellStyle name="Обычный 26 2 2 7 2" xfId="29079"/>
    <cellStyle name="Обычный 26 2 2 7 2 2" xfId="29080"/>
    <cellStyle name="Обычный 26 2 2 7 2 2 2" xfId="29081"/>
    <cellStyle name="Обычный 26 2 2 7 2 3" xfId="29082"/>
    <cellStyle name="Обычный 26 2 2 7 3" xfId="29083"/>
    <cellStyle name="Обычный 26 2 2 7 3 2" xfId="29084"/>
    <cellStyle name="Обычный 26 2 2 7 4" xfId="29085"/>
    <cellStyle name="Обычный 26 2 2 8" xfId="29086"/>
    <cellStyle name="Обычный 26 2 2 8 2" xfId="29087"/>
    <cellStyle name="Обычный 26 2 2 8 2 2" xfId="29088"/>
    <cellStyle name="Обычный 26 2 2 8 3" xfId="29089"/>
    <cellStyle name="Обычный 26 2 2 9" xfId="29090"/>
    <cellStyle name="Обычный 26 2 2 9 2" xfId="29091"/>
    <cellStyle name="Обычный 26 2 3" xfId="29092"/>
    <cellStyle name="Обычный 26 2 3 10" xfId="29093"/>
    <cellStyle name="Обычный 26 2 3 10 2" xfId="29094"/>
    <cellStyle name="Обычный 26 2 3 11" xfId="29095"/>
    <cellStyle name="Обычный 26 2 3 2" xfId="29096"/>
    <cellStyle name="Обычный 26 2 3 2 2" xfId="29097"/>
    <cellStyle name="Обычный 26 2 3 2 2 2" xfId="29098"/>
    <cellStyle name="Обычный 26 2 3 2 2 2 2" xfId="29099"/>
    <cellStyle name="Обычный 26 2 3 2 2 2 2 2" xfId="29100"/>
    <cellStyle name="Обычный 26 2 3 2 2 2 3" xfId="29101"/>
    <cellStyle name="Обычный 26 2 3 2 2 3" xfId="29102"/>
    <cellStyle name="Обычный 26 2 3 2 2 3 2" xfId="29103"/>
    <cellStyle name="Обычный 26 2 3 2 2 4" xfId="29104"/>
    <cellStyle name="Обычный 26 2 3 2 3" xfId="29105"/>
    <cellStyle name="Обычный 26 2 3 2 3 2" xfId="29106"/>
    <cellStyle name="Обычный 26 2 3 2 3 2 2" xfId="29107"/>
    <cellStyle name="Обычный 26 2 3 2 3 2 2 2" xfId="29108"/>
    <cellStyle name="Обычный 26 2 3 2 3 2 3" xfId="29109"/>
    <cellStyle name="Обычный 26 2 3 2 3 3" xfId="29110"/>
    <cellStyle name="Обычный 26 2 3 2 3 3 2" xfId="29111"/>
    <cellStyle name="Обычный 26 2 3 2 3 4" xfId="29112"/>
    <cellStyle name="Обычный 26 2 3 2 4" xfId="29113"/>
    <cellStyle name="Обычный 26 2 3 2 4 2" xfId="29114"/>
    <cellStyle name="Обычный 26 2 3 2 4 2 2" xfId="29115"/>
    <cellStyle name="Обычный 26 2 3 2 4 2 2 2" xfId="29116"/>
    <cellStyle name="Обычный 26 2 3 2 4 2 3" xfId="29117"/>
    <cellStyle name="Обычный 26 2 3 2 4 3" xfId="29118"/>
    <cellStyle name="Обычный 26 2 3 2 4 3 2" xfId="29119"/>
    <cellStyle name="Обычный 26 2 3 2 4 4" xfId="29120"/>
    <cellStyle name="Обычный 26 2 3 2 5" xfId="29121"/>
    <cellStyle name="Обычный 26 2 3 2 5 2" xfId="29122"/>
    <cellStyle name="Обычный 26 2 3 2 5 2 2" xfId="29123"/>
    <cellStyle name="Обычный 26 2 3 2 5 3" xfId="29124"/>
    <cellStyle name="Обычный 26 2 3 2 6" xfId="29125"/>
    <cellStyle name="Обычный 26 2 3 2 6 2" xfId="29126"/>
    <cellStyle name="Обычный 26 2 3 2 7" xfId="29127"/>
    <cellStyle name="Обычный 26 2 3 2 7 2" xfId="29128"/>
    <cellStyle name="Обычный 26 2 3 2 8" xfId="29129"/>
    <cellStyle name="Обычный 26 2 3 3" xfId="29130"/>
    <cellStyle name="Обычный 26 2 3 3 2" xfId="29131"/>
    <cellStyle name="Обычный 26 2 3 3 2 2" xfId="29132"/>
    <cellStyle name="Обычный 26 2 3 3 2 2 2" xfId="29133"/>
    <cellStyle name="Обычный 26 2 3 3 2 2 2 2" xfId="29134"/>
    <cellStyle name="Обычный 26 2 3 3 2 2 3" xfId="29135"/>
    <cellStyle name="Обычный 26 2 3 3 2 3" xfId="29136"/>
    <cellStyle name="Обычный 26 2 3 3 2 3 2" xfId="29137"/>
    <cellStyle name="Обычный 26 2 3 3 2 4" xfId="29138"/>
    <cellStyle name="Обычный 26 2 3 3 3" xfId="29139"/>
    <cellStyle name="Обычный 26 2 3 3 3 2" xfId="29140"/>
    <cellStyle name="Обычный 26 2 3 3 3 2 2" xfId="29141"/>
    <cellStyle name="Обычный 26 2 3 3 3 2 2 2" xfId="29142"/>
    <cellStyle name="Обычный 26 2 3 3 3 2 3" xfId="29143"/>
    <cellStyle name="Обычный 26 2 3 3 3 3" xfId="29144"/>
    <cellStyle name="Обычный 26 2 3 3 3 3 2" xfId="29145"/>
    <cellStyle name="Обычный 26 2 3 3 3 4" xfId="29146"/>
    <cellStyle name="Обычный 26 2 3 3 4" xfId="29147"/>
    <cellStyle name="Обычный 26 2 3 3 4 2" xfId="29148"/>
    <cellStyle name="Обычный 26 2 3 3 4 2 2" xfId="29149"/>
    <cellStyle name="Обычный 26 2 3 3 4 2 2 2" xfId="29150"/>
    <cellStyle name="Обычный 26 2 3 3 4 2 3" xfId="29151"/>
    <cellStyle name="Обычный 26 2 3 3 4 3" xfId="29152"/>
    <cellStyle name="Обычный 26 2 3 3 4 3 2" xfId="29153"/>
    <cellStyle name="Обычный 26 2 3 3 4 4" xfId="29154"/>
    <cellStyle name="Обычный 26 2 3 3 5" xfId="29155"/>
    <cellStyle name="Обычный 26 2 3 3 5 2" xfId="29156"/>
    <cellStyle name="Обычный 26 2 3 3 5 2 2" xfId="29157"/>
    <cellStyle name="Обычный 26 2 3 3 5 3" xfId="29158"/>
    <cellStyle name="Обычный 26 2 3 3 6" xfId="29159"/>
    <cellStyle name="Обычный 26 2 3 3 6 2" xfId="29160"/>
    <cellStyle name="Обычный 26 2 3 3 7" xfId="29161"/>
    <cellStyle name="Обычный 26 2 3 4" xfId="29162"/>
    <cellStyle name="Обычный 26 2 3 4 2" xfId="29163"/>
    <cellStyle name="Обычный 26 2 3 4 2 2" xfId="29164"/>
    <cellStyle name="Обычный 26 2 3 4 2 2 2" xfId="29165"/>
    <cellStyle name="Обычный 26 2 3 4 2 3" xfId="29166"/>
    <cellStyle name="Обычный 26 2 3 4 3" xfId="29167"/>
    <cellStyle name="Обычный 26 2 3 4 3 2" xfId="29168"/>
    <cellStyle name="Обычный 26 2 3 4 4" xfId="29169"/>
    <cellStyle name="Обычный 26 2 3 5" xfId="29170"/>
    <cellStyle name="Обычный 26 2 3 5 2" xfId="29171"/>
    <cellStyle name="Обычный 26 2 3 5 2 2" xfId="29172"/>
    <cellStyle name="Обычный 26 2 3 5 2 2 2" xfId="29173"/>
    <cellStyle name="Обычный 26 2 3 5 2 3" xfId="29174"/>
    <cellStyle name="Обычный 26 2 3 5 3" xfId="29175"/>
    <cellStyle name="Обычный 26 2 3 5 3 2" xfId="29176"/>
    <cellStyle name="Обычный 26 2 3 5 4" xfId="29177"/>
    <cellStyle name="Обычный 26 2 3 6" xfId="29178"/>
    <cellStyle name="Обычный 26 2 3 6 2" xfId="29179"/>
    <cellStyle name="Обычный 26 2 3 6 2 2" xfId="29180"/>
    <cellStyle name="Обычный 26 2 3 6 2 2 2" xfId="29181"/>
    <cellStyle name="Обычный 26 2 3 6 2 3" xfId="29182"/>
    <cellStyle name="Обычный 26 2 3 6 3" xfId="29183"/>
    <cellStyle name="Обычный 26 2 3 6 3 2" xfId="29184"/>
    <cellStyle name="Обычный 26 2 3 6 4" xfId="29185"/>
    <cellStyle name="Обычный 26 2 3 7" xfId="29186"/>
    <cellStyle name="Обычный 26 2 3 7 2" xfId="29187"/>
    <cellStyle name="Обычный 26 2 3 7 2 2" xfId="29188"/>
    <cellStyle name="Обычный 26 2 3 7 2 2 2" xfId="29189"/>
    <cellStyle name="Обычный 26 2 3 7 2 3" xfId="29190"/>
    <cellStyle name="Обычный 26 2 3 7 3" xfId="29191"/>
    <cellStyle name="Обычный 26 2 3 7 3 2" xfId="29192"/>
    <cellStyle name="Обычный 26 2 3 7 4" xfId="29193"/>
    <cellStyle name="Обычный 26 2 3 8" xfId="29194"/>
    <cellStyle name="Обычный 26 2 3 8 2" xfId="29195"/>
    <cellStyle name="Обычный 26 2 3 8 2 2" xfId="29196"/>
    <cellStyle name="Обычный 26 2 3 8 3" xfId="29197"/>
    <cellStyle name="Обычный 26 2 3 9" xfId="29198"/>
    <cellStyle name="Обычный 26 2 3 9 2" xfId="29199"/>
    <cellStyle name="Обычный 26 2 4" xfId="29200"/>
    <cellStyle name="Обычный 26 2 4 10" xfId="29201"/>
    <cellStyle name="Обычный 26 2 4 10 2" xfId="29202"/>
    <cellStyle name="Обычный 26 2 4 11" xfId="29203"/>
    <cellStyle name="Обычный 26 2 4 2" xfId="29204"/>
    <cellStyle name="Обычный 26 2 4 2 2" xfId="29205"/>
    <cellStyle name="Обычный 26 2 4 2 2 2" xfId="29206"/>
    <cellStyle name="Обычный 26 2 4 2 2 2 2" xfId="29207"/>
    <cellStyle name="Обычный 26 2 4 2 2 2 2 2" xfId="29208"/>
    <cellStyle name="Обычный 26 2 4 2 2 2 3" xfId="29209"/>
    <cellStyle name="Обычный 26 2 4 2 2 3" xfId="29210"/>
    <cellStyle name="Обычный 26 2 4 2 2 3 2" xfId="29211"/>
    <cellStyle name="Обычный 26 2 4 2 2 4" xfId="29212"/>
    <cellStyle name="Обычный 26 2 4 2 3" xfId="29213"/>
    <cellStyle name="Обычный 26 2 4 2 3 2" xfId="29214"/>
    <cellStyle name="Обычный 26 2 4 2 3 2 2" xfId="29215"/>
    <cellStyle name="Обычный 26 2 4 2 3 2 2 2" xfId="29216"/>
    <cellStyle name="Обычный 26 2 4 2 3 2 3" xfId="29217"/>
    <cellStyle name="Обычный 26 2 4 2 3 3" xfId="29218"/>
    <cellStyle name="Обычный 26 2 4 2 3 3 2" xfId="29219"/>
    <cellStyle name="Обычный 26 2 4 2 3 4" xfId="29220"/>
    <cellStyle name="Обычный 26 2 4 2 4" xfId="29221"/>
    <cellStyle name="Обычный 26 2 4 2 4 2" xfId="29222"/>
    <cellStyle name="Обычный 26 2 4 2 4 2 2" xfId="29223"/>
    <cellStyle name="Обычный 26 2 4 2 4 2 2 2" xfId="29224"/>
    <cellStyle name="Обычный 26 2 4 2 4 2 3" xfId="29225"/>
    <cellStyle name="Обычный 26 2 4 2 4 3" xfId="29226"/>
    <cellStyle name="Обычный 26 2 4 2 4 3 2" xfId="29227"/>
    <cellStyle name="Обычный 26 2 4 2 4 4" xfId="29228"/>
    <cellStyle name="Обычный 26 2 4 2 5" xfId="29229"/>
    <cellStyle name="Обычный 26 2 4 2 5 2" xfId="29230"/>
    <cellStyle name="Обычный 26 2 4 2 5 2 2" xfId="29231"/>
    <cellStyle name="Обычный 26 2 4 2 5 3" xfId="29232"/>
    <cellStyle name="Обычный 26 2 4 2 6" xfId="29233"/>
    <cellStyle name="Обычный 26 2 4 2 6 2" xfId="29234"/>
    <cellStyle name="Обычный 26 2 4 2 7" xfId="29235"/>
    <cellStyle name="Обычный 26 2 4 2 7 2" xfId="29236"/>
    <cellStyle name="Обычный 26 2 4 2 8" xfId="29237"/>
    <cellStyle name="Обычный 26 2 4 3" xfId="29238"/>
    <cellStyle name="Обычный 26 2 4 3 2" xfId="29239"/>
    <cellStyle name="Обычный 26 2 4 3 2 2" xfId="29240"/>
    <cellStyle name="Обычный 26 2 4 3 2 2 2" xfId="29241"/>
    <cellStyle name="Обычный 26 2 4 3 2 2 2 2" xfId="29242"/>
    <cellStyle name="Обычный 26 2 4 3 2 2 3" xfId="29243"/>
    <cellStyle name="Обычный 26 2 4 3 2 3" xfId="29244"/>
    <cellStyle name="Обычный 26 2 4 3 2 3 2" xfId="29245"/>
    <cellStyle name="Обычный 26 2 4 3 2 4" xfId="29246"/>
    <cellStyle name="Обычный 26 2 4 3 3" xfId="29247"/>
    <cellStyle name="Обычный 26 2 4 3 3 2" xfId="29248"/>
    <cellStyle name="Обычный 26 2 4 3 3 2 2" xfId="29249"/>
    <cellStyle name="Обычный 26 2 4 3 3 2 2 2" xfId="29250"/>
    <cellStyle name="Обычный 26 2 4 3 3 2 3" xfId="29251"/>
    <cellStyle name="Обычный 26 2 4 3 3 3" xfId="29252"/>
    <cellStyle name="Обычный 26 2 4 3 3 3 2" xfId="29253"/>
    <cellStyle name="Обычный 26 2 4 3 3 4" xfId="29254"/>
    <cellStyle name="Обычный 26 2 4 3 4" xfId="29255"/>
    <cellStyle name="Обычный 26 2 4 3 4 2" xfId="29256"/>
    <cellStyle name="Обычный 26 2 4 3 4 2 2" xfId="29257"/>
    <cellStyle name="Обычный 26 2 4 3 4 2 2 2" xfId="29258"/>
    <cellStyle name="Обычный 26 2 4 3 4 2 3" xfId="29259"/>
    <cellStyle name="Обычный 26 2 4 3 4 3" xfId="29260"/>
    <cellStyle name="Обычный 26 2 4 3 4 3 2" xfId="29261"/>
    <cellStyle name="Обычный 26 2 4 3 4 4" xfId="29262"/>
    <cellStyle name="Обычный 26 2 4 3 5" xfId="29263"/>
    <cellStyle name="Обычный 26 2 4 3 5 2" xfId="29264"/>
    <cellStyle name="Обычный 26 2 4 3 5 2 2" xfId="29265"/>
    <cellStyle name="Обычный 26 2 4 3 5 3" xfId="29266"/>
    <cellStyle name="Обычный 26 2 4 3 6" xfId="29267"/>
    <cellStyle name="Обычный 26 2 4 3 6 2" xfId="29268"/>
    <cellStyle name="Обычный 26 2 4 3 7" xfId="29269"/>
    <cellStyle name="Обычный 26 2 4 4" xfId="29270"/>
    <cellStyle name="Обычный 26 2 4 4 2" xfId="29271"/>
    <cellStyle name="Обычный 26 2 4 4 2 2" xfId="29272"/>
    <cellStyle name="Обычный 26 2 4 4 2 2 2" xfId="29273"/>
    <cellStyle name="Обычный 26 2 4 4 2 3" xfId="29274"/>
    <cellStyle name="Обычный 26 2 4 4 3" xfId="29275"/>
    <cellStyle name="Обычный 26 2 4 4 3 2" xfId="29276"/>
    <cellStyle name="Обычный 26 2 4 4 4" xfId="29277"/>
    <cellStyle name="Обычный 26 2 4 5" xfId="29278"/>
    <cellStyle name="Обычный 26 2 4 5 2" xfId="29279"/>
    <cellStyle name="Обычный 26 2 4 5 2 2" xfId="29280"/>
    <cellStyle name="Обычный 26 2 4 5 2 2 2" xfId="29281"/>
    <cellStyle name="Обычный 26 2 4 5 2 3" xfId="29282"/>
    <cellStyle name="Обычный 26 2 4 5 3" xfId="29283"/>
    <cellStyle name="Обычный 26 2 4 5 3 2" xfId="29284"/>
    <cellStyle name="Обычный 26 2 4 5 4" xfId="29285"/>
    <cellStyle name="Обычный 26 2 4 6" xfId="29286"/>
    <cellStyle name="Обычный 26 2 4 6 2" xfId="29287"/>
    <cellStyle name="Обычный 26 2 4 6 2 2" xfId="29288"/>
    <cellStyle name="Обычный 26 2 4 6 2 2 2" xfId="29289"/>
    <cellStyle name="Обычный 26 2 4 6 2 3" xfId="29290"/>
    <cellStyle name="Обычный 26 2 4 6 3" xfId="29291"/>
    <cellStyle name="Обычный 26 2 4 6 3 2" xfId="29292"/>
    <cellStyle name="Обычный 26 2 4 6 4" xfId="29293"/>
    <cellStyle name="Обычный 26 2 4 7" xfId="29294"/>
    <cellStyle name="Обычный 26 2 4 7 2" xfId="29295"/>
    <cellStyle name="Обычный 26 2 4 7 2 2" xfId="29296"/>
    <cellStyle name="Обычный 26 2 4 7 2 2 2" xfId="29297"/>
    <cellStyle name="Обычный 26 2 4 7 2 3" xfId="29298"/>
    <cellStyle name="Обычный 26 2 4 7 3" xfId="29299"/>
    <cellStyle name="Обычный 26 2 4 7 3 2" xfId="29300"/>
    <cellStyle name="Обычный 26 2 4 7 4" xfId="29301"/>
    <cellStyle name="Обычный 26 2 4 8" xfId="29302"/>
    <cellStyle name="Обычный 26 2 4 8 2" xfId="29303"/>
    <cellStyle name="Обычный 26 2 4 8 2 2" xfId="29304"/>
    <cellStyle name="Обычный 26 2 4 8 3" xfId="29305"/>
    <cellStyle name="Обычный 26 2 4 9" xfId="29306"/>
    <cellStyle name="Обычный 26 2 4 9 2" xfId="29307"/>
    <cellStyle name="Обычный 26 2 5" xfId="29308"/>
    <cellStyle name="Обычный 26 2 5 2" xfId="47309"/>
    <cellStyle name="Обычный 26 2 6" xfId="29309"/>
    <cellStyle name="Обычный 26 2 6 2" xfId="29310"/>
    <cellStyle name="Обычный 26 2 6 2 2" xfId="29311"/>
    <cellStyle name="Обычный 26 2 6 2 2 2" xfId="29312"/>
    <cellStyle name="Обычный 26 2 6 2 2 2 2" xfId="29313"/>
    <cellStyle name="Обычный 26 2 6 2 2 3" xfId="29314"/>
    <cellStyle name="Обычный 26 2 6 2 3" xfId="29315"/>
    <cellStyle name="Обычный 26 2 6 2 3 2" xfId="29316"/>
    <cellStyle name="Обычный 26 2 6 2 4" xfId="29317"/>
    <cellStyle name="Обычный 26 2 6 3" xfId="29318"/>
    <cellStyle name="Обычный 26 2 6 3 2" xfId="29319"/>
    <cellStyle name="Обычный 26 2 6 3 2 2" xfId="29320"/>
    <cellStyle name="Обычный 26 2 6 3 2 2 2" xfId="29321"/>
    <cellStyle name="Обычный 26 2 6 3 2 3" xfId="29322"/>
    <cellStyle name="Обычный 26 2 6 3 3" xfId="29323"/>
    <cellStyle name="Обычный 26 2 6 3 3 2" xfId="29324"/>
    <cellStyle name="Обычный 26 2 6 3 4" xfId="29325"/>
    <cellStyle name="Обычный 26 2 6 4" xfId="29326"/>
    <cellStyle name="Обычный 26 2 6 4 2" xfId="29327"/>
    <cellStyle name="Обычный 26 2 6 4 2 2" xfId="29328"/>
    <cellStyle name="Обычный 26 2 6 4 2 2 2" xfId="29329"/>
    <cellStyle name="Обычный 26 2 6 4 2 3" xfId="29330"/>
    <cellStyle name="Обычный 26 2 6 4 3" xfId="29331"/>
    <cellStyle name="Обычный 26 2 6 4 3 2" xfId="29332"/>
    <cellStyle name="Обычный 26 2 6 4 4" xfId="29333"/>
    <cellStyle name="Обычный 26 2 6 5" xfId="29334"/>
    <cellStyle name="Обычный 26 2 6 5 2" xfId="29335"/>
    <cellStyle name="Обычный 26 2 6 5 2 2" xfId="29336"/>
    <cellStyle name="Обычный 26 2 6 5 3" xfId="29337"/>
    <cellStyle name="Обычный 26 2 6 6" xfId="29338"/>
    <cellStyle name="Обычный 26 2 6 6 2" xfId="29339"/>
    <cellStyle name="Обычный 26 2 6 7" xfId="29340"/>
    <cellStyle name="Обычный 26 2 7" xfId="29341"/>
    <cellStyle name="Обычный 26 2 7 2" xfId="29342"/>
    <cellStyle name="Обычный 26 2 7 2 2" xfId="29343"/>
    <cellStyle name="Обычный 26 2 7 2 2 2" xfId="29344"/>
    <cellStyle name="Обычный 26 2 7 2 3" xfId="29345"/>
    <cellStyle name="Обычный 26 2 7 3" xfId="29346"/>
    <cellStyle name="Обычный 26 2 7 3 2" xfId="29347"/>
    <cellStyle name="Обычный 26 2 7 4" xfId="29348"/>
    <cellStyle name="Обычный 26 2 8" xfId="29349"/>
    <cellStyle name="Обычный 26 2 8 2" xfId="29350"/>
    <cellStyle name="Обычный 26 2 8 2 2" xfId="29351"/>
    <cellStyle name="Обычный 26 2 8 2 2 2" xfId="29352"/>
    <cellStyle name="Обычный 26 2 8 2 3" xfId="29353"/>
    <cellStyle name="Обычный 26 2 8 3" xfId="29354"/>
    <cellStyle name="Обычный 26 2 8 3 2" xfId="29355"/>
    <cellStyle name="Обычный 26 2 8 4" xfId="29356"/>
    <cellStyle name="Обычный 26 2 9" xfId="29357"/>
    <cellStyle name="Обычный 26 2 9 2" xfId="29358"/>
    <cellStyle name="Обычный 26 2 9 2 2" xfId="29359"/>
    <cellStyle name="Обычный 26 2 9 2 2 2" xfId="29360"/>
    <cellStyle name="Обычный 26 2 9 2 3" xfId="29361"/>
    <cellStyle name="Обычный 26 2 9 3" xfId="29362"/>
    <cellStyle name="Обычный 26 2 9 3 2" xfId="29363"/>
    <cellStyle name="Обычный 26 2 9 4" xfId="29364"/>
    <cellStyle name="Обычный 26 3" xfId="29365"/>
    <cellStyle name="Обычный 26 3 10" xfId="29366"/>
    <cellStyle name="Обычный 26 3 10 2" xfId="47310"/>
    <cellStyle name="Обычный 26 3 10 3" xfId="47311"/>
    <cellStyle name="Обычный 26 3 11" xfId="29367"/>
    <cellStyle name="Обычный 26 3 11 2" xfId="29368"/>
    <cellStyle name="Обычный 26 3 11 2 2" xfId="29369"/>
    <cellStyle name="Обычный 26 3 11 3" xfId="29370"/>
    <cellStyle name="Обычный 26 3 12" xfId="29371"/>
    <cellStyle name="Обычный 26 3 12 2" xfId="29372"/>
    <cellStyle name="Обычный 26 3 13" xfId="29373"/>
    <cellStyle name="Обычный 26 3 2" xfId="29374"/>
    <cellStyle name="Обычный 26 3 2 2" xfId="47312"/>
    <cellStyle name="Обычный 26 3 3" xfId="29375"/>
    <cellStyle name="Обычный 26 3 3 2" xfId="29376"/>
    <cellStyle name="Обычный 26 3 3 2 2" xfId="29377"/>
    <cellStyle name="Обычный 26 3 3 2 2 2" xfId="29378"/>
    <cellStyle name="Обычный 26 3 3 2 2 2 2" xfId="29379"/>
    <cellStyle name="Обычный 26 3 3 2 2 3" xfId="29380"/>
    <cellStyle name="Обычный 26 3 3 2 3" xfId="29381"/>
    <cellStyle name="Обычный 26 3 3 2 3 2" xfId="29382"/>
    <cellStyle name="Обычный 26 3 3 2 4" xfId="29383"/>
    <cellStyle name="Обычный 26 3 3 3" xfId="29384"/>
    <cellStyle name="Обычный 26 3 3 3 2" xfId="29385"/>
    <cellStyle name="Обычный 26 3 3 3 2 2" xfId="29386"/>
    <cellStyle name="Обычный 26 3 3 3 2 2 2" xfId="29387"/>
    <cellStyle name="Обычный 26 3 3 3 2 3" xfId="29388"/>
    <cellStyle name="Обычный 26 3 3 3 3" xfId="29389"/>
    <cellStyle name="Обычный 26 3 3 3 3 2" xfId="29390"/>
    <cellStyle name="Обычный 26 3 3 3 4" xfId="29391"/>
    <cellStyle name="Обычный 26 3 3 4" xfId="29392"/>
    <cellStyle name="Обычный 26 3 3 4 2" xfId="29393"/>
    <cellStyle name="Обычный 26 3 3 4 2 2" xfId="29394"/>
    <cellStyle name="Обычный 26 3 3 4 2 2 2" xfId="29395"/>
    <cellStyle name="Обычный 26 3 3 4 2 3" xfId="29396"/>
    <cellStyle name="Обычный 26 3 3 4 3" xfId="29397"/>
    <cellStyle name="Обычный 26 3 3 4 3 2" xfId="29398"/>
    <cellStyle name="Обычный 26 3 3 4 4" xfId="29399"/>
    <cellStyle name="Обычный 26 3 3 5" xfId="29400"/>
    <cellStyle name="Обычный 26 3 3 5 2" xfId="29401"/>
    <cellStyle name="Обычный 26 3 3 5 2 2" xfId="29402"/>
    <cellStyle name="Обычный 26 3 3 5 3" xfId="29403"/>
    <cellStyle name="Обычный 26 3 3 6" xfId="29404"/>
    <cellStyle name="Обычный 26 3 3 6 2" xfId="29405"/>
    <cellStyle name="Обычный 26 3 3 7" xfId="29406"/>
    <cellStyle name="Обычный 26 3 3 7 2" xfId="29407"/>
    <cellStyle name="Обычный 26 3 3 8" xfId="29408"/>
    <cellStyle name="Обычный 26 3 4" xfId="29409"/>
    <cellStyle name="Обычный 26 3 4 2" xfId="29410"/>
    <cellStyle name="Обычный 26 3 4 2 2" xfId="29411"/>
    <cellStyle name="Обычный 26 3 4 2 2 2" xfId="29412"/>
    <cellStyle name="Обычный 26 3 4 2 2 2 2" xfId="29413"/>
    <cellStyle name="Обычный 26 3 4 2 2 3" xfId="29414"/>
    <cellStyle name="Обычный 26 3 4 2 3" xfId="29415"/>
    <cellStyle name="Обычный 26 3 4 2 3 2" xfId="29416"/>
    <cellStyle name="Обычный 26 3 4 2 4" xfId="29417"/>
    <cellStyle name="Обычный 26 3 4 3" xfId="29418"/>
    <cellStyle name="Обычный 26 3 4 3 2" xfId="29419"/>
    <cellStyle name="Обычный 26 3 4 3 2 2" xfId="29420"/>
    <cellStyle name="Обычный 26 3 4 3 2 2 2" xfId="29421"/>
    <cellStyle name="Обычный 26 3 4 3 2 3" xfId="29422"/>
    <cellStyle name="Обычный 26 3 4 3 3" xfId="29423"/>
    <cellStyle name="Обычный 26 3 4 3 3 2" xfId="29424"/>
    <cellStyle name="Обычный 26 3 4 3 4" xfId="29425"/>
    <cellStyle name="Обычный 26 3 4 4" xfId="29426"/>
    <cellStyle name="Обычный 26 3 4 4 2" xfId="29427"/>
    <cellStyle name="Обычный 26 3 4 4 2 2" xfId="29428"/>
    <cellStyle name="Обычный 26 3 4 4 2 2 2" xfId="29429"/>
    <cellStyle name="Обычный 26 3 4 4 2 3" xfId="29430"/>
    <cellStyle name="Обычный 26 3 4 4 3" xfId="29431"/>
    <cellStyle name="Обычный 26 3 4 4 3 2" xfId="29432"/>
    <cellStyle name="Обычный 26 3 4 4 4" xfId="29433"/>
    <cellStyle name="Обычный 26 3 4 5" xfId="29434"/>
    <cellStyle name="Обычный 26 3 4 5 2" xfId="29435"/>
    <cellStyle name="Обычный 26 3 4 5 2 2" xfId="29436"/>
    <cellStyle name="Обычный 26 3 4 5 3" xfId="29437"/>
    <cellStyle name="Обычный 26 3 4 6" xfId="29438"/>
    <cellStyle name="Обычный 26 3 4 6 2" xfId="29439"/>
    <cellStyle name="Обычный 26 3 4 7" xfId="29440"/>
    <cellStyle name="Обычный 26 3 5" xfId="29441"/>
    <cellStyle name="Обычный 26 3 5 2" xfId="29442"/>
    <cellStyle name="Обычный 26 3 5 2 2" xfId="29443"/>
    <cellStyle name="Обычный 26 3 5 2 2 2" xfId="29444"/>
    <cellStyle name="Обычный 26 3 5 2 3" xfId="29445"/>
    <cellStyle name="Обычный 26 3 5 3" xfId="29446"/>
    <cellStyle name="Обычный 26 3 5 3 2" xfId="29447"/>
    <cellStyle name="Обычный 26 3 5 4" xfId="29448"/>
    <cellStyle name="Обычный 26 3 6" xfId="29449"/>
    <cellStyle name="Обычный 26 3 6 2" xfId="47313"/>
    <cellStyle name="Обычный 26 3 6 2 2" xfId="47314"/>
    <cellStyle name="Обычный 26 3 7" xfId="29450"/>
    <cellStyle name="Обычный 26 3 7 2" xfId="29451"/>
    <cellStyle name="Обычный 26 3 7 2 2" xfId="29452"/>
    <cellStyle name="Обычный 26 3 7 2 2 2" xfId="29453"/>
    <cellStyle name="Обычный 26 3 7 2 3" xfId="29454"/>
    <cellStyle name="Обычный 26 3 7 3" xfId="29455"/>
    <cellStyle name="Обычный 26 3 7 3 2" xfId="29456"/>
    <cellStyle name="Обычный 26 3 7 4" xfId="29457"/>
    <cellStyle name="Обычный 26 3 8" xfId="29458"/>
    <cellStyle name="Обычный 26 3 8 2" xfId="29459"/>
    <cellStyle name="Обычный 26 3 8 2 2" xfId="29460"/>
    <cellStyle name="Обычный 26 3 8 2 2 2" xfId="29461"/>
    <cellStyle name="Обычный 26 3 8 2 3" xfId="29462"/>
    <cellStyle name="Обычный 26 3 8 3" xfId="29463"/>
    <cellStyle name="Обычный 26 3 8 3 2" xfId="29464"/>
    <cellStyle name="Обычный 26 3 8 4" xfId="29465"/>
    <cellStyle name="Обычный 26 3 9" xfId="29466"/>
    <cellStyle name="Обычный 26 3 9 2" xfId="47315"/>
    <cellStyle name="Обычный 26 4" xfId="29467"/>
    <cellStyle name="Обычный 26 4 2" xfId="29468"/>
    <cellStyle name="Обычный 26 4 2 2" xfId="29469"/>
    <cellStyle name="Обычный 26 4 2 2 2" xfId="29470"/>
    <cellStyle name="Обычный 26 4 2 2 2 2" xfId="29471"/>
    <cellStyle name="Обычный 26 4 2 2 2 2 2" xfId="29472"/>
    <cellStyle name="Обычный 26 4 2 2 2 3" xfId="29473"/>
    <cellStyle name="Обычный 26 4 2 2 3" xfId="29474"/>
    <cellStyle name="Обычный 26 4 2 2 3 2" xfId="29475"/>
    <cellStyle name="Обычный 26 4 2 2 4" xfId="29476"/>
    <cellStyle name="Обычный 26 4 2 3" xfId="29477"/>
    <cellStyle name="Обычный 26 4 2 3 2" xfId="29478"/>
    <cellStyle name="Обычный 26 4 2 3 2 2" xfId="29479"/>
    <cellStyle name="Обычный 26 4 2 3 2 2 2" xfId="29480"/>
    <cellStyle name="Обычный 26 4 2 3 2 3" xfId="29481"/>
    <cellStyle name="Обычный 26 4 2 3 3" xfId="29482"/>
    <cellStyle name="Обычный 26 4 2 3 3 2" xfId="29483"/>
    <cellStyle name="Обычный 26 4 2 3 4" xfId="29484"/>
    <cellStyle name="Обычный 26 4 2 4" xfId="29485"/>
    <cellStyle name="Обычный 26 4 2 4 2" xfId="29486"/>
    <cellStyle name="Обычный 26 4 2 4 2 2" xfId="29487"/>
    <cellStyle name="Обычный 26 4 2 4 2 2 2" xfId="29488"/>
    <cellStyle name="Обычный 26 4 2 4 2 3" xfId="29489"/>
    <cellStyle name="Обычный 26 4 2 4 3" xfId="29490"/>
    <cellStyle name="Обычный 26 4 2 4 3 2" xfId="29491"/>
    <cellStyle name="Обычный 26 4 2 4 4" xfId="29492"/>
    <cellStyle name="Обычный 26 4 2 5" xfId="47316"/>
    <cellStyle name="Обычный 26 4 3" xfId="29493"/>
    <cellStyle name="Обычный 26 4 3 2" xfId="29494"/>
    <cellStyle name="Обычный 26 4 3 2 2" xfId="29495"/>
    <cellStyle name="Обычный 26 4 3 2 2 2" xfId="29496"/>
    <cellStyle name="Обычный 26 4 3 2 2 2 2" xfId="29497"/>
    <cellStyle name="Обычный 26 4 3 2 2 3" xfId="29498"/>
    <cellStyle name="Обычный 26 4 3 2 3" xfId="29499"/>
    <cellStyle name="Обычный 26 4 3 2 3 2" xfId="29500"/>
    <cellStyle name="Обычный 26 4 3 2 4" xfId="29501"/>
    <cellStyle name="Обычный 26 4 3 3" xfId="29502"/>
    <cellStyle name="Обычный 26 4 3 3 2" xfId="29503"/>
    <cellStyle name="Обычный 26 4 3 3 2 2" xfId="29504"/>
    <cellStyle name="Обычный 26 4 3 3 2 2 2" xfId="29505"/>
    <cellStyle name="Обычный 26 4 3 3 2 3" xfId="29506"/>
    <cellStyle name="Обычный 26 4 3 3 3" xfId="29507"/>
    <cellStyle name="Обычный 26 4 3 3 3 2" xfId="29508"/>
    <cellStyle name="Обычный 26 4 3 3 4" xfId="29509"/>
    <cellStyle name="Обычный 26 4 3 4" xfId="29510"/>
    <cellStyle name="Обычный 26 4 3 4 2" xfId="29511"/>
    <cellStyle name="Обычный 26 4 3 4 2 2" xfId="29512"/>
    <cellStyle name="Обычный 26 4 3 4 2 2 2" xfId="29513"/>
    <cellStyle name="Обычный 26 4 3 4 2 3" xfId="29514"/>
    <cellStyle name="Обычный 26 4 3 4 3" xfId="29515"/>
    <cellStyle name="Обычный 26 4 3 4 3 2" xfId="29516"/>
    <cellStyle name="Обычный 26 4 3 4 4" xfId="29517"/>
    <cellStyle name="Обычный 26 4 3 5" xfId="29518"/>
    <cellStyle name="Обычный 26 4 3 5 2" xfId="29519"/>
    <cellStyle name="Обычный 26 4 3 5 2 2" xfId="29520"/>
    <cellStyle name="Обычный 26 4 3 5 2 2 2" xfId="29521"/>
    <cellStyle name="Обычный 26 4 3 5 2 3" xfId="29522"/>
    <cellStyle name="Обычный 26 4 3 5 3" xfId="29523"/>
    <cellStyle name="Обычный 26 4 3 5 3 2" xfId="29524"/>
    <cellStyle name="Обычный 26 4 3 5 4" xfId="29525"/>
    <cellStyle name="Обычный 26 4 3 6" xfId="29526"/>
    <cellStyle name="Обычный 26 4 3 6 2" xfId="29527"/>
    <cellStyle name="Обычный 26 4 3 6 2 2" xfId="29528"/>
    <cellStyle name="Обычный 26 4 3 6 3" xfId="29529"/>
    <cellStyle name="Обычный 26 4 3 7" xfId="29530"/>
    <cellStyle name="Обычный 26 4 3 7 2" xfId="29531"/>
    <cellStyle name="Обычный 26 4 3 8" xfId="29532"/>
    <cellStyle name="Обычный 26 4 4" xfId="29533"/>
    <cellStyle name="Обычный 26 4 4 2" xfId="47317"/>
    <cellStyle name="Обычный 26 4 4 2 2" xfId="47318"/>
    <cellStyle name="Обычный 26 4 5" xfId="29534"/>
    <cellStyle name="Обычный 26 4 5 2" xfId="29535"/>
    <cellStyle name="Обычный 26 4 5 2 2" xfId="29536"/>
    <cellStyle name="Обычный 26 4 5 2 2 2" xfId="29537"/>
    <cellStyle name="Обычный 26 4 5 2 3" xfId="29538"/>
    <cellStyle name="Обычный 26 4 5 3" xfId="29539"/>
    <cellStyle name="Обычный 26 4 5 3 2" xfId="29540"/>
    <cellStyle name="Обычный 26 4 5 4" xfId="29541"/>
    <cellStyle name="Обычный 26 4 6" xfId="29542"/>
    <cellStyle name="Обычный 26 4 6 2" xfId="29543"/>
    <cellStyle name="Обычный 26 4 6 2 2" xfId="29544"/>
    <cellStyle name="Обычный 26 4 6 2 2 2" xfId="29545"/>
    <cellStyle name="Обычный 26 4 6 2 3" xfId="29546"/>
    <cellStyle name="Обычный 26 4 6 3" xfId="29547"/>
    <cellStyle name="Обычный 26 4 6 3 2" xfId="29548"/>
    <cellStyle name="Обычный 26 4 6 4" xfId="29549"/>
    <cellStyle name="Обычный 26 4 7" xfId="47319"/>
    <cellStyle name="Обычный 26 5" xfId="29550"/>
    <cellStyle name="Обычный 26 5 2" xfId="29551"/>
    <cellStyle name="Обычный 26 5 2 2" xfId="29552"/>
    <cellStyle name="Обычный 26 5 2 2 2" xfId="29553"/>
    <cellStyle name="Обычный 26 5 2 2 2 2" xfId="29554"/>
    <cellStyle name="Обычный 26 5 2 2 2 2 2" xfId="29555"/>
    <cellStyle name="Обычный 26 5 2 2 2 3" xfId="29556"/>
    <cellStyle name="Обычный 26 5 2 2 3" xfId="29557"/>
    <cellStyle name="Обычный 26 5 2 2 3 2" xfId="29558"/>
    <cellStyle name="Обычный 26 5 2 2 4" xfId="29559"/>
    <cellStyle name="Обычный 26 5 2 3" xfId="29560"/>
    <cellStyle name="Обычный 26 5 2 3 2" xfId="29561"/>
    <cellStyle name="Обычный 26 5 2 3 2 2" xfId="29562"/>
    <cellStyle name="Обычный 26 5 2 3 2 2 2" xfId="29563"/>
    <cellStyle name="Обычный 26 5 2 3 2 3" xfId="29564"/>
    <cellStyle name="Обычный 26 5 2 3 3" xfId="29565"/>
    <cellStyle name="Обычный 26 5 2 3 3 2" xfId="29566"/>
    <cellStyle name="Обычный 26 5 2 3 4" xfId="29567"/>
    <cellStyle name="Обычный 26 5 2 4" xfId="29568"/>
    <cellStyle name="Обычный 26 5 2 4 2" xfId="29569"/>
    <cellStyle name="Обычный 26 5 2 4 2 2" xfId="29570"/>
    <cellStyle name="Обычный 26 5 2 4 2 2 2" xfId="29571"/>
    <cellStyle name="Обычный 26 5 2 4 2 3" xfId="29572"/>
    <cellStyle name="Обычный 26 5 2 4 3" xfId="29573"/>
    <cellStyle name="Обычный 26 5 2 4 3 2" xfId="29574"/>
    <cellStyle name="Обычный 26 5 2 4 4" xfId="29575"/>
    <cellStyle name="Обычный 26 5 2 5" xfId="29576"/>
    <cellStyle name="Обычный 26 5 2 5 2" xfId="29577"/>
    <cellStyle name="Обычный 26 5 2 5 2 2" xfId="29578"/>
    <cellStyle name="Обычный 26 5 2 5 2 2 2" xfId="29579"/>
    <cellStyle name="Обычный 26 5 2 5 2 3" xfId="29580"/>
    <cellStyle name="Обычный 26 5 2 5 3" xfId="29581"/>
    <cellStyle name="Обычный 26 5 2 5 3 2" xfId="29582"/>
    <cellStyle name="Обычный 26 5 2 5 4" xfId="29583"/>
    <cellStyle name="Обычный 26 5 2 6" xfId="29584"/>
    <cellStyle name="Обычный 26 5 2 6 2" xfId="29585"/>
    <cellStyle name="Обычный 26 5 2 6 2 2" xfId="29586"/>
    <cellStyle name="Обычный 26 5 2 6 3" xfId="29587"/>
    <cellStyle name="Обычный 26 5 2 7" xfId="29588"/>
    <cellStyle name="Обычный 26 5 2 7 2" xfId="29589"/>
    <cellStyle name="Обычный 26 5 2 8" xfId="29590"/>
    <cellStyle name="Обычный 26 5 3" xfId="29591"/>
    <cellStyle name="Обычный 26 5 3 2" xfId="29592"/>
    <cellStyle name="Обычный 26 5 3 2 2" xfId="29593"/>
    <cellStyle name="Обычный 26 5 3 2 2 2" xfId="29594"/>
    <cellStyle name="Обычный 26 5 3 2 2 2 2" xfId="29595"/>
    <cellStyle name="Обычный 26 5 3 2 2 3" xfId="29596"/>
    <cellStyle name="Обычный 26 5 3 2 3" xfId="29597"/>
    <cellStyle name="Обычный 26 5 3 2 3 2" xfId="29598"/>
    <cellStyle name="Обычный 26 5 3 2 4" xfId="29599"/>
    <cellStyle name="Обычный 26 5 3 3" xfId="29600"/>
    <cellStyle name="Обычный 26 5 3 3 2" xfId="29601"/>
    <cellStyle name="Обычный 26 5 3 3 2 2" xfId="29602"/>
    <cellStyle name="Обычный 26 5 3 3 2 2 2" xfId="29603"/>
    <cellStyle name="Обычный 26 5 3 3 2 3" xfId="29604"/>
    <cellStyle name="Обычный 26 5 3 3 3" xfId="29605"/>
    <cellStyle name="Обычный 26 5 3 3 3 2" xfId="29606"/>
    <cellStyle name="Обычный 26 5 3 3 4" xfId="29607"/>
    <cellStyle name="Обычный 26 5 3 4" xfId="29608"/>
    <cellStyle name="Обычный 26 5 3 4 2" xfId="29609"/>
    <cellStyle name="Обычный 26 5 3 4 2 2" xfId="29610"/>
    <cellStyle name="Обычный 26 5 3 4 2 2 2" xfId="29611"/>
    <cellStyle name="Обычный 26 5 3 4 2 3" xfId="29612"/>
    <cellStyle name="Обычный 26 5 3 4 3" xfId="29613"/>
    <cellStyle name="Обычный 26 5 3 4 3 2" xfId="29614"/>
    <cellStyle name="Обычный 26 5 3 4 4" xfId="29615"/>
    <cellStyle name="Обычный 26 5 3 5" xfId="29616"/>
    <cellStyle name="Обычный 26 5 3 5 2" xfId="29617"/>
    <cellStyle name="Обычный 26 5 3 5 2 2" xfId="29618"/>
    <cellStyle name="Обычный 26 5 3 5 2 2 2" xfId="29619"/>
    <cellStyle name="Обычный 26 5 3 5 2 3" xfId="29620"/>
    <cellStyle name="Обычный 26 5 3 5 3" xfId="29621"/>
    <cellStyle name="Обычный 26 5 3 5 3 2" xfId="29622"/>
    <cellStyle name="Обычный 26 5 3 5 4" xfId="29623"/>
    <cellStyle name="Обычный 26 5 3 6" xfId="29624"/>
    <cellStyle name="Обычный 26 5 3 6 2" xfId="29625"/>
    <cellStyle name="Обычный 26 5 3 6 2 2" xfId="29626"/>
    <cellStyle name="Обычный 26 5 3 6 3" xfId="29627"/>
    <cellStyle name="Обычный 26 5 3 7" xfId="29628"/>
    <cellStyle name="Обычный 26 5 3 7 2" xfId="29629"/>
    <cellStyle name="Обычный 26 5 3 8" xfId="29630"/>
    <cellStyle name="Обычный 26 5 4" xfId="29631"/>
    <cellStyle name="Обычный 26 5 4 2" xfId="29632"/>
    <cellStyle name="Обычный 26 5 4 2 2" xfId="29633"/>
    <cellStyle name="Обычный 26 5 4 2 2 2" xfId="29634"/>
    <cellStyle name="Обычный 26 5 4 2 3" xfId="29635"/>
    <cellStyle name="Обычный 26 5 4 3" xfId="29636"/>
    <cellStyle name="Обычный 26 5 4 3 2" xfId="29637"/>
    <cellStyle name="Обычный 26 5 4 4" xfId="29638"/>
    <cellStyle name="Обычный 26 5 5" xfId="29639"/>
    <cellStyle name="Обычный 26 5 5 2" xfId="47320"/>
    <cellStyle name="Обычный 26 5 6" xfId="29640"/>
    <cellStyle name="Обычный 26 5 6 2" xfId="29641"/>
    <cellStyle name="Обычный 26 5 6 2 2" xfId="29642"/>
    <cellStyle name="Обычный 26 5 6 3" xfId="29643"/>
    <cellStyle name="Обычный 26 5 7" xfId="29644"/>
    <cellStyle name="Обычный 26 5 7 2" xfId="29645"/>
    <cellStyle name="Обычный 26 5 8" xfId="29646"/>
    <cellStyle name="Обычный 26 6" xfId="29647"/>
    <cellStyle name="Обычный 26 6 2" xfId="29648"/>
    <cellStyle name="Обычный 26 6 2 2" xfId="29649"/>
    <cellStyle name="Обычный 26 6 2 2 2" xfId="29650"/>
    <cellStyle name="Обычный 26 6 2 2 2 2" xfId="29651"/>
    <cellStyle name="Обычный 26 6 2 2 3" xfId="29652"/>
    <cellStyle name="Обычный 26 6 2 3" xfId="29653"/>
    <cellStyle name="Обычный 26 6 2 3 2" xfId="29654"/>
    <cellStyle name="Обычный 26 6 2 4" xfId="29655"/>
    <cellStyle name="Обычный 26 6 3" xfId="29656"/>
    <cellStyle name="Обычный 26 6 3 2" xfId="29657"/>
    <cellStyle name="Обычный 26 6 3 2 2" xfId="29658"/>
    <cellStyle name="Обычный 26 6 3 2 2 2" xfId="29659"/>
    <cellStyle name="Обычный 26 6 3 2 3" xfId="29660"/>
    <cellStyle name="Обычный 26 6 3 3" xfId="29661"/>
    <cellStyle name="Обычный 26 6 3 3 2" xfId="29662"/>
    <cellStyle name="Обычный 26 6 3 4" xfId="29663"/>
    <cellStyle name="Обычный 26 6 4" xfId="29664"/>
    <cellStyle name="Обычный 26 6 4 2" xfId="29665"/>
    <cellStyle name="Обычный 26 6 4 2 2" xfId="29666"/>
    <cellStyle name="Обычный 26 6 4 2 2 2" xfId="29667"/>
    <cellStyle name="Обычный 26 6 4 2 3" xfId="29668"/>
    <cellStyle name="Обычный 26 6 4 3" xfId="29669"/>
    <cellStyle name="Обычный 26 6 4 3 2" xfId="29670"/>
    <cellStyle name="Обычный 26 6 4 4" xfId="29671"/>
    <cellStyle name="Обычный 26 6 5" xfId="29672"/>
    <cellStyle name="Обычный 26 6 5 2" xfId="29673"/>
    <cellStyle name="Обычный 26 7" xfId="29674"/>
    <cellStyle name="Обычный 26 7 2" xfId="29675"/>
    <cellStyle name="Обычный 26 7 2 2" xfId="29676"/>
    <cellStyle name="Обычный 26 7 2 2 2" xfId="29677"/>
    <cellStyle name="Обычный 26 7 2 2 2 2" xfId="29678"/>
    <cellStyle name="Обычный 26 7 2 2 3" xfId="29679"/>
    <cellStyle name="Обычный 26 7 2 3" xfId="29680"/>
    <cellStyle name="Обычный 26 7 2 3 2" xfId="29681"/>
    <cellStyle name="Обычный 26 7 2 4" xfId="29682"/>
    <cellStyle name="Обычный 26 7 3" xfId="29683"/>
    <cellStyle name="Обычный 26 7 3 2" xfId="29684"/>
    <cellStyle name="Обычный 26 7 3 2 2" xfId="29685"/>
    <cellStyle name="Обычный 26 7 3 2 2 2" xfId="29686"/>
    <cellStyle name="Обычный 26 7 3 2 3" xfId="29687"/>
    <cellStyle name="Обычный 26 7 3 3" xfId="29688"/>
    <cellStyle name="Обычный 26 7 3 3 2" xfId="29689"/>
    <cellStyle name="Обычный 26 7 3 4" xfId="29690"/>
    <cellStyle name="Обычный 26 7 4" xfId="29691"/>
    <cellStyle name="Обычный 26 7 4 2" xfId="29692"/>
    <cellStyle name="Обычный 26 7 4 2 2" xfId="29693"/>
    <cellStyle name="Обычный 26 7 4 2 2 2" xfId="29694"/>
    <cellStyle name="Обычный 26 7 4 2 3" xfId="29695"/>
    <cellStyle name="Обычный 26 7 4 3" xfId="29696"/>
    <cellStyle name="Обычный 26 7 4 3 2" xfId="29697"/>
    <cellStyle name="Обычный 26 7 4 4" xfId="29698"/>
    <cellStyle name="Обычный 26 7 5" xfId="29699"/>
    <cellStyle name="Обычный 26 7 5 2" xfId="29700"/>
    <cellStyle name="Обычный 26 7 5 2 2" xfId="29701"/>
    <cellStyle name="Обычный 26 7 5 2 2 2" xfId="29702"/>
    <cellStyle name="Обычный 26 7 5 2 3" xfId="29703"/>
    <cellStyle name="Обычный 26 7 5 3" xfId="29704"/>
    <cellStyle name="Обычный 26 7 5 3 2" xfId="29705"/>
    <cellStyle name="Обычный 26 7 5 4" xfId="29706"/>
    <cellStyle name="Обычный 26 7 6" xfId="29707"/>
    <cellStyle name="Обычный 26 7 6 2" xfId="29708"/>
    <cellStyle name="Обычный 26 7 6 2 2" xfId="29709"/>
    <cellStyle name="Обычный 26 7 6 3" xfId="29710"/>
    <cellStyle name="Обычный 26 7 7" xfId="29711"/>
    <cellStyle name="Обычный 26 7 7 2" xfId="29712"/>
    <cellStyle name="Обычный 26 7 8" xfId="29713"/>
    <cellStyle name="Обычный 26 8" xfId="29714"/>
    <cellStyle name="Обычный 26 8 2" xfId="29715"/>
    <cellStyle name="Обычный 26 8 2 2" xfId="29716"/>
    <cellStyle name="Обычный 26 8 2 2 2" xfId="29717"/>
    <cellStyle name="Обычный 26 8 2 2 2 2" xfId="29718"/>
    <cellStyle name="Обычный 26 8 2 2 3" xfId="29719"/>
    <cellStyle name="Обычный 26 8 2 3" xfId="29720"/>
    <cellStyle name="Обычный 26 8 2 3 2" xfId="29721"/>
    <cellStyle name="Обычный 26 8 2 4" xfId="29722"/>
    <cellStyle name="Обычный 26 8 3" xfId="29723"/>
    <cellStyle name="Обычный 26 8 3 2" xfId="29724"/>
    <cellStyle name="Обычный 26 8 3 2 2" xfId="29725"/>
    <cellStyle name="Обычный 26 8 3 2 2 2" xfId="29726"/>
    <cellStyle name="Обычный 26 8 3 2 3" xfId="29727"/>
    <cellStyle name="Обычный 26 8 3 3" xfId="29728"/>
    <cellStyle name="Обычный 26 8 3 3 2" xfId="29729"/>
    <cellStyle name="Обычный 26 8 3 4" xfId="29730"/>
    <cellStyle name="Обычный 26 8 4" xfId="29731"/>
    <cellStyle name="Обычный 26 8 4 2" xfId="29732"/>
    <cellStyle name="Обычный 26 8 4 2 2" xfId="29733"/>
    <cellStyle name="Обычный 26 8 4 2 2 2" xfId="29734"/>
    <cellStyle name="Обычный 26 8 4 2 3" xfId="29735"/>
    <cellStyle name="Обычный 26 8 4 3" xfId="29736"/>
    <cellStyle name="Обычный 26 8 4 3 2" xfId="29737"/>
    <cellStyle name="Обычный 26 8 4 4" xfId="29738"/>
    <cellStyle name="Обычный 26 8 5" xfId="29739"/>
    <cellStyle name="Обычный 26 8 5 2" xfId="29740"/>
    <cellStyle name="Обычный 26 8 5 2 2" xfId="29741"/>
    <cellStyle name="Обычный 26 8 5 2 2 2" xfId="29742"/>
    <cellStyle name="Обычный 26 8 5 2 3" xfId="29743"/>
    <cellStyle name="Обычный 26 8 5 3" xfId="29744"/>
    <cellStyle name="Обычный 26 8 5 3 2" xfId="29745"/>
    <cellStyle name="Обычный 26 8 5 4" xfId="29746"/>
    <cellStyle name="Обычный 26 8 6" xfId="29747"/>
    <cellStyle name="Обычный 26 8 6 2" xfId="29748"/>
    <cellStyle name="Обычный 26 8 6 2 2" xfId="29749"/>
    <cellStyle name="Обычный 26 8 6 3" xfId="29750"/>
    <cellStyle name="Обычный 26 8 7" xfId="29751"/>
    <cellStyle name="Обычный 26 8 7 2" xfId="29752"/>
    <cellStyle name="Обычный 26 8 8" xfId="29753"/>
    <cellStyle name="Обычный 26 9" xfId="29754"/>
    <cellStyle name="Обычный 26 9 2" xfId="29755"/>
    <cellStyle name="Обычный 26 9 2 2" xfId="29756"/>
    <cellStyle name="Обычный 26 9 2 2 2" xfId="29757"/>
    <cellStyle name="Обычный 26 9 2 2 2 2" xfId="29758"/>
    <cellStyle name="Обычный 26 9 2 2 3" xfId="29759"/>
    <cellStyle name="Обычный 26 9 2 3" xfId="29760"/>
    <cellStyle name="Обычный 26 9 2 3 2" xfId="29761"/>
    <cellStyle name="Обычный 26 9 2 4" xfId="29762"/>
    <cellStyle name="Обычный 26 9 3" xfId="29763"/>
    <cellStyle name="Обычный 26 9 3 2" xfId="29764"/>
    <cellStyle name="Обычный 26 9 3 2 2" xfId="29765"/>
    <cellStyle name="Обычный 26 9 3 3" xfId="29766"/>
    <cellStyle name="Обычный 26 9 4" xfId="29767"/>
    <cellStyle name="Обычный 26 9 4 2" xfId="29768"/>
    <cellStyle name="Обычный 26 9 5" xfId="29769"/>
    <cellStyle name="Обычный 26_RecoursesReserves_образец (Универсальный от Димы) (2)" xfId="47321"/>
    <cellStyle name="Обычный 27" xfId="29770"/>
    <cellStyle name="Обычный 27 10" xfId="29771"/>
    <cellStyle name="Обычный 27 10 2" xfId="29772"/>
    <cellStyle name="Обычный 27 10 2 2" xfId="29773"/>
    <cellStyle name="Обычный 27 10 2 2 2" xfId="29774"/>
    <cellStyle name="Обычный 27 10 2 3" xfId="29775"/>
    <cellStyle name="Обычный 27 10 3" xfId="29776"/>
    <cellStyle name="Обычный 27 10 3 2" xfId="29777"/>
    <cellStyle name="Обычный 27 10 4" xfId="29778"/>
    <cellStyle name="Обычный 27 11" xfId="29779"/>
    <cellStyle name="Обычный 27 11 2" xfId="29780"/>
    <cellStyle name="Обычный 27 11 2 2" xfId="29781"/>
    <cellStyle name="Обычный 27 11 2 2 2" xfId="29782"/>
    <cellStyle name="Обычный 27 11 2 3" xfId="29783"/>
    <cellStyle name="Обычный 27 11 3" xfId="29784"/>
    <cellStyle name="Обычный 27 11 3 2" xfId="29785"/>
    <cellStyle name="Обычный 27 11 4" xfId="29786"/>
    <cellStyle name="Обычный 27 12" xfId="29787"/>
    <cellStyle name="Обычный 27 12 2" xfId="29788"/>
    <cellStyle name="Обычный 27 12 2 2" xfId="29789"/>
    <cellStyle name="Обычный 27 12 2 2 2" xfId="29790"/>
    <cellStyle name="Обычный 27 12 2 3" xfId="29791"/>
    <cellStyle name="Обычный 27 12 3" xfId="29792"/>
    <cellStyle name="Обычный 27 12 3 2" xfId="29793"/>
    <cellStyle name="Обычный 27 12 4" xfId="29794"/>
    <cellStyle name="Обычный 27 13" xfId="29795"/>
    <cellStyle name="Обычный 27 13 2" xfId="29796"/>
    <cellStyle name="Обычный 27 14" xfId="29797"/>
    <cellStyle name="Обычный 27 14 2" xfId="29798"/>
    <cellStyle name="Обычный 27 15" xfId="29799"/>
    <cellStyle name="Обычный 27 16" xfId="47322"/>
    <cellStyle name="Обычный 27 17" xfId="47323"/>
    <cellStyle name="Обычный 27 2" xfId="29800"/>
    <cellStyle name="Обычный 27 2 10" xfId="29801"/>
    <cellStyle name="Обычный 27 2 10 2" xfId="29802"/>
    <cellStyle name="Обычный 27 2 10 2 2" xfId="29803"/>
    <cellStyle name="Обычный 27 2 10 2 2 2" xfId="29804"/>
    <cellStyle name="Обычный 27 2 10 2 3" xfId="29805"/>
    <cellStyle name="Обычный 27 2 10 3" xfId="29806"/>
    <cellStyle name="Обычный 27 2 10 3 2" xfId="29807"/>
    <cellStyle name="Обычный 27 2 10 4" xfId="29808"/>
    <cellStyle name="Обычный 27 2 11" xfId="47324"/>
    <cellStyle name="Обычный 27 2 11 2" xfId="47325"/>
    <cellStyle name="Обычный 27 2 12" xfId="47326"/>
    <cellStyle name="Обычный 27 2 13" xfId="47327"/>
    <cellStyle name="Обычный 27 2 14" xfId="47328"/>
    <cellStyle name="Обычный 27 2 2" xfId="29809"/>
    <cellStyle name="Обычный 27 2 2 2" xfId="29810"/>
    <cellStyle name="Обычный 27 2 2 2 2" xfId="29811"/>
    <cellStyle name="Обычный 27 2 2 2 2 2" xfId="29812"/>
    <cellStyle name="Обычный 27 2 2 2 2 2 2" xfId="29813"/>
    <cellStyle name="Обычный 27 2 2 2 2 3" xfId="29814"/>
    <cellStyle name="Обычный 27 2 2 2 3" xfId="29815"/>
    <cellStyle name="Обычный 27 2 2 2 3 2" xfId="29816"/>
    <cellStyle name="Обычный 27 2 2 2 4" xfId="29817"/>
    <cellStyle name="Обычный 27 2 2 3" xfId="29818"/>
    <cellStyle name="Обычный 27 2 2 3 2" xfId="29819"/>
    <cellStyle name="Обычный 27 2 2 3 2 2" xfId="29820"/>
    <cellStyle name="Обычный 27 2 2 3 2 2 2" xfId="29821"/>
    <cellStyle name="Обычный 27 2 2 3 2 3" xfId="29822"/>
    <cellStyle name="Обычный 27 2 2 3 3" xfId="29823"/>
    <cellStyle name="Обычный 27 2 2 3 3 2" xfId="29824"/>
    <cellStyle name="Обычный 27 2 2 3 4" xfId="29825"/>
    <cellStyle name="Обычный 27 2 2 4" xfId="29826"/>
    <cellStyle name="Обычный 27 2 2 4 2" xfId="29827"/>
    <cellStyle name="Обычный 27 2 2 4 2 2" xfId="29828"/>
    <cellStyle name="Обычный 27 2 2 4 2 2 2" xfId="29829"/>
    <cellStyle name="Обычный 27 2 2 4 2 3" xfId="29830"/>
    <cellStyle name="Обычный 27 2 2 4 3" xfId="29831"/>
    <cellStyle name="Обычный 27 2 2 4 3 2" xfId="29832"/>
    <cellStyle name="Обычный 27 2 2 4 4" xfId="29833"/>
    <cellStyle name="Обычный 27 2 2 5" xfId="47329"/>
    <cellStyle name="Обычный 27 2 3" xfId="29834"/>
    <cellStyle name="Обычный 27 2 3 2" xfId="29835"/>
    <cellStyle name="Обычный 27 2 3 2 2" xfId="29836"/>
    <cellStyle name="Обычный 27 2 3 2 2 2" xfId="29837"/>
    <cellStyle name="Обычный 27 2 3 2 2 2 2" xfId="29838"/>
    <cellStyle name="Обычный 27 2 3 2 2 3" xfId="29839"/>
    <cellStyle name="Обычный 27 2 3 2 3" xfId="29840"/>
    <cellStyle name="Обычный 27 2 3 2 3 2" xfId="29841"/>
    <cellStyle name="Обычный 27 2 3 2 4" xfId="29842"/>
    <cellStyle name="Обычный 27 2 3 3" xfId="29843"/>
    <cellStyle name="Обычный 27 2 3 3 2" xfId="29844"/>
    <cellStyle name="Обычный 27 2 3 3 2 2" xfId="29845"/>
    <cellStyle name="Обычный 27 2 3 3 2 2 2" xfId="29846"/>
    <cellStyle name="Обычный 27 2 3 3 2 3" xfId="29847"/>
    <cellStyle name="Обычный 27 2 3 3 3" xfId="29848"/>
    <cellStyle name="Обычный 27 2 3 3 3 2" xfId="29849"/>
    <cellStyle name="Обычный 27 2 3 3 4" xfId="29850"/>
    <cellStyle name="Обычный 27 2 3 4" xfId="29851"/>
    <cellStyle name="Обычный 27 2 3 4 2" xfId="29852"/>
    <cellStyle name="Обычный 27 2 3 4 2 2" xfId="29853"/>
    <cellStyle name="Обычный 27 2 3 4 2 2 2" xfId="29854"/>
    <cellStyle name="Обычный 27 2 3 4 2 3" xfId="29855"/>
    <cellStyle name="Обычный 27 2 3 4 3" xfId="29856"/>
    <cellStyle name="Обычный 27 2 3 4 3 2" xfId="29857"/>
    <cellStyle name="Обычный 27 2 3 4 4" xfId="29858"/>
    <cellStyle name="Обычный 27 2 3 5" xfId="29859"/>
    <cellStyle name="Обычный 27 2 3 5 2" xfId="29860"/>
    <cellStyle name="Обычный 27 2 3 5 2 2" xfId="29861"/>
    <cellStyle name="Обычный 27 2 3 5 2 2 2" xfId="29862"/>
    <cellStyle name="Обычный 27 2 3 5 2 3" xfId="29863"/>
    <cellStyle name="Обычный 27 2 3 5 3" xfId="29864"/>
    <cellStyle name="Обычный 27 2 3 5 3 2" xfId="29865"/>
    <cellStyle name="Обычный 27 2 3 5 4" xfId="29866"/>
    <cellStyle name="Обычный 27 2 3 6" xfId="29867"/>
    <cellStyle name="Обычный 27 2 3 6 2" xfId="29868"/>
    <cellStyle name="Обычный 27 2 3 6 2 2" xfId="29869"/>
    <cellStyle name="Обычный 27 2 3 6 3" xfId="29870"/>
    <cellStyle name="Обычный 27 2 3 7" xfId="29871"/>
    <cellStyle name="Обычный 27 2 3 7 2" xfId="29872"/>
    <cellStyle name="Обычный 27 2 3 8" xfId="29873"/>
    <cellStyle name="Обычный 27 2 3 8 2" xfId="29874"/>
    <cellStyle name="Обычный 27 2 3 9" xfId="29875"/>
    <cellStyle name="Обычный 27 2 4" xfId="29876"/>
    <cellStyle name="Обычный 27 2 4 2" xfId="29877"/>
    <cellStyle name="Обычный 27 2 4 2 2" xfId="29878"/>
    <cellStyle name="Обычный 27 2 4 2 2 2" xfId="29879"/>
    <cellStyle name="Обычный 27 2 4 2 2 2 2" xfId="29880"/>
    <cellStyle name="Обычный 27 2 4 2 2 3" xfId="29881"/>
    <cellStyle name="Обычный 27 2 4 2 3" xfId="29882"/>
    <cellStyle name="Обычный 27 2 4 2 3 2" xfId="29883"/>
    <cellStyle name="Обычный 27 2 4 2 4" xfId="29884"/>
    <cellStyle name="Обычный 27 2 4 3" xfId="29885"/>
    <cellStyle name="Обычный 27 2 4 3 2" xfId="29886"/>
    <cellStyle name="Обычный 27 2 4 3 2 2" xfId="29887"/>
    <cellStyle name="Обычный 27 2 4 3 2 2 2" xfId="29888"/>
    <cellStyle name="Обычный 27 2 4 3 2 3" xfId="29889"/>
    <cellStyle name="Обычный 27 2 4 3 3" xfId="29890"/>
    <cellStyle name="Обычный 27 2 4 3 3 2" xfId="29891"/>
    <cellStyle name="Обычный 27 2 4 3 4" xfId="29892"/>
    <cellStyle name="Обычный 27 2 4 4" xfId="29893"/>
    <cellStyle name="Обычный 27 2 4 4 2" xfId="29894"/>
    <cellStyle name="Обычный 27 2 4 4 2 2" xfId="29895"/>
    <cellStyle name="Обычный 27 2 4 4 2 2 2" xfId="29896"/>
    <cellStyle name="Обычный 27 2 4 4 2 3" xfId="29897"/>
    <cellStyle name="Обычный 27 2 4 4 3" xfId="29898"/>
    <cellStyle name="Обычный 27 2 4 4 3 2" xfId="29899"/>
    <cellStyle name="Обычный 27 2 4 4 4" xfId="29900"/>
    <cellStyle name="Обычный 27 2 4 5" xfId="29901"/>
    <cellStyle name="Обычный 27 2 4 5 2" xfId="29902"/>
    <cellStyle name="Обычный 27 2 4 5 2 2" xfId="29903"/>
    <cellStyle name="Обычный 27 2 4 5 3" xfId="29904"/>
    <cellStyle name="Обычный 27 2 4 6" xfId="29905"/>
    <cellStyle name="Обычный 27 2 4 6 2" xfId="29906"/>
    <cellStyle name="Обычный 27 2 4 7" xfId="29907"/>
    <cellStyle name="Обычный 27 2 5" xfId="29908"/>
    <cellStyle name="Обычный 27 2 5 2" xfId="29909"/>
    <cellStyle name="Обычный 27 2 5 2 2" xfId="29910"/>
    <cellStyle name="Обычный 27 2 5 2 2 2" xfId="29911"/>
    <cellStyle name="Обычный 27 2 5 2 3" xfId="29912"/>
    <cellStyle name="Обычный 27 2 5 3" xfId="29913"/>
    <cellStyle name="Обычный 27 2 5 3 2" xfId="29914"/>
    <cellStyle name="Обычный 27 2 5 4" xfId="29915"/>
    <cellStyle name="Обычный 27 2 6" xfId="29916"/>
    <cellStyle name="Обычный 27 2 6 2" xfId="47330"/>
    <cellStyle name="Обычный 27 2 7" xfId="29917"/>
    <cellStyle name="Обычный 27 2 7 2" xfId="29918"/>
    <cellStyle name="Обычный 27 2 7 2 2" xfId="29919"/>
    <cellStyle name="Обычный 27 2 7 2 2 2" xfId="29920"/>
    <cellStyle name="Обычный 27 2 7 2 3" xfId="29921"/>
    <cellStyle name="Обычный 27 2 7 3" xfId="29922"/>
    <cellStyle name="Обычный 27 2 7 3 2" xfId="29923"/>
    <cellStyle name="Обычный 27 2 7 4" xfId="29924"/>
    <cellStyle name="Обычный 27 2 8" xfId="29925"/>
    <cellStyle name="Обычный 27 2 8 2" xfId="29926"/>
    <cellStyle name="Обычный 27 2 8 2 2" xfId="29927"/>
    <cellStyle name="Обычный 27 2 8 2 2 2" xfId="29928"/>
    <cellStyle name="Обычный 27 2 8 2 3" xfId="29929"/>
    <cellStyle name="Обычный 27 2 8 3" xfId="29930"/>
    <cellStyle name="Обычный 27 2 8 3 2" xfId="29931"/>
    <cellStyle name="Обычный 27 2 8 4" xfId="29932"/>
    <cellStyle name="Обычный 27 2 9" xfId="29933"/>
    <cellStyle name="Обычный 27 2 9 2" xfId="29934"/>
    <cellStyle name="Обычный 27 2 9 2 2" xfId="29935"/>
    <cellStyle name="Обычный 27 2 9 2 2 2" xfId="29936"/>
    <cellStyle name="Обычный 27 2 9 2 3" xfId="29937"/>
    <cellStyle name="Обычный 27 2 9 3" xfId="29938"/>
    <cellStyle name="Обычный 27 2 9 3 2" xfId="29939"/>
    <cellStyle name="Обычный 27 2 9 4" xfId="29940"/>
    <cellStyle name="Обычный 27 3" xfId="29941"/>
    <cellStyle name="Обычный 27 3 10" xfId="29942"/>
    <cellStyle name="Обычный 27 3 10 2" xfId="29943"/>
    <cellStyle name="Обычный 27 3 11" xfId="29944"/>
    <cellStyle name="Обычный 27 3 2" xfId="29945"/>
    <cellStyle name="Обычный 27 3 2 2" xfId="29946"/>
    <cellStyle name="Обычный 27 3 2 2 2" xfId="29947"/>
    <cellStyle name="Обычный 27 3 2 2 2 2" xfId="29948"/>
    <cellStyle name="Обычный 27 3 2 2 2 2 2" xfId="29949"/>
    <cellStyle name="Обычный 27 3 2 2 2 3" xfId="29950"/>
    <cellStyle name="Обычный 27 3 2 2 3" xfId="29951"/>
    <cellStyle name="Обычный 27 3 2 2 3 2" xfId="29952"/>
    <cellStyle name="Обычный 27 3 2 2 4" xfId="29953"/>
    <cellStyle name="Обычный 27 3 2 3" xfId="29954"/>
    <cellStyle name="Обычный 27 3 2 3 2" xfId="29955"/>
    <cellStyle name="Обычный 27 3 2 3 2 2" xfId="29956"/>
    <cellStyle name="Обычный 27 3 2 3 2 2 2" xfId="29957"/>
    <cellStyle name="Обычный 27 3 2 3 2 3" xfId="29958"/>
    <cellStyle name="Обычный 27 3 2 3 3" xfId="29959"/>
    <cellStyle name="Обычный 27 3 2 3 3 2" xfId="29960"/>
    <cellStyle name="Обычный 27 3 2 3 4" xfId="29961"/>
    <cellStyle name="Обычный 27 3 2 4" xfId="29962"/>
    <cellStyle name="Обычный 27 3 2 4 2" xfId="29963"/>
    <cellStyle name="Обычный 27 3 2 4 2 2" xfId="29964"/>
    <cellStyle name="Обычный 27 3 2 4 2 2 2" xfId="29965"/>
    <cellStyle name="Обычный 27 3 2 4 2 3" xfId="29966"/>
    <cellStyle name="Обычный 27 3 2 4 3" xfId="29967"/>
    <cellStyle name="Обычный 27 3 2 4 3 2" xfId="29968"/>
    <cellStyle name="Обычный 27 3 2 4 4" xfId="29969"/>
    <cellStyle name="Обычный 27 3 2 5" xfId="29970"/>
    <cellStyle name="Обычный 27 3 2 5 2" xfId="29971"/>
    <cellStyle name="Обычный 27 3 2 5 2 2" xfId="29972"/>
    <cellStyle name="Обычный 27 3 2 5 3" xfId="29973"/>
    <cellStyle name="Обычный 27 3 2 6" xfId="29974"/>
    <cellStyle name="Обычный 27 3 2 6 2" xfId="29975"/>
    <cellStyle name="Обычный 27 3 2 7" xfId="29976"/>
    <cellStyle name="Обычный 27 3 2 7 2" xfId="29977"/>
    <cellStyle name="Обычный 27 3 2 8" xfId="29978"/>
    <cellStyle name="Обычный 27 3 3" xfId="29979"/>
    <cellStyle name="Обычный 27 3 3 2" xfId="29980"/>
    <cellStyle name="Обычный 27 3 3 2 2" xfId="29981"/>
    <cellStyle name="Обычный 27 3 3 2 2 2" xfId="29982"/>
    <cellStyle name="Обычный 27 3 3 2 2 2 2" xfId="29983"/>
    <cellStyle name="Обычный 27 3 3 2 2 3" xfId="29984"/>
    <cellStyle name="Обычный 27 3 3 2 3" xfId="29985"/>
    <cellStyle name="Обычный 27 3 3 2 3 2" xfId="29986"/>
    <cellStyle name="Обычный 27 3 3 2 4" xfId="29987"/>
    <cellStyle name="Обычный 27 3 3 3" xfId="29988"/>
    <cellStyle name="Обычный 27 3 3 3 2" xfId="29989"/>
    <cellStyle name="Обычный 27 3 3 3 2 2" xfId="29990"/>
    <cellStyle name="Обычный 27 3 3 3 2 2 2" xfId="29991"/>
    <cellStyle name="Обычный 27 3 3 3 2 3" xfId="29992"/>
    <cellStyle name="Обычный 27 3 3 3 3" xfId="29993"/>
    <cellStyle name="Обычный 27 3 3 3 3 2" xfId="29994"/>
    <cellStyle name="Обычный 27 3 3 3 4" xfId="29995"/>
    <cellStyle name="Обычный 27 3 3 4" xfId="29996"/>
    <cellStyle name="Обычный 27 3 3 4 2" xfId="29997"/>
    <cellStyle name="Обычный 27 3 3 4 2 2" xfId="29998"/>
    <cellStyle name="Обычный 27 3 3 4 2 2 2" xfId="29999"/>
    <cellStyle name="Обычный 27 3 3 4 2 3" xfId="30000"/>
    <cellStyle name="Обычный 27 3 3 4 3" xfId="30001"/>
    <cellStyle name="Обычный 27 3 3 4 3 2" xfId="30002"/>
    <cellStyle name="Обычный 27 3 3 4 4" xfId="30003"/>
    <cellStyle name="Обычный 27 3 3 5" xfId="30004"/>
    <cellStyle name="Обычный 27 3 3 5 2" xfId="30005"/>
    <cellStyle name="Обычный 27 3 3 5 2 2" xfId="30006"/>
    <cellStyle name="Обычный 27 3 3 5 3" xfId="30007"/>
    <cellStyle name="Обычный 27 3 3 6" xfId="30008"/>
    <cellStyle name="Обычный 27 3 3 6 2" xfId="30009"/>
    <cellStyle name="Обычный 27 3 3 7" xfId="30010"/>
    <cellStyle name="Обычный 27 3 4" xfId="30011"/>
    <cellStyle name="Обычный 27 3 4 2" xfId="30012"/>
    <cellStyle name="Обычный 27 3 4 2 2" xfId="30013"/>
    <cellStyle name="Обычный 27 3 4 2 2 2" xfId="30014"/>
    <cellStyle name="Обычный 27 3 4 2 3" xfId="30015"/>
    <cellStyle name="Обычный 27 3 4 3" xfId="30016"/>
    <cellStyle name="Обычный 27 3 4 3 2" xfId="30017"/>
    <cellStyle name="Обычный 27 3 4 4" xfId="30018"/>
    <cellStyle name="Обычный 27 3 5" xfId="30019"/>
    <cellStyle name="Обычный 27 3 5 2" xfId="30020"/>
    <cellStyle name="Обычный 27 3 5 2 2" xfId="30021"/>
    <cellStyle name="Обычный 27 3 5 2 2 2" xfId="30022"/>
    <cellStyle name="Обычный 27 3 5 2 3" xfId="30023"/>
    <cellStyle name="Обычный 27 3 5 3" xfId="30024"/>
    <cellStyle name="Обычный 27 3 5 3 2" xfId="30025"/>
    <cellStyle name="Обычный 27 3 5 4" xfId="30026"/>
    <cellStyle name="Обычный 27 3 6" xfId="30027"/>
    <cellStyle name="Обычный 27 3 6 2" xfId="30028"/>
    <cellStyle name="Обычный 27 3 6 2 2" xfId="30029"/>
    <cellStyle name="Обычный 27 3 6 2 2 2" xfId="30030"/>
    <cellStyle name="Обычный 27 3 6 2 3" xfId="30031"/>
    <cellStyle name="Обычный 27 3 6 3" xfId="30032"/>
    <cellStyle name="Обычный 27 3 6 3 2" xfId="30033"/>
    <cellStyle name="Обычный 27 3 6 4" xfId="30034"/>
    <cellStyle name="Обычный 27 3 7" xfId="30035"/>
    <cellStyle name="Обычный 27 3 7 2" xfId="30036"/>
    <cellStyle name="Обычный 27 3 7 2 2" xfId="30037"/>
    <cellStyle name="Обычный 27 3 7 2 2 2" xfId="30038"/>
    <cellStyle name="Обычный 27 3 7 2 3" xfId="30039"/>
    <cellStyle name="Обычный 27 3 7 3" xfId="30040"/>
    <cellStyle name="Обычный 27 3 7 3 2" xfId="30041"/>
    <cellStyle name="Обычный 27 3 7 4" xfId="30042"/>
    <cellStyle name="Обычный 27 3 8" xfId="30043"/>
    <cellStyle name="Обычный 27 3 8 2" xfId="30044"/>
    <cellStyle name="Обычный 27 3 8 2 2" xfId="30045"/>
    <cellStyle name="Обычный 27 3 8 3" xfId="30046"/>
    <cellStyle name="Обычный 27 3 9" xfId="30047"/>
    <cellStyle name="Обычный 27 3 9 2" xfId="30048"/>
    <cellStyle name="Обычный 27 4" xfId="30049"/>
    <cellStyle name="Обычный 27 4 2" xfId="30050"/>
    <cellStyle name="Обычный 27 4 2 2" xfId="30051"/>
    <cellStyle name="Обычный 27 4 2 2 2" xfId="30052"/>
    <cellStyle name="Обычный 27 4 2 2 2 2" xfId="30053"/>
    <cellStyle name="Обычный 27 4 2 2 3" xfId="30054"/>
    <cellStyle name="Обычный 27 4 2 3" xfId="30055"/>
    <cellStyle name="Обычный 27 4 2 3 2" xfId="30056"/>
    <cellStyle name="Обычный 27 4 2 4" xfId="30057"/>
    <cellStyle name="Обычный 27 4 3" xfId="30058"/>
    <cellStyle name="Обычный 27 4 3 2" xfId="30059"/>
    <cellStyle name="Обычный 27 4 3 2 2" xfId="30060"/>
    <cellStyle name="Обычный 27 4 3 2 2 2" xfId="30061"/>
    <cellStyle name="Обычный 27 4 3 2 3" xfId="30062"/>
    <cellStyle name="Обычный 27 4 3 3" xfId="30063"/>
    <cellStyle name="Обычный 27 4 3 3 2" xfId="30064"/>
    <cellStyle name="Обычный 27 4 3 4" xfId="30065"/>
    <cellStyle name="Обычный 27 4 4" xfId="47331"/>
    <cellStyle name="Обычный 27 5" xfId="30066"/>
    <cellStyle name="Обычный 27 5 2" xfId="30067"/>
    <cellStyle name="Обычный 27 5 2 2" xfId="30068"/>
    <cellStyle name="Обычный 27 5 2 2 2" xfId="30069"/>
    <cellStyle name="Обычный 27 5 2 2 2 2" xfId="30070"/>
    <cellStyle name="Обычный 27 5 2 2 3" xfId="30071"/>
    <cellStyle name="Обычный 27 5 2 3" xfId="30072"/>
    <cellStyle name="Обычный 27 5 2 3 2" xfId="30073"/>
    <cellStyle name="Обычный 27 5 2 4" xfId="30074"/>
    <cellStyle name="Обычный 27 5 3" xfId="30075"/>
    <cellStyle name="Обычный 27 5 3 2" xfId="30076"/>
    <cellStyle name="Обычный 27 5 3 2 2" xfId="30077"/>
    <cellStyle name="Обычный 27 5 3 2 2 2" xfId="30078"/>
    <cellStyle name="Обычный 27 5 3 2 3" xfId="30079"/>
    <cellStyle name="Обычный 27 5 3 3" xfId="30080"/>
    <cellStyle name="Обычный 27 5 3 3 2" xfId="30081"/>
    <cellStyle name="Обычный 27 5 3 4" xfId="30082"/>
    <cellStyle name="Обычный 27 5 4" xfId="47332"/>
    <cellStyle name="Обычный 27 5 4 2" xfId="47333"/>
    <cellStyle name="Обычный 27 6" xfId="30083"/>
    <cellStyle name="Обычный 27 6 2" xfId="30084"/>
    <cellStyle name="Обычный 27 6 2 2" xfId="30085"/>
    <cellStyle name="Обычный 27 6 2 2 2" xfId="30086"/>
    <cellStyle name="Обычный 27 6 2 2 2 2" xfId="30087"/>
    <cellStyle name="Обычный 27 6 2 2 3" xfId="30088"/>
    <cellStyle name="Обычный 27 6 2 3" xfId="30089"/>
    <cellStyle name="Обычный 27 6 2 3 2" xfId="30090"/>
    <cellStyle name="Обычный 27 6 2 4" xfId="30091"/>
    <cellStyle name="Обычный 27 6 3" xfId="30092"/>
    <cellStyle name="Обычный 27 6 3 2" xfId="30093"/>
    <cellStyle name="Обычный 27 6 3 2 2" xfId="30094"/>
    <cellStyle name="Обычный 27 6 3 2 2 2" xfId="30095"/>
    <cellStyle name="Обычный 27 6 3 2 3" xfId="30096"/>
    <cellStyle name="Обычный 27 6 3 3" xfId="30097"/>
    <cellStyle name="Обычный 27 6 3 3 2" xfId="30098"/>
    <cellStyle name="Обычный 27 6 3 4" xfId="30099"/>
    <cellStyle name="Обычный 27 6 4" xfId="30100"/>
    <cellStyle name="Обычный 27 6 4 2" xfId="30101"/>
    <cellStyle name="Обычный 27 6 4 2 2" xfId="30102"/>
    <cellStyle name="Обычный 27 6 4 2 2 2" xfId="30103"/>
    <cellStyle name="Обычный 27 6 4 2 3" xfId="30104"/>
    <cellStyle name="Обычный 27 6 4 3" xfId="30105"/>
    <cellStyle name="Обычный 27 6 4 3 2" xfId="30106"/>
    <cellStyle name="Обычный 27 6 4 4" xfId="30107"/>
    <cellStyle name="Обычный 27 6 5" xfId="30108"/>
    <cellStyle name="Обычный 27 6 5 2" xfId="30109"/>
    <cellStyle name="Обычный 27 6 5 2 2" xfId="30110"/>
    <cellStyle name="Обычный 27 6 5 3" xfId="30111"/>
    <cellStyle name="Обычный 27 6 6" xfId="30112"/>
    <cellStyle name="Обычный 27 6 6 2" xfId="30113"/>
    <cellStyle name="Обычный 27 6 7" xfId="30114"/>
    <cellStyle name="Обычный 27 6 7 2" xfId="30115"/>
    <cellStyle name="Обычный 27 6 8" xfId="30116"/>
    <cellStyle name="Обычный 27 7" xfId="30117"/>
    <cellStyle name="Обычный 27 7 2" xfId="30118"/>
    <cellStyle name="Обычный 27 7 2 2" xfId="30119"/>
    <cellStyle name="Обычный 27 7 2 2 2" xfId="30120"/>
    <cellStyle name="Обычный 27 7 2 2 2 2" xfId="30121"/>
    <cellStyle name="Обычный 27 7 2 2 3" xfId="30122"/>
    <cellStyle name="Обычный 27 7 2 3" xfId="30123"/>
    <cellStyle name="Обычный 27 7 2 3 2" xfId="30124"/>
    <cellStyle name="Обычный 27 7 2 4" xfId="30125"/>
    <cellStyle name="Обычный 27 7 3" xfId="30126"/>
    <cellStyle name="Обычный 27 7 3 2" xfId="30127"/>
    <cellStyle name="Обычный 27 7 3 2 2" xfId="30128"/>
    <cellStyle name="Обычный 27 7 3 2 2 2" xfId="30129"/>
    <cellStyle name="Обычный 27 7 3 2 3" xfId="30130"/>
    <cellStyle name="Обычный 27 7 3 3" xfId="30131"/>
    <cellStyle name="Обычный 27 7 3 3 2" xfId="30132"/>
    <cellStyle name="Обычный 27 7 3 4" xfId="30133"/>
    <cellStyle name="Обычный 27 7 4" xfId="30134"/>
    <cellStyle name="Обычный 27 7 4 2" xfId="30135"/>
    <cellStyle name="Обычный 27 7 4 2 2" xfId="30136"/>
    <cellStyle name="Обычный 27 7 4 2 2 2" xfId="30137"/>
    <cellStyle name="Обычный 27 7 4 2 3" xfId="30138"/>
    <cellStyle name="Обычный 27 7 4 3" xfId="30139"/>
    <cellStyle name="Обычный 27 7 4 3 2" xfId="30140"/>
    <cellStyle name="Обычный 27 7 4 4" xfId="30141"/>
    <cellStyle name="Обычный 27 7 5" xfId="30142"/>
    <cellStyle name="Обычный 27 7 5 2" xfId="30143"/>
    <cellStyle name="Обычный 27 7 5 2 2" xfId="30144"/>
    <cellStyle name="Обычный 27 7 5 3" xfId="30145"/>
    <cellStyle name="Обычный 27 7 6" xfId="30146"/>
    <cellStyle name="Обычный 27 7 6 2" xfId="30147"/>
    <cellStyle name="Обычный 27 7 7" xfId="30148"/>
    <cellStyle name="Обычный 27 7 7 2" xfId="30149"/>
    <cellStyle name="Обычный 27 7 8" xfId="30150"/>
    <cellStyle name="Обычный 27 8" xfId="30151"/>
    <cellStyle name="Обычный 27 8 2" xfId="30152"/>
    <cellStyle name="Обычный 27 8 2 2" xfId="30153"/>
    <cellStyle name="Обычный 27 8 2 2 2" xfId="30154"/>
    <cellStyle name="Обычный 27 8 2 2 2 2" xfId="30155"/>
    <cellStyle name="Обычный 27 8 2 2 3" xfId="30156"/>
    <cellStyle name="Обычный 27 8 2 3" xfId="30157"/>
    <cellStyle name="Обычный 27 8 2 3 2" xfId="30158"/>
    <cellStyle name="Обычный 27 8 2 4" xfId="30159"/>
    <cellStyle name="Обычный 27 8 3" xfId="30160"/>
    <cellStyle name="Обычный 27 8 3 2" xfId="30161"/>
    <cellStyle name="Обычный 27 8 3 2 2" xfId="30162"/>
    <cellStyle name="Обычный 27 8 3 2 2 2" xfId="30163"/>
    <cellStyle name="Обычный 27 8 3 2 3" xfId="30164"/>
    <cellStyle name="Обычный 27 8 3 3" xfId="30165"/>
    <cellStyle name="Обычный 27 8 3 3 2" xfId="30166"/>
    <cellStyle name="Обычный 27 8 3 4" xfId="30167"/>
    <cellStyle name="Обычный 27 8 4" xfId="30168"/>
    <cellStyle name="Обычный 27 8 4 2" xfId="30169"/>
    <cellStyle name="Обычный 27 8 4 2 2" xfId="30170"/>
    <cellStyle name="Обычный 27 8 4 2 2 2" xfId="30171"/>
    <cellStyle name="Обычный 27 8 4 2 3" xfId="30172"/>
    <cellStyle name="Обычный 27 8 4 3" xfId="30173"/>
    <cellStyle name="Обычный 27 8 4 3 2" xfId="30174"/>
    <cellStyle name="Обычный 27 8 4 4" xfId="30175"/>
    <cellStyle name="Обычный 27 8 5" xfId="30176"/>
    <cellStyle name="Обычный 27 8 5 2" xfId="30177"/>
    <cellStyle name="Обычный 27 8 5 2 2" xfId="30178"/>
    <cellStyle name="Обычный 27 8 5 3" xfId="30179"/>
    <cellStyle name="Обычный 27 8 6" xfId="30180"/>
    <cellStyle name="Обычный 27 8 6 2" xfId="30181"/>
    <cellStyle name="Обычный 27 8 7" xfId="30182"/>
    <cellStyle name="Обычный 27 9" xfId="30183"/>
    <cellStyle name="Обычный 27 9 2" xfId="30184"/>
    <cellStyle name="Обычный 27 9 2 2" xfId="30185"/>
    <cellStyle name="Обычный 27 9 2 2 2" xfId="30186"/>
    <cellStyle name="Обычный 27 9 2 2 2 2" xfId="30187"/>
    <cellStyle name="Обычный 27 9 2 2 3" xfId="30188"/>
    <cellStyle name="Обычный 27 9 2 3" xfId="30189"/>
    <cellStyle name="Обычный 27 9 2 3 2" xfId="30190"/>
    <cellStyle name="Обычный 27 9 2 4" xfId="30191"/>
    <cellStyle name="Обычный 27 9 3" xfId="30192"/>
    <cellStyle name="Обычный 27 9 3 2" xfId="30193"/>
    <cellStyle name="Обычный 27 9 3 2 2" xfId="30194"/>
    <cellStyle name="Обычный 27 9 3 3" xfId="30195"/>
    <cellStyle name="Обычный 27 9 4" xfId="30196"/>
    <cellStyle name="Обычный 27 9 4 2" xfId="30197"/>
    <cellStyle name="Обычный 27 9 5" xfId="30198"/>
    <cellStyle name="Обычный 27_RecoursesReserves_образец (Универсальный от Димы) (2)" xfId="47334"/>
    <cellStyle name="Обычный 28" xfId="30199"/>
    <cellStyle name="Обычный 28 10" xfId="30200"/>
    <cellStyle name="Обычный 28 10 2" xfId="30201"/>
    <cellStyle name="Обычный 28 10 2 2" xfId="30202"/>
    <cellStyle name="Обычный 28 10 2 2 2" xfId="30203"/>
    <cellStyle name="Обычный 28 10 2 2 2 2" xfId="30204"/>
    <cellStyle name="Обычный 28 10 2 2 3" xfId="30205"/>
    <cellStyle name="Обычный 28 10 2 3" xfId="30206"/>
    <cellStyle name="Обычный 28 10 2 3 2" xfId="30207"/>
    <cellStyle name="Обычный 28 10 2 4" xfId="30208"/>
    <cellStyle name="Обычный 28 10 3" xfId="30209"/>
    <cellStyle name="Обычный 28 10 3 2" xfId="30210"/>
    <cellStyle name="Обычный 28 10 3 2 2" xfId="30211"/>
    <cellStyle name="Обычный 28 10 3 3" xfId="30212"/>
    <cellStyle name="Обычный 28 10 4" xfId="30213"/>
    <cellStyle name="Обычный 28 10 4 2" xfId="30214"/>
    <cellStyle name="Обычный 28 10 5" xfId="30215"/>
    <cellStyle name="Обычный 28 11" xfId="30216"/>
    <cellStyle name="Обычный 28 11 2" xfId="30217"/>
    <cellStyle name="Обычный 28 11 2 2" xfId="30218"/>
    <cellStyle name="Обычный 28 11 2 2 2" xfId="30219"/>
    <cellStyle name="Обычный 28 11 2 3" xfId="30220"/>
    <cellStyle name="Обычный 28 11 3" xfId="30221"/>
    <cellStyle name="Обычный 28 11 3 2" xfId="30222"/>
    <cellStyle name="Обычный 28 11 4" xfId="30223"/>
    <cellStyle name="Обычный 28 12" xfId="30224"/>
    <cellStyle name="Обычный 28 12 2" xfId="30225"/>
    <cellStyle name="Обычный 28 12 2 2" xfId="30226"/>
    <cellStyle name="Обычный 28 12 2 2 2" xfId="30227"/>
    <cellStyle name="Обычный 28 12 2 3" xfId="30228"/>
    <cellStyle name="Обычный 28 12 3" xfId="30229"/>
    <cellStyle name="Обычный 28 12 3 2" xfId="30230"/>
    <cellStyle name="Обычный 28 12 4" xfId="30231"/>
    <cellStyle name="Обычный 28 13" xfId="47335"/>
    <cellStyle name="Обычный 28 13 2" xfId="47336"/>
    <cellStyle name="Обычный 28 14" xfId="47337"/>
    <cellStyle name="Обычный 28 14 2" xfId="47338"/>
    <cellStyle name="Обычный 28 15" xfId="47339"/>
    <cellStyle name="Обычный 28 15 2" xfId="47340"/>
    <cellStyle name="Обычный 28 15 3" xfId="47341"/>
    <cellStyle name="Обычный 28 16" xfId="47342"/>
    <cellStyle name="Обычный 28 17" xfId="47343"/>
    <cellStyle name="Обычный 28 2" xfId="30232"/>
    <cellStyle name="Обычный 28 2 10" xfId="47344"/>
    <cellStyle name="Обычный 28 2 10 2" xfId="47345"/>
    <cellStyle name="Обычный 28 2 11" xfId="47346"/>
    <cellStyle name="Обычный 28 2 11 2" xfId="47347"/>
    <cellStyle name="Обычный 28 2 12" xfId="47348"/>
    <cellStyle name="Обычный 28 2 13" xfId="47349"/>
    <cellStyle name="Обычный 28 2 14" xfId="47350"/>
    <cellStyle name="Обычный 28 2 2" xfId="30233"/>
    <cellStyle name="Обычный 28 2 2 2" xfId="47351"/>
    <cellStyle name="Обычный 28 2 3" xfId="30234"/>
    <cellStyle name="Обычный 28 2 3 2" xfId="30235"/>
    <cellStyle name="Обычный 28 2 3 2 2" xfId="30236"/>
    <cellStyle name="Обычный 28 2 3 2 2 2" xfId="30237"/>
    <cellStyle name="Обычный 28 2 3 2 2 2 2" xfId="30238"/>
    <cellStyle name="Обычный 28 2 3 2 2 3" xfId="30239"/>
    <cellStyle name="Обычный 28 2 3 2 3" xfId="30240"/>
    <cellStyle name="Обычный 28 2 3 2 3 2" xfId="30241"/>
    <cellStyle name="Обычный 28 2 3 2 4" xfId="30242"/>
    <cellStyle name="Обычный 28 2 3 3" xfId="30243"/>
    <cellStyle name="Обычный 28 2 3 3 2" xfId="30244"/>
    <cellStyle name="Обычный 28 2 3 3 2 2" xfId="30245"/>
    <cellStyle name="Обычный 28 2 3 3 2 2 2" xfId="30246"/>
    <cellStyle name="Обычный 28 2 3 3 2 3" xfId="30247"/>
    <cellStyle name="Обычный 28 2 3 3 3" xfId="30248"/>
    <cellStyle name="Обычный 28 2 3 3 3 2" xfId="30249"/>
    <cellStyle name="Обычный 28 2 3 3 4" xfId="30250"/>
    <cellStyle name="Обычный 28 2 3 4" xfId="30251"/>
    <cellStyle name="Обычный 28 2 3 4 2" xfId="30252"/>
    <cellStyle name="Обычный 28 2 3 4 2 2" xfId="30253"/>
    <cellStyle name="Обычный 28 2 3 4 2 2 2" xfId="30254"/>
    <cellStyle name="Обычный 28 2 3 4 2 3" xfId="30255"/>
    <cellStyle name="Обычный 28 2 3 4 3" xfId="30256"/>
    <cellStyle name="Обычный 28 2 3 4 3 2" xfId="30257"/>
    <cellStyle name="Обычный 28 2 3 4 4" xfId="30258"/>
    <cellStyle name="Обычный 28 2 3 5" xfId="30259"/>
    <cellStyle name="Обычный 28 2 3 5 2" xfId="30260"/>
    <cellStyle name="Обычный 28 2 3 5 2 2" xfId="30261"/>
    <cellStyle name="Обычный 28 2 3 5 3" xfId="30262"/>
    <cellStyle name="Обычный 28 2 3 6" xfId="30263"/>
    <cellStyle name="Обычный 28 2 3 6 2" xfId="30264"/>
    <cellStyle name="Обычный 28 2 3 7" xfId="30265"/>
    <cellStyle name="Обычный 28 2 3 7 2" xfId="30266"/>
    <cellStyle name="Обычный 28 2 3 8" xfId="30267"/>
    <cellStyle name="Обычный 28 2 4" xfId="30268"/>
    <cellStyle name="Обычный 28 2 4 2" xfId="30269"/>
    <cellStyle name="Обычный 28 2 4 2 2" xfId="30270"/>
    <cellStyle name="Обычный 28 2 4 2 2 2" xfId="30271"/>
    <cellStyle name="Обычный 28 2 4 2 2 2 2" xfId="30272"/>
    <cellStyle name="Обычный 28 2 4 2 2 3" xfId="30273"/>
    <cellStyle name="Обычный 28 2 4 2 3" xfId="30274"/>
    <cellStyle name="Обычный 28 2 4 2 3 2" xfId="30275"/>
    <cellStyle name="Обычный 28 2 4 2 4" xfId="30276"/>
    <cellStyle name="Обычный 28 2 4 3" xfId="30277"/>
    <cellStyle name="Обычный 28 2 4 3 2" xfId="30278"/>
    <cellStyle name="Обычный 28 2 4 3 2 2" xfId="30279"/>
    <cellStyle name="Обычный 28 2 4 3 2 2 2" xfId="30280"/>
    <cellStyle name="Обычный 28 2 4 3 2 3" xfId="30281"/>
    <cellStyle name="Обычный 28 2 4 3 3" xfId="30282"/>
    <cellStyle name="Обычный 28 2 4 3 3 2" xfId="30283"/>
    <cellStyle name="Обычный 28 2 4 3 4" xfId="30284"/>
    <cellStyle name="Обычный 28 2 4 4" xfId="30285"/>
    <cellStyle name="Обычный 28 2 4 4 2" xfId="30286"/>
    <cellStyle name="Обычный 28 2 4 4 2 2" xfId="30287"/>
    <cellStyle name="Обычный 28 2 4 4 2 2 2" xfId="30288"/>
    <cellStyle name="Обычный 28 2 4 4 2 3" xfId="30289"/>
    <cellStyle name="Обычный 28 2 4 4 3" xfId="30290"/>
    <cellStyle name="Обычный 28 2 4 4 3 2" xfId="30291"/>
    <cellStyle name="Обычный 28 2 4 4 4" xfId="30292"/>
    <cellStyle name="Обычный 28 2 4 5" xfId="30293"/>
    <cellStyle name="Обычный 28 2 4 5 2" xfId="30294"/>
    <cellStyle name="Обычный 28 2 4 5 2 2" xfId="30295"/>
    <cellStyle name="Обычный 28 2 4 5 3" xfId="30296"/>
    <cellStyle name="Обычный 28 2 4 6" xfId="30297"/>
    <cellStyle name="Обычный 28 2 4 6 2" xfId="30298"/>
    <cellStyle name="Обычный 28 2 4 7" xfId="30299"/>
    <cellStyle name="Обычный 28 2 5" xfId="30300"/>
    <cellStyle name="Обычный 28 2 5 2" xfId="30301"/>
    <cellStyle name="Обычный 28 2 5 2 2" xfId="30302"/>
    <cellStyle name="Обычный 28 2 5 2 2 2" xfId="30303"/>
    <cellStyle name="Обычный 28 2 5 2 3" xfId="30304"/>
    <cellStyle name="Обычный 28 2 5 3" xfId="30305"/>
    <cellStyle name="Обычный 28 2 5 3 2" xfId="30306"/>
    <cellStyle name="Обычный 28 2 5 4" xfId="30307"/>
    <cellStyle name="Обычный 28 2 6" xfId="30308"/>
    <cellStyle name="Обычный 28 2 6 2" xfId="47352"/>
    <cellStyle name="Обычный 28 2 7" xfId="30309"/>
    <cellStyle name="Обычный 28 2 7 2" xfId="30310"/>
    <cellStyle name="Обычный 28 2 7 2 2" xfId="30311"/>
    <cellStyle name="Обычный 28 2 7 2 2 2" xfId="30312"/>
    <cellStyle name="Обычный 28 2 7 2 3" xfId="30313"/>
    <cellStyle name="Обычный 28 2 7 3" xfId="30314"/>
    <cellStyle name="Обычный 28 2 7 3 2" xfId="30315"/>
    <cellStyle name="Обычный 28 2 7 4" xfId="30316"/>
    <cellStyle name="Обычный 28 2 8" xfId="30317"/>
    <cellStyle name="Обычный 28 2 8 2" xfId="30318"/>
    <cellStyle name="Обычный 28 2 8 2 2" xfId="30319"/>
    <cellStyle name="Обычный 28 2 8 2 2 2" xfId="30320"/>
    <cellStyle name="Обычный 28 2 8 2 3" xfId="30321"/>
    <cellStyle name="Обычный 28 2 8 3" xfId="30322"/>
    <cellStyle name="Обычный 28 2 8 3 2" xfId="30323"/>
    <cellStyle name="Обычный 28 2 8 4" xfId="30324"/>
    <cellStyle name="Обычный 28 2 9" xfId="30325"/>
    <cellStyle name="Обычный 28 2 9 2" xfId="47353"/>
    <cellStyle name="Обычный 28 2 9 3" xfId="47354"/>
    <cellStyle name="Обычный 28 3" xfId="30326"/>
    <cellStyle name="Обычный 28 3 2" xfId="47355"/>
    <cellStyle name="Обычный 28 4" xfId="30327"/>
    <cellStyle name="Обычный 28 4 10" xfId="30328"/>
    <cellStyle name="Обычный 28 4 2" xfId="30329"/>
    <cellStyle name="Обычный 28 4 2 2" xfId="30330"/>
    <cellStyle name="Обычный 28 4 2 2 2" xfId="30331"/>
    <cellStyle name="Обычный 28 4 2 2 2 2" xfId="30332"/>
    <cellStyle name="Обычный 28 4 2 2 2 2 2" xfId="30333"/>
    <cellStyle name="Обычный 28 4 2 2 2 3" xfId="30334"/>
    <cellStyle name="Обычный 28 4 2 2 3" xfId="30335"/>
    <cellStyle name="Обычный 28 4 2 2 3 2" xfId="30336"/>
    <cellStyle name="Обычный 28 4 2 2 4" xfId="30337"/>
    <cellStyle name="Обычный 28 4 2 3" xfId="30338"/>
    <cellStyle name="Обычный 28 4 2 3 2" xfId="30339"/>
    <cellStyle name="Обычный 28 4 2 3 2 2" xfId="30340"/>
    <cellStyle name="Обычный 28 4 2 3 2 2 2" xfId="30341"/>
    <cellStyle name="Обычный 28 4 2 3 2 3" xfId="30342"/>
    <cellStyle name="Обычный 28 4 2 3 3" xfId="30343"/>
    <cellStyle name="Обычный 28 4 2 3 3 2" xfId="30344"/>
    <cellStyle name="Обычный 28 4 2 3 4" xfId="30345"/>
    <cellStyle name="Обычный 28 4 2 4" xfId="30346"/>
    <cellStyle name="Обычный 28 4 2 4 2" xfId="30347"/>
    <cellStyle name="Обычный 28 4 2 4 2 2" xfId="30348"/>
    <cellStyle name="Обычный 28 4 2 4 2 2 2" xfId="30349"/>
    <cellStyle name="Обычный 28 4 2 4 2 3" xfId="30350"/>
    <cellStyle name="Обычный 28 4 2 4 3" xfId="30351"/>
    <cellStyle name="Обычный 28 4 2 4 3 2" xfId="30352"/>
    <cellStyle name="Обычный 28 4 2 4 4" xfId="30353"/>
    <cellStyle name="Обычный 28 4 2 5" xfId="30354"/>
    <cellStyle name="Обычный 28 4 2 5 2" xfId="30355"/>
    <cellStyle name="Обычный 28 4 2 5 2 2" xfId="30356"/>
    <cellStyle name="Обычный 28 4 2 5 3" xfId="30357"/>
    <cellStyle name="Обычный 28 4 2 6" xfId="30358"/>
    <cellStyle name="Обычный 28 4 2 6 2" xfId="30359"/>
    <cellStyle name="Обычный 28 4 2 7" xfId="30360"/>
    <cellStyle name="Обычный 28 4 2 7 2" xfId="30361"/>
    <cellStyle name="Обычный 28 4 2 8" xfId="30362"/>
    <cellStyle name="Обычный 28 4 3" xfId="30363"/>
    <cellStyle name="Обычный 28 4 3 2" xfId="30364"/>
    <cellStyle name="Обычный 28 4 3 2 2" xfId="30365"/>
    <cellStyle name="Обычный 28 4 3 2 2 2" xfId="30366"/>
    <cellStyle name="Обычный 28 4 3 2 2 2 2" xfId="30367"/>
    <cellStyle name="Обычный 28 4 3 2 2 3" xfId="30368"/>
    <cellStyle name="Обычный 28 4 3 2 3" xfId="30369"/>
    <cellStyle name="Обычный 28 4 3 2 3 2" xfId="30370"/>
    <cellStyle name="Обычный 28 4 3 2 4" xfId="30371"/>
    <cellStyle name="Обычный 28 4 3 3" xfId="30372"/>
    <cellStyle name="Обычный 28 4 3 3 2" xfId="30373"/>
    <cellStyle name="Обычный 28 4 3 3 2 2" xfId="30374"/>
    <cellStyle name="Обычный 28 4 3 3 2 2 2" xfId="30375"/>
    <cellStyle name="Обычный 28 4 3 3 2 3" xfId="30376"/>
    <cellStyle name="Обычный 28 4 3 3 3" xfId="30377"/>
    <cellStyle name="Обычный 28 4 3 3 3 2" xfId="30378"/>
    <cellStyle name="Обычный 28 4 3 3 4" xfId="30379"/>
    <cellStyle name="Обычный 28 4 3 4" xfId="30380"/>
    <cellStyle name="Обычный 28 4 3 4 2" xfId="30381"/>
    <cellStyle name="Обычный 28 4 3 4 2 2" xfId="30382"/>
    <cellStyle name="Обычный 28 4 3 4 2 2 2" xfId="30383"/>
    <cellStyle name="Обычный 28 4 3 4 2 3" xfId="30384"/>
    <cellStyle name="Обычный 28 4 3 4 3" xfId="30385"/>
    <cellStyle name="Обычный 28 4 3 4 3 2" xfId="30386"/>
    <cellStyle name="Обычный 28 4 3 4 4" xfId="30387"/>
    <cellStyle name="Обычный 28 4 3 5" xfId="30388"/>
    <cellStyle name="Обычный 28 4 3 5 2" xfId="30389"/>
    <cellStyle name="Обычный 28 4 3 5 2 2" xfId="30390"/>
    <cellStyle name="Обычный 28 4 3 5 3" xfId="30391"/>
    <cellStyle name="Обычный 28 4 3 6" xfId="30392"/>
    <cellStyle name="Обычный 28 4 3 6 2" xfId="30393"/>
    <cellStyle name="Обычный 28 4 3 7" xfId="30394"/>
    <cellStyle name="Обычный 28 4 4" xfId="30395"/>
    <cellStyle name="Обычный 28 4 4 2" xfId="30396"/>
    <cellStyle name="Обычный 28 4 4 2 2" xfId="30397"/>
    <cellStyle name="Обычный 28 4 4 2 2 2" xfId="30398"/>
    <cellStyle name="Обычный 28 4 4 2 3" xfId="30399"/>
    <cellStyle name="Обычный 28 4 4 3" xfId="30400"/>
    <cellStyle name="Обычный 28 4 4 3 2" xfId="30401"/>
    <cellStyle name="Обычный 28 4 4 4" xfId="30402"/>
    <cellStyle name="Обычный 28 4 5" xfId="30403"/>
    <cellStyle name="Обычный 28 4 5 2" xfId="30404"/>
    <cellStyle name="Обычный 28 4 5 2 2" xfId="30405"/>
    <cellStyle name="Обычный 28 4 5 2 2 2" xfId="30406"/>
    <cellStyle name="Обычный 28 4 5 2 3" xfId="30407"/>
    <cellStyle name="Обычный 28 4 5 3" xfId="30408"/>
    <cellStyle name="Обычный 28 4 5 3 2" xfId="30409"/>
    <cellStyle name="Обычный 28 4 5 4" xfId="30410"/>
    <cellStyle name="Обычный 28 4 6" xfId="30411"/>
    <cellStyle name="Обычный 28 4 6 2" xfId="30412"/>
    <cellStyle name="Обычный 28 4 6 2 2" xfId="30413"/>
    <cellStyle name="Обычный 28 4 6 2 2 2" xfId="30414"/>
    <cellStyle name="Обычный 28 4 6 2 3" xfId="30415"/>
    <cellStyle name="Обычный 28 4 6 3" xfId="30416"/>
    <cellStyle name="Обычный 28 4 6 3 2" xfId="30417"/>
    <cellStyle name="Обычный 28 4 6 4" xfId="30418"/>
    <cellStyle name="Обычный 28 4 7" xfId="30419"/>
    <cellStyle name="Обычный 28 4 7 2" xfId="30420"/>
    <cellStyle name="Обычный 28 4 7 2 2" xfId="30421"/>
    <cellStyle name="Обычный 28 4 7 3" xfId="30422"/>
    <cellStyle name="Обычный 28 4 8" xfId="30423"/>
    <cellStyle name="Обычный 28 4 8 2" xfId="30424"/>
    <cellStyle name="Обычный 28 4 9" xfId="30425"/>
    <cellStyle name="Обычный 28 4 9 2" xfId="30426"/>
    <cellStyle name="Обычный 28 5" xfId="30427"/>
    <cellStyle name="Обычный 28 5 2" xfId="47356"/>
    <cellStyle name="Обычный 28 6" xfId="30428"/>
    <cellStyle name="Обычный 28 6 2" xfId="47357"/>
    <cellStyle name="Обычный 28 7" xfId="30429"/>
    <cellStyle name="Обычный 28 7 2" xfId="30430"/>
    <cellStyle name="Обычный 28 7 2 2" xfId="30431"/>
    <cellStyle name="Обычный 28 7 2 2 2" xfId="30432"/>
    <cellStyle name="Обычный 28 7 2 2 2 2" xfId="30433"/>
    <cellStyle name="Обычный 28 7 2 2 3" xfId="30434"/>
    <cellStyle name="Обычный 28 7 2 3" xfId="30435"/>
    <cellStyle name="Обычный 28 7 2 3 2" xfId="30436"/>
    <cellStyle name="Обычный 28 7 2 4" xfId="30437"/>
    <cellStyle name="Обычный 28 7 3" xfId="30438"/>
    <cellStyle name="Обычный 28 7 3 2" xfId="30439"/>
    <cellStyle name="Обычный 28 7 3 2 2" xfId="30440"/>
    <cellStyle name="Обычный 28 7 3 2 2 2" xfId="30441"/>
    <cellStyle name="Обычный 28 7 3 2 3" xfId="30442"/>
    <cellStyle name="Обычный 28 7 3 3" xfId="30443"/>
    <cellStyle name="Обычный 28 7 3 3 2" xfId="30444"/>
    <cellStyle name="Обычный 28 7 3 4" xfId="30445"/>
    <cellStyle name="Обычный 28 7 4" xfId="30446"/>
    <cellStyle name="Обычный 28 7 4 2" xfId="30447"/>
    <cellStyle name="Обычный 28 7 4 2 2" xfId="30448"/>
    <cellStyle name="Обычный 28 7 4 2 2 2" xfId="30449"/>
    <cellStyle name="Обычный 28 7 4 2 3" xfId="30450"/>
    <cellStyle name="Обычный 28 7 4 3" xfId="30451"/>
    <cellStyle name="Обычный 28 7 4 3 2" xfId="30452"/>
    <cellStyle name="Обычный 28 7 4 4" xfId="30453"/>
    <cellStyle name="Обычный 28 7 5" xfId="30454"/>
    <cellStyle name="Обычный 28 7 5 2" xfId="30455"/>
    <cellStyle name="Обычный 28 7 5 2 2" xfId="30456"/>
    <cellStyle name="Обычный 28 7 5 3" xfId="30457"/>
    <cellStyle name="Обычный 28 7 6" xfId="30458"/>
    <cellStyle name="Обычный 28 7 6 2" xfId="30459"/>
    <cellStyle name="Обычный 28 7 7" xfId="30460"/>
    <cellStyle name="Обычный 28 7 7 2" xfId="30461"/>
    <cellStyle name="Обычный 28 7 8" xfId="30462"/>
    <cellStyle name="Обычный 28 8" xfId="30463"/>
    <cellStyle name="Обычный 28 8 2" xfId="30464"/>
    <cellStyle name="Обычный 28 8 2 2" xfId="30465"/>
    <cellStyle name="Обычный 28 8 2 2 2" xfId="30466"/>
    <cellStyle name="Обычный 28 8 2 2 2 2" xfId="30467"/>
    <cellStyle name="Обычный 28 8 2 2 3" xfId="30468"/>
    <cellStyle name="Обычный 28 8 2 3" xfId="30469"/>
    <cellStyle name="Обычный 28 8 2 3 2" xfId="30470"/>
    <cellStyle name="Обычный 28 8 2 4" xfId="30471"/>
    <cellStyle name="Обычный 28 8 3" xfId="30472"/>
    <cellStyle name="Обычный 28 8 3 2" xfId="30473"/>
    <cellStyle name="Обычный 28 8 3 2 2" xfId="30474"/>
    <cellStyle name="Обычный 28 8 3 2 2 2" xfId="30475"/>
    <cellStyle name="Обычный 28 8 3 2 3" xfId="30476"/>
    <cellStyle name="Обычный 28 8 3 3" xfId="30477"/>
    <cellStyle name="Обычный 28 8 3 3 2" xfId="30478"/>
    <cellStyle name="Обычный 28 8 3 4" xfId="30479"/>
    <cellStyle name="Обычный 28 8 4" xfId="30480"/>
    <cellStyle name="Обычный 28 8 4 2" xfId="30481"/>
    <cellStyle name="Обычный 28 8 4 2 2" xfId="30482"/>
    <cellStyle name="Обычный 28 8 4 2 2 2" xfId="30483"/>
    <cellStyle name="Обычный 28 8 4 2 3" xfId="30484"/>
    <cellStyle name="Обычный 28 8 4 3" xfId="30485"/>
    <cellStyle name="Обычный 28 8 4 3 2" xfId="30486"/>
    <cellStyle name="Обычный 28 8 4 4" xfId="30487"/>
    <cellStyle name="Обычный 28 8 5" xfId="30488"/>
    <cellStyle name="Обычный 28 8 5 2" xfId="30489"/>
    <cellStyle name="Обычный 28 8 5 2 2" xfId="30490"/>
    <cellStyle name="Обычный 28 8 5 3" xfId="30491"/>
    <cellStyle name="Обычный 28 8 6" xfId="30492"/>
    <cellStyle name="Обычный 28 8 6 2" xfId="30493"/>
    <cellStyle name="Обычный 28 8 7" xfId="30494"/>
    <cellStyle name="Обычный 28 8 7 2" xfId="30495"/>
    <cellStyle name="Обычный 28 8 8" xfId="30496"/>
    <cellStyle name="Обычный 28 9" xfId="30497"/>
    <cellStyle name="Обычный 28 9 2" xfId="30498"/>
    <cellStyle name="Обычный 28 9 2 2" xfId="30499"/>
    <cellStyle name="Обычный 28 9 2 2 2" xfId="30500"/>
    <cellStyle name="Обычный 28 9 2 2 2 2" xfId="30501"/>
    <cellStyle name="Обычный 28 9 2 2 3" xfId="30502"/>
    <cellStyle name="Обычный 28 9 2 3" xfId="30503"/>
    <cellStyle name="Обычный 28 9 2 3 2" xfId="30504"/>
    <cellStyle name="Обычный 28 9 2 4" xfId="30505"/>
    <cellStyle name="Обычный 28 9 3" xfId="30506"/>
    <cellStyle name="Обычный 28 9 3 2" xfId="30507"/>
    <cellStyle name="Обычный 28 9 3 2 2" xfId="30508"/>
    <cellStyle name="Обычный 28 9 3 2 2 2" xfId="30509"/>
    <cellStyle name="Обычный 28 9 3 2 3" xfId="30510"/>
    <cellStyle name="Обычный 28 9 3 3" xfId="30511"/>
    <cellStyle name="Обычный 28 9 3 3 2" xfId="30512"/>
    <cellStyle name="Обычный 28 9 3 4" xfId="30513"/>
    <cellStyle name="Обычный 28 9 4" xfId="30514"/>
    <cellStyle name="Обычный 28 9 4 2" xfId="30515"/>
    <cellStyle name="Обычный 28 9 4 2 2" xfId="30516"/>
    <cellStyle name="Обычный 28 9 4 2 2 2" xfId="30517"/>
    <cellStyle name="Обычный 28 9 4 2 3" xfId="30518"/>
    <cellStyle name="Обычный 28 9 4 3" xfId="30519"/>
    <cellStyle name="Обычный 28 9 4 3 2" xfId="30520"/>
    <cellStyle name="Обычный 28 9 4 4" xfId="30521"/>
    <cellStyle name="Обычный 28 9 5" xfId="30522"/>
    <cellStyle name="Обычный 28 9 5 2" xfId="30523"/>
    <cellStyle name="Обычный 28 9 5 2 2" xfId="30524"/>
    <cellStyle name="Обычный 28 9 5 3" xfId="30525"/>
    <cellStyle name="Обычный 28 9 6" xfId="30526"/>
    <cellStyle name="Обычный 28 9 6 2" xfId="30527"/>
    <cellStyle name="Обычный 28 9 7" xfId="30528"/>
    <cellStyle name="Обычный 28_RecoursesReserves_образец (Универсальный от Димы) (2)" xfId="47358"/>
    <cellStyle name="Обычный 29" xfId="30529"/>
    <cellStyle name="Обычный 29 10" xfId="47359"/>
    <cellStyle name="Обычный 29 11" xfId="47360"/>
    <cellStyle name="Обычный 29 2" xfId="30530"/>
    <cellStyle name="Обычный 29 2 2" xfId="47361"/>
    <cellStyle name="Обычный 29 2 2 2" xfId="47362"/>
    <cellStyle name="Обычный 29 2 3" xfId="47363"/>
    <cellStyle name="Обычный 29 2 3 2" xfId="47364"/>
    <cellStyle name="Обычный 29 2 4" xfId="47365"/>
    <cellStyle name="Обычный 29 2 5" xfId="47366"/>
    <cellStyle name="Обычный 29 2 6" xfId="47367"/>
    <cellStyle name="Обычный 29 3" xfId="30531"/>
    <cellStyle name="Обычный 29 3 2" xfId="47368"/>
    <cellStyle name="Обычный 29 4" xfId="30532"/>
    <cellStyle name="Обычный 29 4 2" xfId="47369"/>
    <cellStyle name="Обычный 29 5" xfId="30533"/>
    <cellStyle name="Обычный 29 5 2" xfId="47370"/>
    <cellStyle name="Обычный 29 6" xfId="30534"/>
    <cellStyle name="Обычный 29 6 2" xfId="30535"/>
    <cellStyle name="Обычный 29 6 2 2" xfId="30536"/>
    <cellStyle name="Обычный 29 6 2 2 2" xfId="30537"/>
    <cellStyle name="Обычный 29 6 2 2 2 2" xfId="30538"/>
    <cellStyle name="Обычный 29 6 2 2 3" xfId="30539"/>
    <cellStyle name="Обычный 29 6 2 3" xfId="30540"/>
    <cellStyle name="Обычный 29 6 2 3 2" xfId="30541"/>
    <cellStyle name="Обычный 29 6 2 4" xfId="30542"/>
    <cellStyle name="Обычный 29 6 3" xfId="30543"/>
    <cellStyle name="Обычный 29 6 3 2" xfId="30544"/>
    <cellStyle name="Обычный 29 6 3 2 2" xfId="30545"/>
    <cellStyle name="Обычный 29 6 3 2 2 2" xfId="30546"/>
    <cellStyle name="Обычный 29 6 3 2 3" xfId="30547"/>
    <cellStyle name="Обычный 29 6 3 3" xfId="30548"/>
    <cellStyle name="Обычный 29 6 3 3 2" xfId="30549"/>
    <cellStyle name="Обычный 29 6 3 4" xfId="30550"/>
    <cellStyle name="Обычный 29 6 4" xfId="30551"/>
    <cellStyle name="Обычный 29 6 4 2" xfId="30552"/>
    <cellStyle name="Обычный 29 6 4 2 2" xfId="30553"/>
    <cellStyle name="Обычный 29 6 4 2 2 2" xfId="30554"/>
    <cellStyle name="Обычный 29 6 4 2 3" xfId="30555"/>
    <cellStyle name="Обычный 29 6 4 3" xfId="30556"/>
    <cellStyle name="Обычный 29 6 4 3 2" xfId="30557"/>
    <cellStyle name="Обычный 29 6 4 4" xfId="30558"/>
    <cellStyle name="Обычный 29 6 5" xfId="30559"/>
    <cellStyle name="Обычный 29 6 5 2" xfId="30560"/>
    <cellStyle name="Обычный 29 6 5 2 2" xfId="30561"/>
    <cellStyle name="Обычный 29 6 5 3" xfId="30562"/>
    <cellStyle name="Обычный 29 6 6" xfId="30563"/>
    <cellStyle name="Обычный 29 6 6 2" xfId="30564"/>
    <cellStyle name="Обычный 29 6 7" xfId="30565"/>
    <cellStyle name="Обычный 29 6 7 2" xfId="30566"/>
    <cellStyle name="Обычный 29 6 8" xfId="30567"/>
    <cellStyle name="Обычный 29 7" xfId="30568"/>
    <cellStyle name="Обычный 29 7 2" xfId="30569"/>
    <cellStyle name="Обычный 29 7 2 2" xfId="30570"/>
    <cellStyle name="Обычный 29 7 3" xfId="30571"/>
    <cellStyle name="Обычный 29 8" xfId="30572"/>
    <cellStyle name="Обычный 29 8 2" xfId="30573"/>
    <cellStyle name="Обычный 29 8 3" xfId="47371"/>
    <cellStyle name="Обычный 29 9" xfId="30574"/>
    <cellStyle name="Обычный 29_RecoursesReserves_образец (Универсальный от Димы) (2)" xfId="47372"/>
    <cellStyle name="Обычный 3" xfId="30575"/>
    <cellStyle name="Обычный 3 10" xfId="30576"/>
    <cellStyle name="Обычный 3 10 2" xfId="30577"/>
    <cellStyle name="Обычный 3 10 2 2" xfId="30578"/>
    <cellStyle name="Обычный 3 10 2 2 2" xfId="47373"/>
    <cellStyle name="Обычный 3 10 2 3" xfId="47374"/>
    <cellStyle name="Обычный 3 10 3" xfId="30579"/>
    <cellStyle name="Обычный 3 10 3 2" xfId="47375"/>
    <cellStyle name="Обычный 3 10 4" xfId="30580"/>
    <cellStyle name="Обычный 3 10 5" xfId="30581"/>
    <cellStyle name="Обычный 3 10 5 2" xfId="47376"/>
    <cellStyle name="Обычный 3 10 5 3" xfId="47377"/>
    <cellStyle name="Обычный 3 10 6" xfId="30582"/>
    <cellStyle name="Обычный 3 10 6 2" xfId="30583"/>
    <cellStyle name="Обычный 3 10 6 2 2" xfId="30584"/>
    <cellStyle name="Обычный 3 10 6 3" xfId="30585"/>
    <cellStyle name="Обычный 3 10 7" xfId="30586"/>
    <cellStyle name="Обычный 3 10 7 2" xfId="30587"/>
    <cellStyle name="Обычный 3 10 8" xfId="30588"/>
    <cellStyle name="Обычный 3 11" xfId="30589"/>
    <cellStyle name="Обычный 3 11 2" xfId="30590"/>
    <cellStyle name="Обычный 3 11 2 2" xfId="47378"/>
    <cellStyle name="Обычный 3 11 3" xfId="30591"/>
    <cellStyle name="Обычный 3 11 3 2" xfId="47379"/>
    <cellStyle name="Обычный 3 11 4" xfId="30592"/>
    <cellStyle name="Обычный 3 11 4 2" xfId="30593"/>
    <cellStyle name="Обычный 3 11 5" xfId="30594"/>
    <cellStyle name="Обычный 3 11 5 2" xfId="30595"/>
    <cellStyle name="Обычный 3 11 5 2 2" xfId="30596"/>
    <cellStyle name="Обычный 3 11 5 3" xfId="30597"/>
    <cellStyle name="Обычный 3 11 6" xfId="30598"/>
    <cellStyle name="Обычный 3 11 6 2" xfId="30599"/>
    <cellStyle name="Обычный 3 11 7" xfId="30600"/>
    <cellStyle name="Обычный 3 12" xfId="30601"/>
    <cellStyle name="Обычный 3 12 2" xfId="47380"/>
    <cellStyle name="Обычный 3 13" xfId="30602"/>
    <cellStyle name="Обычный 3 13 2" xfId="47381"/>
    <cellStyle name="Обычный 3 14" xfId="30603"/>
    <cellStyle name="Обычный 3 14 2" xfId="47382"/>
    <cellStyle name="Обычный 3 15" xfId="30604"/>
    <cellStyle name="Обычный 3 15 2" xfId="47383"/>
    <cellStyle name="Обычный 3 16" xfId="30605"/>
    <cellStyle name="Обычный 3 16 2" xfId="47384"/>
    <cellStyle name="Обычный 3 17" xfId="30606"/>
    <cellStyle name="Обычный 3 17 2" xfId="47385"/>
    <cellStyle name="Обычный 3 18" xfId="30607"/>
    <cellStyle name="Обычный 3 18 2" xfId="47386"/>
    <cellStyle name="Обычный 3 19" xfId="30608"/>
    <cellStyle name="Обычный 3 19 2" xfId="47387"/>
    <cellStyle name="Обычный 3 2" xfId="30609"/>
    <cellStyle name="Обычный 3 2 10" xfId="30610"/>
    <cellStyle name="Обычный 3 2 10 2" xfId="47388"/>
    <cellStyle name="Обычный 3 2 11" xfId="30611"/>
    <cellStyle name="Обычный 3 2 11 2" xfId="47389"/>
    <cellStyle name="Обычный 3 2 12" xfId="30612"/>
    <cellStyle name="Обычный 3 2 12 2" xfId="47390"/>
    <cellStyle name="Обычный 3 2 13" xfId="30613"/>
    <cellStyle name="Обычный 3 2 13 2" xfId="47391"/>
    <cellStyle name="Обычный 3 2 14" xfId="30614"/>
    <cellStyle name="Обычный 3 2 14 2" xfId="47392"/>
    <cellStyle name="Обычный 3 2 15" xfId="30615"/>
    <cellStyle name="Обычный 3 2 15 2" xfId="47393"/>
    <cellStyle name="Обычный 3 2 16" xfId="30616"/>
    <cellStyle name="Обычный 3 2 16 2" xfId="47394"/>
    <cellStyle name="Обычный 3 2 17" xfId="30617"/>
    <cellStyle name="Обычный 3 2 17 2" xfId="47395"/>
    <cellStyle name="Обычный 3 2 18" xfId="30618"/>
    <cellStyle name="Обычный 3 2 18 2" xfId="47396"/>
    <cellStyle name="Обычный 3 2 19" xfId="30619"/>
    <cellStyle name="Обычный 3 2 19 2" xfId="47397"/>
    <cellStyle name="Обычный 3 2 2" xfId="30620"/>
    <cellStyle name="Обычный 3 2 2 2" xfId="30621"/>
    <cellStyle name="Обычный 3 2 2 2 2" xfId="47398"/>
    <cellStyle name="Обычный 3 2 20" xfId="30622"/>
    <cellStyle name="Обычный 3 2 20 2" xfId="47399"/>
    <cellStyle name="Обычный 3 2 21" xfId="30623"/>
    <cellStyle name="Обычный 3 2 21 2" xfId="47400"/>
    <cellStyle name="Обычный 3 2 22" xfId="30624"/>
    <cellStyle name="Обычный 3 2 22 2" xfId="47401"/>
    <cellStyle name="Обычный 3 2 23" xfId="30625"/>
    <cellStyle name="Обычный 3 2 23 2" xfId="47402"/>
    <cellStyle name="Обычный 3 2 24" xfId="30626"/>
    <cellStyle name="Обычный 3 2 24 2" xfId="47403"/>
    <cellStyle name="Обычный 3 2 25" xfId="30627"/>
    <cellStyle name="Обычный 3 2 25 2" xfId="47404"/>
    <cellStyle name="Обычный 3 2 26" xfId="30628"/>
    <cellStyle name="Обычный 3 2 26 2" xfId="47405"/>
    <cellStyle name="Обычный 3 2 27" xfId="30629"/>
    <cellStyle name="Обычный 3 2 27 2" xfId="30630"/>
    <cellStyle name="Обычный 3 2 27 2 2" xfId="47406"/>
    <cellStyle name="Обычный 3 2 27 3" xfId="47407"/>
    <cellStyle name="Обычный 3 2 27 4" xfId="47408"/>
    <cellStyle name="Обычный 3 2 28" xfId="30631"/>
    <cellStyle name="Обычный 3 2 28 2" xfId="47409"/>
    <cellStyle name="Обычный 3 2 28 3" xfId="47410"/>
    <cellStyle name="Обычный 3 2 29" xfId="30632"/>
    <cellStyle name="Обычный 3 2 29 2" xfId="47411"/>
    <cellStyle name="Обычный 3 2 3" xfId="30633"/>
    <cellStyle name="Обычный 3 2 3 2" xfId="47412"/>
    <cellStyle name="Обычный 3 2 4" xfId="30634"/>
    <cellStyle name="Обычный 3 2 4 2" xfId="47413"/>
    <cellStyle name="Обычный 3 2 5" xfId="30635"/>
    <cellStyle name="Обычный 3 2 5 2" xfId="47414"/>
    <cellStyle name="Обычный 3 2 6" xfId="30636"/>
    <cellStyle name="Обычный 3 2 6 2" xfId="47415"/>
    <cellStyle name="Обычный 3 2 7" xfId="30637"/>
    <cellStyle name="Обычный 3 2 7 2" xfId="30638"/>
    <cellStyle name="Обычный 3 2 7 2 2" xfId="47416"/>
    <cellStyle name="Обычный 3 2 7 2 2 2" xfId="47417"/>
    <cellStyle name="Обычный 3 2 7 3" xfId="30639"/>
    <cellStyle name="Обычный 3 2 7 3 2" xfId="47418"/>
    <cellStyle name="Обычный 3 2 7 3 2 2" xfId="47419"/>
    <cellStyle name="Обычный 3 2 7 4" xfId="47420"/>
    <cellStyle name="Обычный 3 2 7 5" xfId="47421"/>
    <cellStyle name="Обычный 3 2 7 6" xfId="47422"/>
    <cellStyle name="Обычный 3 2 7 7" xfId="47423"/>
    <cellStyle name="Обычный 3 2 8" xfId="30640"/>
    <cellStyle name="Обычный 3 2 8 2" xfId="47424"/>
    <cellStyle name="Обычный 3 2 8 2 2" xfId="47425"/>
    <cellStyle name="Обычный 3 2 9" xfId="30641"/>
    <cellStyle name="Обычный 3 2 9 2" xfId="47426"/>
    <cellStyle name="Обычный 3 2__Anfisa_Result after MRO_model2012(ord+marg ore+dilution)" xfId="47427"/>
    <cellStyle name="Обычный 3 20" xfId="30642"/>
    <cellStyle name="Обычный 3 20 2" xfId="47428"/>
    <cellStyle name="Обычный 3 21" xfId="30643"/>
    <cellStyle name="Обычный 3 21 2" xfId="47429"/>
    <cellStyle name="Обычный 3 22" xfId="30644"/>
    <cellStyle name="Обычный 3 22 2" xfId="47430"/>
    <cellStyle name="Обычный 3 23" xfId="30645"/>
    <cellStyle name="Обычный 3 23 2" xfId="47431"/>
    <cellStyle name="Обычный 3 24" xfId="30646"/>
    <cellStyle name="Обычный 3 24 2" xfId="47432"/>
    <cellStyle name="Обычный 3 25" xfId="30647"/>
    <cellStyle name="Обычный 3 25 2" xfId="47433"/>
    <cellStyle name="Обычный 3 26" xfId="30648"/>
    <cellStyle name="Обычный 3 26 2" xfId="47434"/>
    <cellStyle name="Обычный 3 27" xfId="30649"/>
    <cellStyle name="Обычный 3 27 2" xfId="47435"/>
    <cellStyle name="Обычный 3 28" xfId="30650"/>
    <cellStyle name="Обычный 3 28 2" xfId="47436"/>
    <cellStyle name="Обычный 3 29" xfId="30651"/>
    <cellStyle name="Обычный 3 29 2" xfId="47437"/>
    <cellStyle name="Обычный 3 3" xfId="30652"/>
    <cellStyle name="Обычный 3 3 2" xfId="30653"/>
    <cellStyle name="Обычный 3 3 2 2" xfId="47438"/>
    <cellStyle name="Обычный 3 3 2 2 2" xfId="47439"/>
    <cellStyle name="Обычный 3 3 3" xfId="30654"/>
    <cellStyle name="Обычный 3 3 3 2" xfId="47440"/>
    <cellStyle name="Обычный 3 3 4" xfId="30655"/>
    <cellStyle name="Обычный 3 3 4 2" xfId="47441"/>
    <cellStyle name="Обычный 3 3 4 2 2" xfId="47442"/>
    <cellStyle name="Обычный 3 3 5" xfId="30656"/>
    <cellStyle name="Обычный 3 3 5 2" xfId="47443"/>
    <cellStyle name="Обычный 3 3 5 3" xfId="47444"/>
    <cellStyle name="Обычный 3 3 6" xfId="30657"/>
    <cellStyle name="Обычный 3 3 6 2" xfId="47445"/>
    <cellStyle name="Обычный 3 30" xfId="30658"/>
    <cellStyle name="Обычный 3 30 2" xfId="47446"/>
    <cellStyle name="Обычный 3 31" xfId="30659"/>
    <cellStyle name="Обычный 3 31 2" xfId="47447"/>
    <cellStyle name="Обычный 3 32" xfId="30660"/>
    <cellStyle name="Обычный 3 32 2" xfId="47448"/>
    <cellStyle name="Обычный 3 33" xfId="30661"/>
    <cellStyle name="Обычный 3 33 2" xfId="47449"/>
    <cellStyle name="Обычный 3 34" xfId="30662"/>
    <cellStyle name="Обычный 3 34 2" xfId="47450"/>
    <cellStyle name="Обычный 3 35" xfId="30663"/>
    <cellStyle name="Обычный 3 35 2" xfId="30664"/>
    <cellStyle name="Обычный 3 35 2 2" xfId="30665"/>
    <cellStyle name="Обычный 3 35 2 2 2" xfId="30666"/>
    <cellStyle name="Обычный 3 35 2 2 2 2" xfId="30667"/>
    <cellStyle name="Обычный 3 35 2 2 2 2 2" xfId="30668"/>
    <cellStyle name="Обычный 3 35 2 2 2 3" xfId="30669"/>
    <cellStyle name="Обычный 3 35 2 2 3" xfId="30670"/>
    <cellStyle name="Обычный 3 35 2 2 3 2" xfId="30671"/>
    <cellStyle name="Обычный 3 35 2 2 4" xfId="30672"/>
    <cellStyle name="Обычный 3 35 2 3" xfId="30673"/>
    <cellStyle name="Обычный 3 35 2 3 2" xfId="30674"/>
    <cellStyle name="Обычный 3 35 2 3 2 2" xfId="30675"/>
    <cellStyle name="Обычный 3 35 2 3 2 2 2" xfId="30676"/>
    <cellStyle name="Обычный 3 35 2 3 2 3" xfId="30677"/>
    <cellStyle name="Обычный 3 35 2 3 3" xfId="30678"/>
    <cellStyle name="Обычный 3 35 2 3 3 2" xfId="30679"/>
    <cellStyle name="Обычный 3 35 2 3 4" xfId="30680"/>
    <cellStyle name="Обычный 3 35 2 4" xfId="30681"/>
    <cellStyle name="Обычный 3 35 2 4 2" xfId="30682"/>
    <cellStyle name="Обычный 3 35 2 4 2 2" xfId="30683"/>
    <cellStyle name="Обычный 3 35 2 4 2 2 2" xfId="30684"/>
    <cellStyle name="Обычный 3 35 2 4 2 3" xfId="30685"/>
    <cellStyle name="Обычный 3 35 2 4 3" xfId="30686"/>
    <cellStyle name="Обычный 3 35 2 4 3 2" xfId="30687"/>
    <cellStyle name="Обычный 3 35 2 4 4" xfId="30688"/>
    <cellStyle name="Обычный 3 35 2 5" xfId="30689"/>
    <cellStyle name="Обычный 3 35 2 5 2" xfId="30690"/>
    <cellStyle name="Обычный 3 35 2 5 2 2" xfId="30691"/>
    <cellStyle name="Обычный 3 35 2 5 3" xfId="30692"/>
    <cellStyle name="Обычный 3 35 2 6" xfId="30693"/>
    <cellStyle name="Обычный 3 35 2 6 2" xfId="30694"/>
    <cellStyle name="Обычный 3 35 2 7" xfId="30695"/>
    <cellStyle name="Обычный 3 35 3" xfId="30696"/>
    <cellStyle name="Обычный 3 35 3 2" xfId="30697"/>
    <cellStyle name="Обычный 3 35 3 2 2" xfId="30698"/>
    <cellStyle name="Обычный 3 35 3 2 2 2" xfId="30699"/>
    <cellStyle name="Обычный 3 35 3 2 3" xfId="30700"/>
    <cellStyle name="Обычный 3 35 3 3" xfId="30701"/>
    <cellStyle name="Обычный 3 35 3 3 2" xfId="30702"/>
    <cellStyle name="Обычный 3 35 3 4" xfId="30703"/>
    <cellStyle name="Обычный 3 35 4" xfId="30704"/>
    <cellStyle name="Обычный 3 35 4 2" xfId="30705"/>
    <cellStyle name="Обычный 3 35 4 2 2" xfId="30706"/>
    <cellStyle name="Обычный 3 35 4 2 2 2" xfId="30707"/>
    <cellStyle name="Обычный 3 35 4 2 3" xfId="30708"/>
    <cellStyle name="Обычный 3 35 4 3" xfId="30709"/>
    <cellStyle name="Обычный 3 35 4 3 2" xfId="30710"/>
    <cellStyle name="Обычный 3 35 4 4" xfId="30711"/>
    <cellStyle name="Обычный 3 35 5" xfId="30712"/>
    <cellStyle name="Обычный 3 35 5 2" xfId="30713"/>
    <cellStyle name="Обычный 3 35 5 2 2" xfId="30714"/>
    <cellStyle name="Обычный 3 35 5 2 2 2" xfId="30715"/>
    <cellStyle name="Обычный 3 35 5 2 3" xfId="30716"/>
    <cellStyle name="Обычный 3 35 5 3" xfId="30717"/>
    <cellStyle name="Обычный 3 35 5 3 2" xfId="30718"/>
    <cellStyle name="Обычный 3 35 5 4" xfId="30719"/>
    <cellStyle name="Обычный 3 35 6" xfId="30720"/>
    <cellStyle name="Обычный 3 35 6 2" xfId="30721"/>
    <cellStyle name="Обычный 3 35 6 2 2" xfId="30722"/>
    <cellStyle name="Обычный 3 35 6 3" xfId="30723"/>
    <cellStyle name="Обычный 3 35 7" xfId="30724"/>
    <cellStyle name="Обычный 3 35 7 2" xfId="30725"/>
    <cellStyle name="Обычный 3 35 8" xfId="30726"/>
    <cellStyle name="Обычный 3 35 8 2" xfId="30727"/>
    <cellStyle name="Обычный 3 35 9" xfId="30728"/>
    <cellStyle name="Обычный 3 36" xfId="30729"/>
    <cellStyle name="Обычный 3 36 2" xfId="30730"/>
    <cellStyle name="Обычный 3 36 2 2" xfId="30731"/>
    <cellStyle name="Обычный 3 37" xfId="30732"/>
    <cellStyle name="Обычный 3 37 2" xfId="30733"/>
    <cellStyle name="Обычный 3 37 2 2" xfId="30734"/>
    <cellStyle name="Обычный 3 37 2 2 2" xfId="30735"/>
    <cellStyle name="Обычный 3 37 2 3" xfId="30736"/>
    <cellStyle name="Обычный 3 37 3" xfId="30737"/>
    <cellStyle name="Обычный 3 37 3 2" xfId="30738"/>
    <cellStyle name="Обычный 3 37 4" xfId="30739"/>
    <cellStyle name="Обычный 3 38" xfId="30740"/>
    <cellStyle name="Обычный 3 38 2" xfId="30741"/>
    <cellStyle name="Обычный 3 38 2 2" xfId="30742"/>
    <cellStyle name="Обычный 3 38 3" xfId="47451"/>
    <cellStyle name="Обычный 3 39" xfId="30743"/>
    <cellStyle name="Обычный 3 39 2" xfId="30744"/>
    <cellStyle name="Обычный 3 39 2 2" xfId="30745"/>
    <cellStyle name="Обычный 3 39 3" xfId="30746"/>
    <cellStyle name="Обычный 3 4" xfId="30747"/>
    <cellStyle name="Обычный 3 4 2" xfId="30748"/>
    <cellStyle name="Обычный 3 4 2 2" xfId="30749"/>
    <cellStyle name="Обычный 3 4 2 2 2" xfId="47452"/>
    <cellStyle name="Обычный 3 4 2 3" xfId="30750"/>
    <cellStyle name="Обычный 3 4 2 3 2" xfId="47453"/>
    <cellStyle name="Обычный 3 4 2 4" xfId="30751"/>
    <cellStyle name="Обычный 3 4 2 4 2" xfId="47454"/>
    <cellStyle name="Обычный 3 4 2 5" xfId="47455"/>
    <cellStyle name="Обычный 3 4 2_Прил №6" xfId="30752"/>
    <cellStyle name="Обычный 3 4 3" xfId="30753"/>
    <cellStyle name="Обычный 3 4 3 2" xfId="30754"/>
    <cellStyle name="Обычный 3 4 3 2 2" xfId="47456"/>
    <cellStyle name="Обычный 3 4 3 3" xfId="47457"/>
    <cellStyle name="Обычный 3 4 4" xfId="30755"/>
    <cellStyle name="Обычный 3 4 4 2" xfId="30756"/>
    <cellStyle name="Обычный 3 4 4 2 2" xfId="47458"/>
    <cellStyle name="Обычный 3 4 4 3" xfId="47459"/>
    <cellStyle name="Обычный 3 4 5" xfId="30757"/>
    <cellStyle name="Обычный 3 4 5 2" xfId="47460"/>
    <cellStyle name="Обычный 3 4 6" xfId="47461"/>
    <cellStyle name="Обычный 3 4 7" xfId="47462"/>
    <cellStyle name="Обычный 3 4 8" xfId="47463"/>
    <cellStyle name="Обычный 3 4_(DELOITTE) январь 2011" xfId="30758"/>
    <cellStyle name="Обычный 3 40" xfId="30759"/>
    <cellStyle name="Обычный 3 40 2" xfId="30760"/>
    <cellStyle name="Обычный 3 40 2 2" xfId="30761"/>
    <cellStyle name="Обычный 3 40 3" xfId="30762"/>
    <cellStyle name="Обычный 3 41" xfId="30763"/>
    <cellStyle name="Обычный 3 41 2" xfId="30764"/>
    <cellStyle name="Обычный 3 41 2 2" xfId="30765"/>
    <cellStyle name="Обычный 3 41 3" xfId="30766"/>
    <cellStyle name="Обычный 3 42" xfId="30767"/>
    <cellStyle name="Обычный 3 43" xfId="30768"/>
    <cellStyle name="Обычный 3 44" xfId="30769"/>
    <cellStyle name="Обычный 3 45" xfId="47464"/>
    <cellStyle name="Обычный 3 46" xfId="47465"/>
    <cellStyle name="Обычный 3 47" xfId="47466"/>
    <cellStyle name="Обычный 3 48" xfId="47467"/>
    <cellStyle name="Обычный 3 5" xfId="30770"/>
    <cellStyle name="Обычный 3 5 10" xfId="47468"/>
    <cellStyle name="Обычный 3 5 11" xfId="47469"/>
    <cellStyle name="Обычный 3 5 12" xfId="47470"/>
    <cellStyle name="Обычный 3 5 2" xfId="30771"/>
    <cellStyle name="Обычный 3 5 2 10" xfId="30772"/>
    <cellStyle name="Обычный 3 5 2 10 2" xfId="30773"/>
    <cellStyle name="Обычный 3 5 2 11" xfId="30774"/>
    <cellStyle name="Обычный 3 5 2 11 2" xfId="30775"/>
    <cellStyle name="Обычный 3 5 2 12" xfId="30776"/>
    <cellStyle name="Обычный 3 5 2 2" xfId="30777"/>
    <cellStyle name="Обычный 3 5 2 2 2" xfId="30778"/>
    <cellStyle name="Обычный 3 5 2 2 2 2" xfId="30779"/>
    <cellStyle name="Обычный 3 5 2 2 2 2 2" xfId="30780"/>
    <cellStyle name="Обычный 3 5 2 2 2 2 2 2" xfId="30781"/>
    <cellStyle name="Обычный 3 5 2 2 2 2 3" xfId="30782"/>
    <cellStyle name="Обычный 3 5 2 2 2 3" xfId="30783"/>
    <cellStyle name="Обычный 3 5 2 2 2 3 2" xfId="30784"/>
    <cellStyle name="Обычный 3 5 2 2 2 4" xfId="30785"/>
    <cellStyle name="Обычный 3 5 2 2 3" xfId="30786"/>
    <cellStyle name="Обычный 3 5 2 2 3 2" xfId="30787"/>
    <cellStyle name="Обычный 3 5 2 2 3 2 2" xfId="30788"/>
    <cellStyle name="Обычный 3 5 2 2 3 2 2 2" xfId="30789"/>
    <cellStyle name="Обычный 3 5 2 2 3 2 3" xfId="30790"/>
    <cellStyle name="Обычный 3 5 2 2 3 3" xfId="30791"/>
    <cellStyle name="Обычный 3 5 2 2 3 3 2" xfId="30792"/>
    <cellStyle name="Обычный 3 5 2 2 3 4" xfId="30793"/>
    <cellStyle name="Обычный 3 5 2 2 4" xfId="30794"/>
    <cellStyle name="Обычный 3 5 2 2 4 2" xfId="30795"/>
    <cellStyle name="Обычный 3 5 2 2 4 2 2" xfId="30796"/>
    <cellStyle name="Обычный 3 5 2 2 4 2 2 2" xfId="30797"/>
    <cellStyle name="Обычный 3 5 2 2 4 2 3" xfId="30798"/>
    <cellStyle name="Обычный 3 5 2 2 4 3" xfId="30799"/>
    <cellStyle name="Обычный 3 5 2 2 4 3 2" xfId="30800"/>
    <cellStyle name="Обычный 3 5 2 2 4 4" xfId="30801"/>
    <cellStyle name="Обычный 3 5 2 2 5" xfId="30802"/>
    <cellStyle name="Обычный 3 5 2 2 5 2" xfId="30803"/>
    <cellStyle name="Обычный 3 5 2 2 5 2 2" xfId="30804"/>
    <cellStyle name="Обычный 3 5 2 2 5 2 2 2" xfId="30805"/>
    <cellStyle name="Обычный 3 5 2 2 5 2 3" xfId="30806"/>
    <cellStyle name="Обычный 3 5 2 2 5 3" xfId="30807"/>
    <cellStyle name="Обычный 3 5 2 2 5 3 2" xfId="30808"/>
    <cellStyle name="Обычный 3 5 2 2 5 4" xfId="30809"/>
    <cellStyle name="Обычный 3 5 2 2 6" xfId="30810"/>
    <cellStyle name="Обычный 3 5 2 2 6 2" xfId="30811"/>
    <cellStyle name="Обычный 3 5 2 2 6 2 2" xfId="30812"/>
    <cellStyle name="Обычный 3 5 2 2 6 3" xfId="30813"/>
    <cellStyle name="Обычный 3 5 2 2 7" xfId="30814"/>
    <cellStyle name="Обычный 3 5 2 2 7 2" xfId="30815"/>
    <cellStyle name="Обычный 3 5 2 2 8" xfId="30816"/>
    <cellStyle name="Обычный 3 5 2 2 8 2" xfId="30817"/>
    <cellStyle name="Обычный 3 5 2 2 9" xfId="30818"/>
    <cellStyle name="Обычный 3 5 2 3" xfId="30819"/>
    <cellStyle name="Обычный 3 5 2 3 2" xfId="30820"/>
    <cellStyle name="Обычный 3 5 2 3 2 2" xfId="30821"/>
    <cellStyle name="Обычный 3 5 2 3 2 2 2" xfId="30822"/>
    <cellStyle name="Обычный 3 5 2 3 2 2 2 2" xfId="30823"/>
    <cellStyle name="Обычный 3 5 2 3 2 2 3" xfId="30824"/>
    <cellStyle name="Обычный 3 5 2 3 2 3" xfId="30825"/>
    <cellStyle name="Обычный 3 5 2 3 2 3 2" xfId="30826"/>
    <cellStyle name="Обычный 3 5 2 3 2 4" xfId="30827"/>
    <cellStyle name="Обычный 3 5 2 3 3" xfId="30828"/>
    <cellStyle name="Обычный 3 5 2 3 3 2" xfId="30829"/>
    <cellStyle name="Обычный 3 5 2 3 3 2 2" xfId="30830"/>
    <cellStyle name="Обычный 3 5 2 3 3 2 2 2" xfId="30831"/>
    <cellStyle name="Обычный 3 5 2 3 3 2 3" xfId="30832"/>
    <cellStyle name="Обычный 3 5 2 3 3 3" xfId="30833"/>
    <cellStyle name="Обычный 3 5 2 3 3 3 2" xfId="30834"/>
    <cellStyle name="Обычный 3 5 2 3 3 4" xfId="30835"/>
    <cellStyle name="Обычный 3 5 2 3 4" xfId="30836"/>
    <cellStyle name="Обычный 3 5 2 3 4 2" xfId="30837"/>
    <cellStyle name="Обычный 3 5 2 3 4 2 2" xfId="30838"/>
    <cellStyle name="Обычный 3 5 2 3 4 2 2 2" xfId="30839"/>
    <cellStyle name="Обычный 3 5 2 3 4 2 3" xfId="30840"/>
    <cellStyle name="Обычный 3 5 2 3 4 3" xfId="30841"/>
    <cellStyle name="Обычный 3 5 2 3 4 3 2" xfId="30842"/>
    <cellStyle name="Обычный 3 5 2 3 4 4" xfId="30843"/>
    <cellStyle name="Обычный 3 5 2 3 5" xfId="30844"/>
    <cellStyle name="Обычный 3 5 2 3 5 2" xfId="30845"/>
    <cellStyle name="Обычный 3 5 2 3 5 2 2" xfId="30846"/>
    <cellStyle name="Обычный 3 5 2 3 5 2 2 2" xfId="30847"/>
    <cellStyle name="Обычный 3 5 2 3 5 2 3" xfId="30848"/>
    <cellStyle name="Обычный 3 5 2 3 5 3" xfId="30849"/>
    <cellStyle name="Обычный 3 5 2 3 5 3 2" xfId="30850"/>
    <cellStyle name="Обычный 3 5 2 3 5 4" xfId="30851"/>
    <cellStyle name="Обычный 3 5 2 3 6" xfId="30852"/>
    <cellStyle name="Обычный 3 5 2 3 6 2" xfId="30853"/>
    <cellStyle name="Обычный 3 5 2 3 6 2 2" xfId="30854"/>
    <cellStyle name="Обычный 3 5 2 3 6 3" xfId="30855"/>
    <cellStyle name="Обычный 3 5 2 3 7" xfId="30856"/>
    <cellStyle name="Обычный 3 5 2 3 7 2" xfId="30857"/>
    <cellStyle name="Обычный 3 5 2 3 8" xfId="30858"/>
    <cellStyle name="Обычный 3 5 2 4" xfId="30859"/>
    <cellStyle name="Обычный 3 5 2 4 2" xfId="30860"/>
    <cellStyle name="Обычный 3 5 2 4 2 2" xfId="30861"/>
    <cellStyle name="Обычный 3 5 2 4 2 2 2" xfId="30862"/>
    <cellStyle name="Обычный 3 5 2 4 2 2 2 2" xfId="30863"/>
    <cellStyle name="Обычный 3 5 2 4 2 2 3" xfId="30864"/>
    <cellStyle name="Обычный 3 5 2 4 2 3" xfId="30865"/>
    <cellStyle name="Обычный 3 5 2 4 2 3 2" xfId="30866"/>
    <cellStyle name="Обычный 3 5 2 4 2 4" xfId="30867"/>
    <cellStyle name="Обычный 3 5 2 4 3" xfId="30868"/>
    <cellStyle name="Обычный 3 5 2 4 3 2" xfId="30869"/>
    <cellStyle name="Обычный 3 5 2 4 3 2 2" xfId="30870"/>
    <cellStyle name="Обычный 3 5 2 4 3 2 2 2" xfId="30871"/>
    <cellStyle name="Обычный 3 5 2 4 3 2 3" xfId="30872"/>
    <cellStyle name="Обычный 3 5 2 4 3 3" xfId="30873"/>
    <cellStyle name="Обычный 3 5 2 4 3 3 2" xfId="30874"/>
    <cellStyle name="Обычный 3 5 2 4 3 4" xfId="30875"/>
    <cellStyle name="Обычный 3 5 2 4 4" xfId="30876"/>
    <cellStyle name="Обычный 3 5 2 4 4 2" xfId="30877"/>
    <cellStyle name="Обычный 3 5 2 4 4 2 2" xfId="30878"/>
    <cellStyle name="Обычный 3 5 2 4 4 2 2 2" xfId="30879"/>
    <cellStyle name="Обычный 3 5 2 4 4 2 3" xfId="30880"/>
    <cellStyle name="Обычный 3 5 2 4 4 3" xfId="30881"/>
    <cellStyle name="Обычный 3 5 2 4 4 3 2" xfId="30882"/>
    <cellStyle name="Обычный 3 5 2 4 4 4" xfId="30883"/>
    <cellStyle name="Обычный 3 5 2 4 5" xfId="30884"/>
    <cellStyle name="Обычный 3 5 2 4 5 2" xfId="30885"/>
    <cellStyle name="Обычный 3 5 2 4 5 2 2" xfId="30886"/>
    <cellStyle name="Обычный 3 5 2 4 5 2 2 2" xfId="30887"/>
    <cellStyle name="Обычный 3 5 2 4 5 2 3" xfId="30888"/>
    <cellStyle name="Обычный 3 5 2 4 5 3" xfId="30889"/>
    <cellStyle name="Обычный 3 5 2 4 5 3 2" xfId="30890"/>
    <cellStyle name="Обычный 3 5 2 4 5 4" xfId="30891"/>
    <cellStyle name="Обычный 3 5 2 4 6" xfId="30892"/>
    <cellStyle name="Обычный 3 5 2 4 6 2" xfId="30893"/>
    <cellStyle name="Обычный 3 5 2 4 6 2 2" xfId="30894"/>
    <cellStyle name="Обычный 3 5 2 4 6 3" xfId="30895"/>
    <cellStyle name="Обычный 3 5 2 4 7" xfId="30896"/>
    <cellStyle name="Обычный 3 5 2 4 7 2" xfId="30897"/>
    <cellStyle name="Обычный 3 5 2 4 8" xfId="30898"/>
    <cellStyle name="Обычный 3 5 2 5" xfId="30899"/>
    <cellStyle name="Обычный 3 5 2 5 2" xfId="30900"/>
    <cellStyle name="Обычный 3 5 2 5 2 2" xfId="30901"/>
    <cellStyle name="Обычный 3 5 2 5 2 2 2" xfId="30902"/>
    <cellStyle name="Обычный 3 5 2 5 2 3" xfId="30903"/>
    <cellStyle name="Обычный 3 5 2 5 3" xfId="30904"/>
    <cellStyle name="Обычный 3 5 2 5 3 2" xfId="30905"/>
    <cellStyle name="Обычный 3 5 2 5 4" xfId="30906"/>
    <cellStyle name="Обычный 3 5 2 6" xfId="30907"/>
    <cellStyle name="Обычный 3 5 2 6 2" xfId="30908"/>
    <cellStyle name="Обычный 3 5 2 6 2 2" xfId="30909"/>
    <cellStyle name="Обычный 3 5 2 6 2 2 2" xfId="30910"/>
    <cellStyle name="Обычный 3 5 2 6 2 3" xfId="30911"/>
    <cellStyle name="Обычный 3 5 2 6 3" xfId="30912"/>
    <cellStyle name="Обычный 3 5 2 6 3 2" xfId="30913"/>
    <cellStyle name="Обычный 3 5 2 6 4" xfId="30914"/>
    <cellStyle name="Обычный 3 5 2 7" xfId="30915"/>
    <cellStyle name="Обычный 3 5 2 7 2" xfId="30916"/>
    <cellStyle name="Обычный 3 5 2 7 2 2" xfId="30917"/>
    <cellStyle name="Обычный 3 5 2 7 2 2 2" xfId="30918"/>
    <cellStyle name="Обычный 3 5 2 7 2 3" xfId="30919"/>
    <cellStyle name="Обычный 3 5 2 7 3" xfId="30920"/>
    <cellStyle name="Обычный 3 5 2 7 3 2" xfId="30921"/>
    <cellStyle name="Обычный 3 5 2 7 4" xfId="30922"/>
    <cellStyle name="Обычный 3 5 2 8" xfId="30923"/>
    <cellStyle name="Обычный 3 5 2 8 2" xfId="30924"/>
    <cellStyle name="Обычный 3 5 2 8 2 2" xfId="30925"/>
    <cellStyle name="Обычный 3 5 2 8 2 2 2" xfId="30926"/>
    <cellStyle name="Обычный 3 5 2 8 2 3" xfId="30927"/>
    <cellStyle name="Обычный 3 5 2 8 3" xfId="30928"/>
    <cellStyle name="Обычный 3 5 2 8 3 2" xfId="30929"/>
    <cellStyle name="Обычный 3 5 2 8 4" xfId="30930"/>
    <cellStyle name="Обычный 3 5 2 9" xfId="30931"/>
    <cellStyle name="Обычный 3 5 2 9 2" xfId="30932"/>
    <cellStyle name="Обычный 3 5 2 9 2 2" xfId="30933"/>
    <cellStyle name="Обычный 3 5 2 9 3" xfId="30934"/>
    <cellStyle name="Обычный 3 5 3" xfId="30935"/>
    <cellStyle name="Обычный 3 5 3 2" xfId="30936"/>
    <cellStyle name="Обычный 3 5 3 2 2" xfId="30937"/>
    <cellStyle name="Обычный 3 5 3 2 2 2" xfId="30938"/>
    <cellStyle name="Обычный 3 5 3 2 2 2 2" xfId="30939"/>
    <cellStyle name="Обычный 3 5 3 2 2 2 2 2" xfId="30940"/>
    <cellStyle name="Обычный 3 5 3 2 2 2 3" xfId="30941"/>
    <cellStyle name="Обычный 3 5 3 2 2 3" xfId="30942"/>
    <cellStyle name="Обычный 3 5 3 2 2 3 2" xfId="30943"/>
    <cellStyle name="Обычный 3 5 3 2 2 4" xfId="30944"/>
    <cellStyle name="Обычный 3 5 3 2 3" xfId="30945"/>
    <cellStyle name="Обычный 3 5 3 2 3 2" xfId="30946"/>
    <cellStyle name="Обычный 3 5 3 2 3 2 2" xfId="30947"/>
    <cellStyle name="Обычный 3 5 3 2 3 2 2 2" xfId="30948"/>
    <cellStyle name="Обычный 3 5 3 2 3 2 3" xfId="30949"/>
    <cellStyle name="Обычный 3 5 3 2 3 3" xfId="30950"/>
    <cellStyle name="Обычный 3 5 3 2 3 3 2" xfId="30951"/>
    <cellStyle name="Обычный 3 5 3 2 3 4" xfId="30952"/>
    <cellStyle name="Обычный 3 5 3 2 4" xfId="30953"/>
    <cellStyle name="Обычный 3 5 3 2 4 2" xfId="30954"/>
    <cellStyle name="Обычный 3 5 3 2 4 2 2" xfId="30955"/>
    <cellStyle name="Обычный 3 5 3 2 4 2 2 2" xfId="30956"/>
    <cellStyle name="Обычный 3 5 3 2 4 2 3" xfId="30957"/>
    <cellStyle name="Обычный 3 5 3 2 4 3" xfId="30958"/>
    <cellStyle name="Обычный 3 5 3 2 4 3 2" xfId="30959"/>
    <cellStyle name="Обычный 3 5 3 2 4 4" xfId="30960"/>
    <cellStyle name="Обычный 3 5 3 2 5" xfId="30961"/>
    <cellStyle name="Обычный 3 5 3 2 5 2" xfId="30962"/>
    <cellStyle name="Обычный 3 5 3 2 5 2 2" xfId="30963"/>
    <cellStyle name="Обычный 3 5 3 2 5 2 2 2" xfId="30964"/>
    <cellStyle name="Обычный 3 5 3 2 5 2 3" xfId="30965"/>
    <cellStyle name="Обычный 3 5 3 2 5 3" xfId="30966"/>
    <cellStyle name="Обычный 3 5 3 2 5 3 2" xfId="30967"/>
    <cellStyle name="Обычный 3 5 3 2 5 4" xfId="30968"/>
    <cellStyle name="Обычный 3 5 3 2 6" xfId="30969"/>
    <cellStyle name="Обычный 3 5 3 2 6 2" xfId="30970"/>
    <cellStyle name="Обычный 3 5 3 2 6 2 2" xfId="30971"/>
    <cellStyle name="Обычный 3 5 3 2 6 3" xfId="30972"/>
    <cellStyle name="Обычный 3 5 3 2 7" xfId="30973"/>
    <cellStyle name="Обычный 3 5 3 2 7 2" xfId="30974"/>
    <cellStyle name="Обычный 3 5 3 2 8" xfId="30975"/>
    <cellStyle name="Обычный 3 5 3 3" xfId="30976"/>
    <cellStyle name="Обычный 3 5 3 3 2" xfId="30977"/>
    <cellStyle name="Обычный 3 5 3 3 2 2" xfId="30978"/>
    <cellStyle name="Обычный 3 5 3 3 2 2 2" xfId="30979"/>
    <cellStyle name="Обычный 3 5 3 3 2 2 2 2" xfId="30980"/>
    <cellStyle name="Обычный 3 5 3 3 2 2 3" xfId="30981"/>
    <cellStyle name="Обычный 3 5 3 3 2 3" xfId="30982"/>
    <cellStyle name="Обычный 3 5 3 3 2 3 2" xfId="30983"/>
    <cellStyle name="Обычный 3 5 3 3 2 4" xfId="30984"/>
    <cellStyle name="Обычный 3 5 3 3 3" xfId="30985"/>
    <cellStyle name="Обычный 3 5 3 3 3 2" xfId="30986"/>
    <cellStyle name="Обычный 3 5 3 3 3 2 2" xfId="30987"/>
    <cellStyle name="Обычный 3 5 3 3 3 2 2 2" xfId="30988"/>
    <cellStyle name="Обычный 3 5 3 3 3 2 3" xfId="30989"/>
    <cellStyle name="Обычный 3 5 3 3 3 3" xfId="30990"/>
    <cellStyle name="Обычный 3 5 3 3 3 3 2" xfId="30991"/>
    <cellStyle name="Обычный 3 5 3 3 3 4" xfId="30992"/>
    <cellStyle name="Обычный 3 5 3 3 4" xfId="30993"/>
    <cellStyle name="Обычный 3 5 3 3 4 2" xfId="30994"/>
    <cellStyle name="Обычный 3 5 3 3 4 2 2" xfId="30995"/>
    <cellStyle name="Обычный 3 5 3 3 4 2 2 2" xfId="30996"/>
    <cellStyle name="Обычный 3 5 3 3 4 2 3" xfId="30997"/>
    <cellStyle name="Обычный 3 5 3 3 4 3" xfId="30998"/>
    <cellStyle name="Обычный 3 5 3 3 4 3 2" xfId="30999"/>
    <cellStyle name="Обычный 3 5 3 3 4 4" xfId="31000"/>
    <cellStyle name="Обычный 3 5 3 3 5" xfId="31001"/>
    <cellStyle name="Обычный 3 5 3 3 5 2" xfId="31002"/>
    <cellStyle name="Обычный 3 5 3 3 5 2 2" xfId="31003"/>
    <cellStyle name="Обычный 3 5 3 3 5 2 2 2" xfId="31004"/>
    <cellStyle name="Обычный 3 5 3 3 5 2 3" xfId="31005"/>
    <cellStyle name="Обычный 3 5 3 3 5 3" xfId="31006"/>
    <cellStyle name="Обычный 3 5 3 3 5 3 2" xfId="31007"/>
    <cellStyle name="Обычный 3 5 3 3 5 4" xfId="31008"/>
    <cellStyle name="Обычный 3 5 3 3 6" xfId="31009"/>
    <cellStyle name="Обычный 3 5 3 3 6 2" xfId="31010"/>
    <cellStyle name="Обычный 3 5 3 3 6 2 2" xfId="31011"/>
    <cellStyle name="Обычный 3 5 3 3 6 3" xfId="31012"/>
    <cellStyle name="Обычный 3 5 3 3 7" xfId="31013"/>
    <cellStyle name="Обычный 3 5 3 3 7 2" xfId="31014"/>
    <cellStyle name="Обычный 3 5 3 3 8" xfId="31015"/>
    <cellStyle name="Обычный 3 5 3 4" xfId="31016"/>
    <cellStyle name="Обычный 3 5 3 4 2" xfId="31017"/>
    <cellStyle name="Обычный 3 5 3 4 2 2" xfId="31018"/>
    <cellStyle name="Обычный 3 5 3 4 2 2 2" xfId="31019"/>
    <cellStyle name="Обычный 3 5 3 4 2 3" xfId="31020"/>
    <cellStyle name="Обычный 3 5 3 4 3" xfId="31021"/>
    <cellStyle name="Обычный 3 5 3 4 3 2" xfId="31022"/>
    <cellStyle name="Обычный 3 5 3 4 4" xfId="31023"/>
    <cellStyle name="Обычный 3 5 3 5" xfId="31024"/>
    <cellStyle name="Обычный 3 5 3 5 2" xfId="31025"/>
    <cellStyle name="Обычный 3 5 3 5 2 2" xfId="31026"/>
    <cellStyle name="Обычный 3 5 3 5 2 2 2" xfId="31027"/>
    <cellStyle name="Обычный 3 5 3 5 2 3" xfId="31028"/>
    <cellStyle name="Обычный 3 5 3 5 3" xfId="31029"/>
    <cellStyle name="Обычный 3 5 3 5 3 2" xfId="31030"/>
    <cellStyle name="Обычный 3 5 3 5 4" xfId="31031"/>
    <cellStyle name="Обычный 3 5 3 6" xfId="31032"/>
    <cellStyle name="Обычный 3 5 3 6 2" xfId="47471"/>
    <cellStyle name="Обычный 3 5 3 7" xfId="47472"/>
    <cellStyle name="Обычный 3 5 4" xfId="31033"/>
    <cellStyle name="Обычный 3 5 4 10" xfId="31034"/>
    <cellStyle name="Обычный 3 5 4 2" xfId="31035"/>
    <cellStyle name="Обычный 3 5 4 2 2" xfId="31036"/>
    <cellStyle name="Обычный 3 5 4 2 2 2" xfId="31037"/>
    <cellStyle name="Обычный 3 5 4 2 2 2 2" xfId="31038"/>
    <cellStyle name="Обычный 3 5 4 2 2 2 2 2" xfId="31039"/>
    <cellStyle name="Обычный 3 5 4 2 2 2 3" xfId="31040"/>
    <cellStyle name="Обычный 3 5 4 2 2 3" xfId="31041"/>
    <cellStyle name="Обычный 3 5 4 2 2 3 2" xfId="31042"/>
    <cellStyle name="Обычный 3 5 4 2 2 4" xfId="31043"/>
    <cellStyle name="Обычный 3 5 4 2 3" xfId="31044"/>
    <cellStyle name="Обычный 3 5 4 2 3 2" xfId="31045"/>
    <cellStyle name="Обычный 3 5 4 2 3 2 2" xfId="31046"/>
    <cellStyle name="Обычный 3 5 4 2 3 2 2 2" xfId="31047"/>
    <cellStyle name="Обычный 3 5 4 2 3 2 3" xfId="31048"/>
    <cellStyle name="Обычный 3 5 4 2 3 3" xfId="31049"/>
    <cellStyle name="Обычный 3 5 4 2 3 3 2" xfId="31050"/>
    <cellStyle name="Обычный 3 5 4 2 3 4" xfId="31051"/>
    <cellStyle name="Обычный 3 5 4 2 4" xfId="31052"/>
    <cellStyle name="Обычный 3 5 4 2 4 2" xfId="31053"/>
    <cellStyle name="Обычный 3 5 4 2 4 2 2" xfId="31054"/>
    <cellStyle name="Обычный 3 5 4 2 4 2 2 2" xfId="31055"/>
    <cellStyle name="Обычный 3 5 4 2 4 2 3" xfId="31056"/>
    <cellStyle name="Обычный 3 5 4 2 4 3" xfId="31057"/>
    <cellStyle name="Обычный 3 5 4 2 4 3 2" xfId="31058"/>
    <cellStyle name="Обычный 3 5 4 2 4 4" xfId="31059"/>
    <cellStyle name="Обычный 3 5 4 2 5" xfId="31060"/>
    <cellStyle name="Обычный 3 5 4 2 5 2" xfId="31061"/>
    <cellStyle name="Обычный 3 5 4 2 5 2 2" xfId="31062"/>
    <cellStyle name="Обычный 3 5 4 2 5 3" xfId="31063"/>
    <cellStyle name="Обычный 3 5 4 2 6" xfId="31064"/>
    <cellStyle name="Обычный 3 5 4 2 6 2" xfId="31065"/>
    <cellStyle name="Обычный 3 5 4 2 7" xfId="31066"/>
    <cellStyle name="Обычный 3 5 4 3" xfId="31067"/>
    <cellStyle name="Обычный 3 5 4 3 2" xfId="31068"/>
    <cellStyle name="Обычный 3 5 4 3 2 2" xfId="31069"/>
    <cellStyle name="Обычный 3 5 4 3 2 2 2" xfId="31070"/>
    <cellStyle name="Обычный 3 5 4 3 2 3" xfId="31071"/>
    <cellStyle name="Обычный 3 5 4 3 3" xfId="31072"/>
    <cellStyle name="Обычный 3 5 4 3 3 2" xfId="31073"/>
    <cellStyle name="Обычный 3 5 4 3 4" xfId="31074"/>
    <cellStyle name="Обычный 3 5 4 4" xfId="31075"/>
    <cellStyle name="Обычный 3 5 4 4 2" xfId="31076"/>
    <cellStyle name="Обычный 3 5 4 4 2 2" xfId="31077"/>
    <cellStyle name="Обычный 3 5 4 4 2 2 2" xfId="31078"/>
    <cellStyle name="Обычный 3 5 4 4 2 3" xfId="31079"/>
    <cellStyle name="Обычный 3 5 4 4 3" xfId="31080"/>
    <cellStyle name="Обычный 3 5 4 4 3 2" xfId="31081"/>
    <cellStyle name="Обычный 3 5 4 4 4" xfId="31082"/>
    <cellStyle name="Обычный 3 5 4 5" xfId="31083"/>
    <cellStyle name="Обычный 3 5 4 5 2" xfId="31084"/>
    <cellStyle name="Обычный 3 5 4 5 2 2" xfId="31085"/>
    <cellStyle name="Обычный 3 5 4 5 2 2 2" xfId="31086"/>
    <cellStyle name="Обычный 3 5 4 5 2 3" xfId="31087"/>
    <cellStyle name="Обычный 3 5 4 5 3" xfId="31088"/>
    <cellStyle name="Обычный 3 5 4 5 3 2" xfId="31089"/>
    <cellStyle name="Обычный 3 5 4 5 4" xfId="31090"/>
    <cellStyle name="Обычный 3 5 4 6" xfId="31091"/>
    <cellStyle name="Обычный 3 5 4 6 2" xfId="31092"/>
    <cellStyle name="Обычный 3 5 4 6 2 2" xfId="31093"/>
    <cellStyle name="Обычный 3 5 4 6 2 2 2" xfId="31094"/>
    <cellStyle name="Обычный 3 5 4 6 2 3" xfId="31095"/>
    <cellStyle name="Обычный 3 5 4 6 3" xfId="31096"/>
    <cellStyle name="Обычный 3 5 4 6 3 2" xfId="31097"/>
    <cellStyle name="Обычный 3 5 4 6 4" xfId="31098"/>
    <cellStyle name="Обычный 3 5 4 7" xfId="31099"/>
    <cellStyle name="Обычный 3 5 4 7 2" xfId="31100"/>
    <cellStyle name="Обычный 3 5 4 7 2 2" xfId="31101"/>
    <cellStyle name="Обычный 3 5 4 7 3" xfId="31102"/>
    <cellStyle name="Обычный 3 5 4 8" xfId="31103"/>
    <cellStyle name="Обычный 3 5 4 8 2" xfId="31104"/>
    <cellStyle name="Обычный 3 5 4 9" xfId="31105"/>
    <cellStyle name="Обычный 3 5 4 9 2" xfId="31106"/>
    <cellStyle name="Обычный 3 5 5" xfId="31107"/>
    <cellStyle name="Обычный 3 5 5 2" xfId="31108"/>
    <cellStyle name="Обычный 3 5 5 2 2" xfId="31109"/>
    <cellStyle name="Обычный 3 5 5 2 2 2" xfId="31110"/>
    <cellStyle name="Обычный 3 5 5 2 2 2 2" xfId="31111"/>
    <cellStyle name="Обычный 3 5 5 2 2 3" xfId="31112"/>
    <cellStyle name="Обычный 3 5 5 2 3" xfId="31113"/>
    <cellStyle name="Обычный 3 5 5 2 3 2" xfId="31114"/>
    <cellStyle name="Обычный 3 5 5 2 4" xfId="31115"/>
    <cellStyle name="Обычный 3 5 5 3" xfId="31116"/>
    <cellStyle name="Обычный 3 5 5 3 2" xfId="31117"/>
    <cellStyle name="Обычный 3 5 5 3 2 2" xfId="31118"/>
    <cellStyle name="Обычный 3 5 5 3 2 2 2" xfId="31119"/>
    <cellStyle name="Обычный 3 5 5 3 2 3" xfId="31120"/>
    <cellStyle name="Обычный 3 5 5 3 3" xfId="31121"/>
    <cellStyle name="Обычный 3 5 5 3 3 2" xfId="31122"/>
    <cellStyle name="Обычный 3 5 5 3 4" xfId="31123"/>
    <cellStyle name="Обычный 3 5 5 4" xfId="31124"/>
    <cellStyle name="Обычный 3 5 5 4 2" xfId="31125"/>
    <cellStyle name="Обычный 3 5 5 4 2 2" xfId="31126"/>
    <cellStyle name="Обычный 3 5 5 4 2 2 2" xfId="31127"/>
    <cellStyle name="Обычный 3 5 5 4 2 3" xfId="31128"/>
    <cellStyle name="Обычный 3 5 5 4 3" xfId="31129"/>
    <cellStyle name="Обычный 3 5 5 4 3 2" xfId="31130"/>
    <cellStyle name="Обычный 3 5 5 4 4" xfId="31131"/>
    <cellStyle name="Обычный 3 5 5 5" xfId="31132"/>
    <cellStyle name="Обычный 3 5 5 5 2" xfId="31133"/>
    <cellStyle name="Обычный 3 5 5 5 2 2" xfId="31134"/>
    <cellStyle name="Обычный 3 5 5 5 2 2 2" xfId="31135"/>
    <cellStyle name="Обычный 3 5 5 5 2 3" xfId="31136"/>
    <cellStyle name="Обычный 3 5 5 5 3" xfId="31137"/>
    <cellStyle name="Обычный 3 5 5 5 3 2" xfId="31138"/>
    <cellStyle name="Обычный 3 5 5 5 4" xfId="31139"/>
    <cellStyle name="Обычный 3 5 5 6" xfId="31140"/>
    <cellStyle name="Обычный 3 5 5 6 2" xfId="31141"/>
    <cellStyle name="Обычный 3 5 5 6 2 2" xfId="31142"/>
    <cellStyle name="Обычный 3 5 5 6 3" xfId="31143"/>
    <cellStyle name="Обычный 3 5 5 7" xfId="31144"/>
    <cellStyle name="Обычный 3 5 5 7 2" xfId="31145"/>
    <cellStyle name="Обычный 3 5 5 8" xfId="31146"/>
    <cellStyle name="Обычный 3 5 6" xfId="31147"/>
    <cellStyle name="Обычный 3 5 6 2" xfId="47473"/>
    <cellStyle name="Обычный 3 5 7" xfId="31148"/>
    <cellStyle name="Обычный 3 5 7 2" xfId="31149"/>
    <cellStyle name="Обычный 3 5 7 2 2" xfId="31150"/>
    <cellStyle name="Обычный 3 5 7 2 2 2" xfId="31151"/>
    <cellStyle name="Обычный 3 5 7 2 3" xfId="31152"/>
    <cellStyle name="Обычный 3 5 7 3" xfId="31153"/>
    <cellStyle name="Обычный 3 5 7 3 2" xfId="31154"/>
    <cellStyle name="Обычный 3 5 7 4" xfId="31155"/>
    <cellStyle name="Обычный 3 5 8" xfId="31156"/>
    <cellStyle name="Обычный 3 5 8 2" xfId="31157"/>
    <cellStyle name="Обычный 3 5 9" xfId="47474"/>
    <cellStyle name="Обычный 3 5 9 2" xfId="47475"/>
    <cellStyle name="Обычный 3 6" xfId="31158"/>
    <cellStyle name="Обычный 3 6 2" xfId="31159"/>
    <cellStyle name="Обычный 3 6 2 2" xfId="31160"/>
    <cellStyle name="Обычный 3 6 2 2 2" xfId="47476"/>
    <cellStyle name="Обычный 3 6 2 3" xfId="31161"/>
    <cellStyle name="Обычный 3 6 2 4" xfId="31162"/>
    <cellStyle name="Обычный 3 6 2 4 2" xfId="31163"/>
    <cellStyle name="Обычный 3 6 2 4 2 2" xfId="31164"/>
    <cellStyle name="Обычный 3 6 2 4 3" xfId="31165"/>
    <cellStyle name="Обычный 3 6 2 5" xfId="31166"/>
    <cellStyle name="Обычный 3 6 2 5 2" xfId="31167"/>
    <cellStyle name="Обычный 3 6 2 6" xfId="31168"/>
    <cellStyle name="Обычный 3 6 3" xfId="31169"/>
    <cellStyle name="Обычный 3 6 3 2" xfId="47477"/>
    <cellStyle name="Обычный 3 6 3 3" xfId="47478"/>
    <cellStyle name="Обычный 3 6 3 4" xfId="47479"/>
    <cellStyle name="Обычный 3 6 4" xfId="31170"/>
    <cellStyle name="Обычный 3 6 4 2" xfId="47480"/>
    <cellStyle name="Обычный 3 6 5" xfId="31171"/>
    <cellStyle name="Обычный 3 6 5 2" xfId="47481"/>
    <cellStyle name="Обычный 3 6 6" xfId="47482"/>
    <cellStyle name="Обычный 3 6 6 2" xfId="47483"/>
    <cellStyle name="Обычный 3 6 7" xfId="47484"/>
    <cellStyle name="Обычный 3 6 7 2" xfId="47485"/>
    <cellStyle name="Обычный 3 6 8" xfId="47486"/>
    <cellStyle name="Обычный 3 7" xfId="31172"/>
    <cellStyle name="Обычный 3 7 2" xfId="31173"/>
    <cellStyle name="Обычный 3 7 2 2" xfId="31174"/>
    <cellStyle name="Обычный 3 7 2 3" xfId="31175"/>
    <cellStyle name="Обычный 3 7 2 3 2" xfId="47487"/>
    <cellStyle name="Обычный 3 7 2 4" xfId="31176"/>
    <cellStyle name="Обычный 3 7 2 4 2" xfId="31177"/>
    <cellStyle name="Обычный 3 7 2 4 2 2" xfId="31178"/>
    <cellStyle name="Обычный 3 7 2 4 2 2 2" xfId="31179"/>
    <cellStyle name="Обычный 3 7 2 4 2 3" xfId="31180"/>
    <cellStyle name="Обычный 3 7 2 4 3" xfId="31181"/>
    <cellStyle name="Обычный 3 7 2 4 3 2" xfId="31182"/>
    <cellStyle name="Обычный 3 7 2 4 4" xfId="31183"/>
    <cellStyle name="Обычный 3 7 2 5" xfId="31184"/>
    <cellStyle name="Обычный 3 7 2 5 2" xfId="31185"/>
    <cellStyle name="Обычный 3 7 2 5 2 2" xfId="31186"/>
    <cellStyle name="Обычный 3 7 2 5 2 2 2" xfId="31187"/>
    <cellStyle name="Обычный 3 7 2 5 2 3" xfId="31188"/>
    <cellStyle name="Обычный 3 7 2 5 3" xfId="31189"/>
    <cellStyle name="Обычный 3 7 2 5 3 2" xfId="31190"/>
    <cellStyle name="Обычный 3 7 2 5 4" xfId="31191"/>
    <cellStyle name="Обычный 3 7 2 6" xfId="31192"/>
    <cellStyle name="Обычный 3 7 2 6 2" xfId="31193"/>
    <cellStyle name="Обычный 3 7 2 6 2 2" xfId="31194"/>
    <cellStyle name="Обычный 3 7 2 6 2 2 2" xfId="31195"/>
    <cellStyle name="Обычный 3 7 2 6 2 3" xfId="31196"/>
    <cellStyle name="Обычный 3 7 2 6 3" xfId="31197"/>
    <cellStyle name="Обычный 3 7 2 6 3 2" xfId="31198"/>
    <cellStyle name="Обычный 3 7 2 6 4" xfId="31199"/>
    <cellStyle name="Обычный 3 7 2 7" xfId="47488"/>
    <cellStyle name="Обычный 3 7 3" xfId="31200"/>
    <cellStyle name="Обычный 3 7 3 2" xfId="31201"/>
    <cellStyle name="Обычный 3 7 3 2 2" xfId="31202"/>
    <cellStyle name="Обычный 3 7 3 2 2 2" xfId="31203"/>
    <cellStyle name="Обычный 3 7 3 2 2 2 2" xfId="31204"/>
    <cellStyle name="Обычный 3 7 3 2 2 3" xfId="31205"/>
    <cellStyle name="Обычный 3 7 3 2 3" xfId="31206"/>
    <cellStyle name="Обычный 3 7 3 2 3 2" xfId="31207"/>
    <cellStyle name="Обычный 3 7 3 2 4" xfId="31208"/>
    <cellStyle name="Обычный 3 7 3 3" xfId="31209"/>
    <cellStyle name="Обычный 3 7 3 3 2" xfId="31210"/>
    <cellStyle name="Обычный 3 7 3 3 2 2" xfId="31211"/>
    <cellStyle name="Обычный 3 7 3 3 2 2 2" xfId="31212"/>
    <cellStyle name="Обычный 3 7 3 3 2 3" xfId="31213"/>
    <cellStyle name="Обычный 3 7 3 3 3" xfId="31214"/>
    <cellStyle name="Обычный 3 7 3 3 3 2" xfId="31215"/>
    <cellStyle name="Обычный 3 7 3 3 4" xfId="31216"/>
    <cellStyle name="Обычный 3 7 3 4" xfId="47489"/>
    <cellStyle name="Обычный 3 7 4" xfId="31217"/>
    <cellStyle name="Обычный 3 7 4 2" xfId="31218"/>
    <cellStyle name="Обычный 3 7 4 3" xfId="31219"/>
    <cellStyle name="Обычный 3 7 4 3 2" xfId="31220"/>
    <cellStyle name="Обычный 3 7 4 3 2 2" xfId="31221"/>
    <cellStyle name="Обычный 3 7 4 3 3" xfId="31222"/>
    <cellStyle name="Обычный 3 7 4 4" xfId="31223"/>
    <cellStyle name="Обычный 3 7 4 4 2" xfId="31224"/>
    <cellStyle name="Обычный 3 7 4 5" xfId="31225"/>
    <cellStyle name="Обычный 3 7 5" xfId="31226"/>
    <cellStyle name="Обычный 3 7 5 2" xfId="31227"/>
    <cellStyle name="Обычный 3 7 5 2 2" xfId="31228"/>
    <cellStyle name="Обычный 3 7 5 2 2 2" xfId="31229"/>
    <cellStyle name="Обычный 3 7 5 2 3" xfId="31230"/>
    <cellStyle name="Обычный 3 7 5 3" xfId="31231"/>
    <cellStyle name="Обычный 3 7 5 3 2" xfId="31232"/>
    <cellStyle name="Обычный 3 7 5 4" xfId="31233"/>
    <cellStyle name="Обычный 3 7 6" xfId="31234"/>
    <cellStyle name="Обычный 3 7 6 2" xfId="31235"/>
    <cellStyle name="Обычный 3 7 6 2 2" xfId="31236"/>
    <cellStyle name="Обычный 3 7 6 2 2 2" xfId="31237"/>
    <cellStyle name="Обычный 3 7 6 2 3" xfId="31238"/>
    <cellStyle name="Обычный 3 7 6 3" xfId="31239"/>
    <cellStyle name="Обычный 3 7 6 3 2" xfId="31240"/>
    <cellStyle name="Обычный 3 7 6 4" xfId="31241"/>
    <cellStyle name="Обычный 3 7 7" xfId="31242"/>
    <cellStyle name="Обычный 3 7 7 2" xfId="47490"/>
    <cellStyle name="Обычный 3 7 7 2 2" xfId="47491"/>
    <cellStyle name="Обычный 3 7 8" xfId="31243"/>
    <cellStyle name="Обычный 3 8" xfId="31244"/>
    <cellStyle name="Обычный 3 8 2" xfId="31245"/>
    <cellStyle name="Обычный 3 8 2 2" xfId="47492"/>
    <cellStyle name="Обычный 3 8 3" xfId="31246"/>
    <cellStyle name="Обычный 3 8 3 2" xfId="47493"/>
    <cellStyle name="Обычный 3 8 4" xfId="31247"/>
    <cellStyle name="Обычный 3 8 4 2" xfId="47494"/>
    <cellStyle name="Обычный 3 8 5" xfId="31248"/>
    <cellStyle name="Обычный 3 8 5 2" xfId="47495"/>
    <cellStyle name="Обычный 3 8 6" xfId="31249"/>
    <cellStyle name="Обычный 3 8 6 2" xfId="47496"/>
    <cellStyle name="Обычный 3 8 7" xfId="31250"/>
    <cellStyle name="Обычный 3 9" xfId="31251"/>
    <cellStyle name="Обычный 3 9 2" xfId="31252"/>
    <cellStyle name="Обычный 3 9 2 2" xfId="47497"/>
    <cellStyle name="Обычный 3 9 3" xfId="31253"/>
    <cellStyle name="Обычный 3 9 3 2" xfId="47498"/>
    <cellStyle name="Обычный 3 9 4" xfId="31254"/>
    <cellStyle name="Обычный 3 9 4 2" xfId="47499"/>
    <cellStyle name="Обычный 3 9 5" xfId="31255"/>
    <cellStyle name="Обычный 3 9 5 2" xfId="47500"/>
    <cellStyle name="Обычный 3 9 6" xfId="31256"/>
    <cellStyle name="Обычный 3 9 6 2" xfId="47501"/>
    <cellStyle name="Обычный 3 9 7" xfId="31257"/>
    <cellStyle name="Обычный 3_(DELOITTE) январь 2011" xfId="31258"/>
    <cellStyle name="Обычный 30" xfId="31259"/>
    <cellStyle name="Обычный 30 10" xfId="31260"/>
    <cellStyle name="Обычный 30 10 2" xfId="31261"/>
    <cellStyle name="Обычный 30 10 2 2" xfId="31262"/>
    <cellStyle name="Обычный 30 10 2 2 2" xfId="31263"/>
    <cellStyle name="Обычный 30 10 2 3" xfId="31264"/>
    <cellStyle name="Обычный 30 10 3" xfId="31265"/>
    <cellStyle name="Обычный 30 10 3 2" xfId="31266"/>
    <cellStyle name="Обычный 30 10 4" xfId="31267"/>
    <cellStyle name="Обычный 30 11" xfId="31268"/>
    <cellStyle name="Обычный 30 11 2" xfId="47502"/>
    <cellStyle name="Обычный 30 12" xfId="47503"/>
    <cellStyle name="Обычный 30 12 2" xfId="47504"/>
    <cellStyle name="Обычный 30 13" xfId="47505"/>
    <cellStyle name="Обычный 30 14" xfId="47506"/>
    <cellStyle name="Обычный 30 15" xfId="47507"/>
    <cellStyle name="Обычный 30 16" xfId="47508"/>
    <cellStyle name="Обычный 30 2" xfId="31269"/>
    <cellStyle name="Обычный 30 2 10" xfId="47509"/>
    <cellStyle name="Обычный 30 2 11" xfId="47510"/>
    <cellStyle name="Обычный 30 2 12" xfId="47511"/>
    <cellStyle name="Обычный 30 2 2" xfId="31270"/>
    <cellStyle name="Обычный 30 2 2 2" xfId="47512"/>
    <cellStyle name="Обычный 30 2 3" xfId="31271"/>
    <cellStyle name="Обычный 30 2 3 2" xfId="31272"/>
    <cellStyle name="Обычный 30 2 3 2 2" xfId="31273"/>
    <cellStyle name="Обычный 30 2 3 2 2 2" xfId="31274"/>
    <cellStyle name="Обычный 30 2 3 2 2 2 2" xfId="31275"/>
    <cellStyle name="Обычный 30 2 3 2 2 3" xfId="31276"/>
    <cellStyle name="Обычный 30 2 3 2 3" xfId="31277"/>
    <cellStyle name="Обычный 30 2 3 2 3 2" xfId="31278"/>
    <cellStyle name="Обычный 30 2 3 2 4" xfId="31279"/>
    <cellStyle name="Обычный 30 2 3 3" xfId="31280"/>
    <cellStyle name="Обычный 30 2 3 3 2" xfId="31281"/>
    <cellStyle name="Обычный 30 2 3 3 2 2" xfId="31282"/>
    <cellStyle name="Обычный 30 2 3 3 2 2 2" xfId="31283"/>
    <cellStyle name="Обычный 30 2 3 3 2 3" xfId="31284"/>
    <cellStyle name="Обычный 30 2 3 3 3" xfId="31285"/>
    <cellStyle name="Обычный 30 2 3 3 3 2" xfId="31286"/>
    <cellStyle name="Обычный 30 2 3 3 4" xfId="31287"/>
    <cellStyle name="Обычный 30 2 3 4" xfId="31288"/>
    <cellStyle name="Обычный 30 2 3 4 2" xfId="31289"/>
    <cellStyle name="Обычный 30 2 3 4 2 2" xfId="31290"/>
    <cellStyle name="Обычный 30 2 3 4 2 2 2" xfId="31291"/>
    <cellStyle name="Обычный 30 2 3 4 2 3" xfId="31292"/>
    <cellStyle name="Обычный 30 2 3 4 3" xfId="31293"/>
    <cellStyle name="Обычный 30 2 3 4 3 2" xfId="31294"/>
    <cellStyle name="Обычный 30 2 3 4 4" xfId="31295"/>
    <cellStyle name="Обычный 30 2 3 5" xfId="31296"/>
    <cellStyle name="Обычный 30 2 3 5 2" xfId="31297"/>
    <cellStyle name="Обычный 30 2 3 5 2 2" xfId="31298"/>
    <cellStyle name="Обычный 30 2 3 5 3" xfId="31299"/>
    <cellStyle name="Обычный 30 2 3 6" xfId="31300"/>
    <cellStyle name="Обычный 30 2 3 6 2" xfId="31301"/>
    <cellStyle name="Обычный 30 2 3 7" xfId="31302"/>
    <cellStyle name="Обычный 30 2 4" xfId="31303"/>
    <cellStyle name="Обычный 30 2 4 2" xfId="31304"/>
    <cellStyle name="Обычный 30 2 4 2 2" xfId="31305"/>
    <cellStyle name="Обычный 30 2 4 2 2 2" xfId="31306"/>
    <cellStyle name="Обычный 30 2 4 2 3" xfId="31307"/>
    <cellStyle name="Обычный 30 2 4 3" xfId="31308"/>
    <cellStyle name="Обычный 30 2 4 3 2" xfId="31309"/>
    <cellStyle name="Обычный 30 2 4 4" xfId="31310"/>
    <cellStyle name="Обычный 30 2 5" xfId="31311"/>
    <cellStyle name="Обычный 30 2 5 2" xfId="31312"/>
    <cellStyle name="Обычный 30 2 5 2 2" xfId="31313"/>
    <cellStyle name="Обычный 30 2 5 2 2 2" xfId="31314"/>
    <cellStyle name="Обычный 30 2 5 2 3" xfId="31315"/>
    <cellStyle name="Обычный 30 2 5 3" xfId="31316"/>
    <cellStyle name="Обычный 30 2 5 3 2" xfId="31317"/>
    <cellStyle name="Обычный 30 2 5 4" xfId="31318"/>
    <cellStyle name="Обычный 30 2 6" xfId="31319"/>
    <cellStyle name="Обычный 30 2 6 2" xfId="31320"/>
    <cellStyle name="Обычный 30 2 6 2 2" xfId="31321"/>
    <cellStyle name="Обычный 30 2 6 2 2 2" xfId="31322"/>
    <cellStyle name="Обычный 30 2 6 2 3" xfId="31323"/>
    <cellStyle name="Обычный 30 2 6 3" xfId="31324"/>
    <cellStyle name="Обычный 30 2 6 3 2" xfId="31325"/>
    <cellStyle name="Обычный 30 2 6 4" xfId="31326"/>
    <cellStyle name="Обычный 30 2 7" xfId="31327"/>
    <cellStyle name="Обычный 30 2 7 2" xfId="31328"/>
    <cellStyle name="Обычный 30 2 7 2 2" xfId="31329"/>
    <cellStyle name="Обычный 30 2 7 2 2 2" xfId="31330"/>
    <cellStyle name="Обычный 30 2 7 2 3" xfId="31331"/>
    <cellStyle name="Обычный 30 2 7 3" xfId="31332"/>
    <cellStyle name="Обычный 30 2 7 3 2" xfId="31333"/>
    <cellStyle name="Обычный 30 2 7 4" xfId="31334"/>
    <cellStyle name="Обычный 30 2 8" xfId="31335"/>
    <cellStyle name="Обычный 30 2 8 2" xfId="31336"/>
    <cellStyle name="Обычный 30 2 9" xfId="47513"/>
    <cellStyle name="Обычный 30 2 9 2" xfId="47514"/>
    <cellStyle name="Обычный 30 3" xfId="31337"/>
    <cellStyle name="Обычный 30 3 2" xfId="47515"/>
    <cellStyle name="Обычный 30 4" xfId="31338"/>
    <cellStyle name="Обычный 30 4 10" xfId="31339"/>
    <cellStyle name="Обычный 30 4 2" xfId="31340"/>
    <cellStyle name="Обычный 30 4 2 2" xfId="31341"/>
    <cellStyle name="Обычный 30 4 2 2 2" xfId="31342"/>
    <cellStyle name="Обычный 30 4 2 2 2 2" xfId="31343"/>
    <cellStyle name="Обычный 30 4 2 2 2 2 2" xfId="31344"/>
    <cellStyle name="Обычный 30 4 2 2 2 3" xfId="31345"/>
    <cellStyle name="Обычный 30 4 2 2 3" xfId="31346"/>
    <cellStyle name="Обычный 30 4 2 2 3 2" xfId="31347"/>
    <cellStyle name="Обычный 30 4 2 2 4" xfId="31348"/>
    <cellStyle name="Обычный 30 4 2 3" xfId="31349"/>
    <cellStyle name="Обычный 30 4 2 3 2" xfId="31350"/>
    <cellStyle name="Обычный 30 4 2 3 2 2" xfId="31351"/>
    <cellStyle name="Обычный 30 4 2 3 2 2 2" xfId="31352"/>
    <cellStyle name="Обычный 30 4 2 3 2 3" xfId="31353"/>
    <cellStyle name="Обычный 30 4 2 3 3" xfId="31354"/>
    <cellStyle name="Обычный 30 4 2 3 3 2" xfId="31355"/>
    <cellStyle name="Обычный 30 4 2 3 4" xfId="31356"/>
    <cellStyle name="Обычный 30 4 2 4" xfId="31357"/>
    <cellStyle name="Обычный 30 4 2 4 2" xfId="31358"/>
    <cellStyle name="Обычный 30 4 2 4 2 2" xfId="31359"/>
    <cellStyle name="Обычный 30 4 2 4 2 2 2" xfId="31360"/>
    <cellStyle name="Обычный 30 4 2 4 2 3" xfId="31361"/>
    <cellStyle name="Обычный 30 4 2 4 3" xfId="31362"/>
    <cellStyle name="Обычный 30 4 2 4 3 2" xfId="31363"/>
    <cellStyle name="Обычный 30 4 2 4 4" xfId="31364"/>
    <cellStyle name="Обычный 30 4 2 5" xfId="31365"/>
    <cellStyle name="Обычный 30 4 2 5 2" xfId="31366"/>
    <cellStyle name="Обычный 30 4 2 5 2 2" xfId="31367"/>
    <cellStyle name="Обычный 30 4 2 5 3" xfId="31368"/>
    <cellStyle name="Обычный 30 4 2 6" xfId="31369"/>
    <cellStyle name="Обычный 30 4 2 6 2" xfId="31370"/>
    <cellStyle name="Обычный 30 4 2 7" xfId="31371"/>
    <cellStyle name="Обычный 30 4 2 7 2" xfId="31372"/>
    <cellStyle name="Обычный 30 4 2 8" xfId="31373"/>
    <cellStyle name="Обычный 30 4 3" xfId="31374"/>
    <cellStyle name="Обычный 30 4 3 2" xfId="31375"/>
    <cellStyle name="Обычный 30 4 3 2 2" xfId="31376"/>
    <cellStyle name="Обычный 30 4 3 2 2 2" xfId="31377"/>
    <cellStyle name="Обычный 30 4 3 2 2 2 2" xfId="31378"/>
    <cellStyle name="Обычный 30 4 3 2 2 3" xfId="31379"/>
    <cellStyle name="Обычный 30 4 3 2 3" xfId="31380"/>
    <cellStyle name="Обычный 30 4 3 2 3 2" xfId="31381"/>
    <cellStyle name="Обычный 30 4 3 2 4" xfId="31382"/>
    <cellStyle name="Обычный 30 4 3 3" xfId="31383"/>
    <cellStyle name="Обычный 30 4 3 3 2" xfId="31384"/>
    <cellStyle name="Обычный 30 4 3 3 2 2" xfId="31385"/>
    <cellStyle name="Обычный 30 4 3 3 2 2 2" xfId="31386"/>
    <cellStyle name="Обычный 30 4 3 3 2 3" xfId="31387"/>
    <cellStyle name="Обычный 30 4 3 3 3" xfId="31388"/>
    <cellStyle name="Обычный 30 4 3 3 3 2" xfId="31389"/>
    <cellStyle name="Обычный 30 4 3 3 4" xfId="31390"/>
    <cellStyle name="Обычный 30 4 3 4" xfId="31391"/>
    <cellStyle name="Обычный 30 4 3 4 2" xfId="31392"/>
    <cellStyle name="Обычный 30 4 3 4 2 2" xfId="31393"/>
    <cellStyle name="Обычный 30 4 3 4 2 2 2" xfId="31394"/>
    <cellStyle name="Обычный 30 4 3 4 2 3" xfId="31395"/>
    <cellStyle name="Обычный 30 4 3 4 3" xfId="31396"/>
    <cellStyle name="Обычный 30 4 3 4 3 2" xfId="31397"/>
    <cellStyle name="Обычный 30 4 3 4 4" xfId="31398"/>
    <cellStyle name="Обычный 30 4 3 5" xfId="31399"/>
    <cellStyle name="Обычный 30 4 3 5 2" xfId="31400"/>
    <cellStyle name="Обычный 30 4 3 5 2 2" xfId="31401"/>
    <cellStyle name="Обычный 30 4 3 5 3" xfId="31402"/>
    <cellStyle name="Обычный 30 4 3 6" xfId="31403"/>
    <cellStyle name="Обычный 30 4 3 6 2" xfId="31404"/>
    <cellStyle name="Обычный 30 4 3 7" xfId="31405"/>
    <cellStyle name="Обычный 30 4 4" xfId="31406"/>
    <cellStyle name="Обычный 30 4 4 2" xfId="31407"/>
    <cellStyle name="Обычный 30 4 4 2 2" xfId="31408"/>
    <cellStyle name="Обычный 30 4 4 2 2 2" xfId="31409"/>
    <cellStyle name="Обычный 30 4 4 2 3" xfId="31410"/>
    <cellStyle name="Обычный 30 4 4 3" xfId="31411"/>
    <cellStyle name="Обычный 30 4 4 3 2" xfId="31412"/>
    <cellStyle name="Обычный 30 4 4 4" xfId="31413"/>
    <cellStyle name="Обычный 30 4 5" xfId="31414"/>
    <cellStyle name="Обычный 30 4 5 2" xfId="31415"/>
    <cellStyle name="Обычный 30 4 5 2 2" xfId="31416"/>
    <cellStyle name="Обычный 30 4 5 2 2 2" xfId="31417"/>
    <cellStyle name="Обычный 30 4 5 2 3" xfId="31418"/>
    <cellStyle name="Обычный 30 4 5 3" xfId="31419"/>
    <cellStyle name="Обычный 30 4 5 3 2" xfId="31420"/>
    <cellStyle name="Обычный 30 4 5 4" xfId="31421"/>
    <cellStyle name="Обычный 30 4 6" xfId="31422"/>
    <cellStyle name="Обычный 30 4 6 2" xfId="31423"/>
    <cellStyle name="Обычный 30 4 6 2 2" xfId="31424"/>
    <cellStyle name="Обычный 30 4 6 2 2 2" xfId="31425"/>
    <cellStyle name="Обычный 30 4 6 2 3" xfId="31426"/>
    <cellStyle name="Обычный 30 4 6 3" xfId="31427"/>
    <cellStyle name="Обычный 30 4 6 3 2" xfId="31428"/>
    <cellStyle name="Обычный 30 4 6 4" xfId="31429"/>
    <cellStyle name="Обычный 30 4 7" xfId="31430"/>
    <cellStyle name="Обычный 30 4 7 2" xfId="31431"/>
    <cellStyle name="Обычный 30 4 7 2 2" xfId="31432"/>
    <cellStyle name="Обычный 30 4 7 3" xfId="31433"/>
    <cellStyle name="Обычный 30 4 8" xfId="31434"/>
    <cellStyle name="Обычный 30 4 8 2" xfId="31435"/>
    <cellStyle name="Обычный 30 4 9" xfId="31436"/>
    <cellStyle name="Обычный 30 4 9 2" xfId="31437"/>
    <cellStyle name="Обычный 30 5" xfId="31438"/>
    <cellStyle name="Обычный 30 5 2" xfId="47516"/>
    <cellStyle name="Обычный 30 6" xfId="31439"/>
    <cellStyle name="Обычный 30 6 2" xfId="31440"/>
    <cellStyle name="Обычный 30 6 2 2" xfId="31441"/>
    <cellStyle name="Обычный 30 6 2 2 2" xfId="31442"/>
    <cellStyle name="Обычный 30 6 2 2 2 2" xfId="31443"/>
    <cellStyle name="Обычный 30 6 2 2 3" xfId="31444"/>
    <cellStyle name="Обычный 30 6 2 3" xfId="31445"/>
    <cellStyle name="Обычный 30 6 2 3 2" xfId="31446"/>
    <cellStyle name="Обычный 30 6 2 4" xfId="31447"/>
    <cellStyle name="Обычный 30 6 3" xfId="31448"/>
    <cellStyle name="Обычный 30 6 3 2" xfId="31449"/>
    <cellStyle name="Обычный 30 6 3 2 2" xfId="31450"/>
    <cellStyle name="Обычный 30 6 3 2 2 2" xfId="31451"/>
    <cellStyle name="Обычный 30 6 3 2 3" xfId="31452"/>
    <cellStyle name="Обычный 30 6 3 3" xfId="31453"/>
    <cellStyle name="Обычный 30 6 3 3 2" xfId="31454"/>
    <cellStyle name="Обычный 30 6 3 4" xfId="31455"/>
    <cellStyle name="Обычный 30 6 4" xfId="31456"/>
    <cellStyle name="Обычный 30 6 4 2" xfId="31457"/>
    <cellStyle name="Обычный 30 6 4 2 2" xfId="31458"/>
    <cellStyle name="Обычный 30 6 4 2 2 2" xfId="31459"/>
    <cellStyle name="Обычный 30 6 4 2 3" xfId="31460"/>
    <cellStyle name="Обычный 30 6 4 3" xfId="31461"/>
    <cellStyle name="Обычный 30 6 4 3 2" xfId="31462"/>
    <cellStyle name="Обычный 30 6 4 4" xfId="31463"/>
    <cellStyle name="Обычный 30 6 5" xfId="31464"/>
    <cellStyle name="Обычный 30 6 5 2" xfId="31465"/>
    <cellStyle name="Обычный 30 6 5 2 2" xfId="31466"/>
    <cellStyle name="Обычный 30 6 5 3" xfId="31467"/>
    <cellStyle name="Обычный 30 6 6" xfId="31468"/>
    <cellStyle name="Обычный 30 6 6 2" xfId="31469"/>
    <cellStyle name="Обычный 30 6 7" xfId="31470"/>
    <cellStyle name="Обычный 30 6 7 2" xfId="31471"/>
    <cellStyle name="Обычный 30 6 8" xfId="31472"/>
    <cellStyle name="Обычный 30 7" xfId="31473"/>
    <cellStyle name="Обычный 30 7 2" xfId="31474"/>
    <cellStyle name="Обычный 30 7 2 2" xfId="31475"/>
    <cellStyle name="Обычный 30 7 2 2 2" xfId="31476"/>
    <cellStyle name="Обычный 30 7 2 2 2 2" xfId="31477"/>
    <cellStyle name="Обычный 30 7 2 2 3" xfId="31478"/>
    <cellStyle name="Обычный 30 7 2 3" xfId="31479"/>
    <cellStyle name="Обычный 30 7 2 3 2" xfId="31480"/>
    <cellStyle name="Обычный 30 7 2 4" xfId="31481"/>
    <cellStyle name="Обычный 30 7 3" xfId="31482"/>
    <cellStyle name="Обычный 30 7 3 2" xfId="31483"/>
    <cellStyle name="Обычный 30 7 3 2 2" xfId="31484"/>
    <cellStyle name="Обычный 30 7 3 2 2 2" xfId="31485"/>
    <cellStyle name="Обычный 30 7 3 2 3" xfId="31486"/>
    <cellStyle name="Обычный 30 7 3 3" xfId="31487"/>
    <cellStyle name="Обычный 30 7 3 3 2" xfId="31488"/>
    <cellStyle name="Обычный 30 7 3 4" xfId="31489"/>
    <cellStyle name="Обычный 30 7 4" xfId="31490"/>
    <cellStyle name="Обычный 30 7 4 2" xfId="31491"/>
    <cellStyle name="Обычный 30 7 4 2 2" xfId="31492"/>
    <cellStyle name="Обычный 30 7 4 2 2 2" xfId="31493"/>
    <cellStyle name="Обычный 30 7 4 2 3" xfId="31494"/>
    <cellStyle name="Обычный 30 7 4 3" xfId="31495"/>
    <cellStyle name="Обычный 30 7 4 3 2" xfId="31496"/>
    <cellStyle name="Обычный 30 7 4 4" xfId="31497"/>
    <cellStyle name="Обычный 30 7 5" xfId="31498"/>
    <cellStyle name="Обычный 30 7 5 2" xfId="31499"/>
    <cellStyle name="Обычный 30 7 5 2 2" xfId="31500"/>
    <cellStyle name="Обычный 30 7 5 3" xfId="31501"/>
    <cellStyle name="Обычный 30 7 6" xfId="31502"/>
    <cellStyle name="Обычный 30 7 6 2" xfId="31503"/>
    <cellStyle name="Обычный 30 7 7" xfId="31504"/>
    <cellStyle name="Обычный 30 8" xfId="31505"/>
    <cellStyle name="Обычный 30 8 2" xfId="31506"/>
    <cellStyle name="Обычный 30 8 2 2" xfId="31507"/>
    <cellStyle name="Обычный 30 8 2 2 2" xfId="31508"/>
    <cellStyle name="Обычный 30 8 2 2 2 2" xfId="31509"/>
    <cellStyle name="Обычный 30 8 2 2 3" xfId="31510"/>
    <cellStyle name="Обычный 30 8 2 3" xfId="31511"/>
    <cellStyle name="Обычный 30 8 2 3 2" xfId="31512"/>
    <cellStyle name="Обычный 30 8 2 4" xfId="31513"/>
    <cellStyle name="Обычный 30 8 3" xfId="31514"/>
    <cellStyle name="Обычный 30 8 3 2" xfId="31515"/>
    <cellStyle name="Обычный 30 8 3 2 2" xfId="31516"/>
    <cellStyle name="Обычный 30 8 3 3" xfId="31517"/>
    <cellStyle name="Обычный 30 8 4" xfId="31518"/>
    <cellStyle name="Обычный 30 8 4 2" xfId="31519"/>
    <cellStyle name="Обычный 30 8 5" xfId="31520"/>
    <cellStyle name="Обычный 30 9" xfId="31521"/>
    <cellStyle name="Обычный 30 9 2" xfId="31522"/>
    <cellStyle name="Обычный 30 9 2 2" xfId="31523"/>
    <cellStyle name="Обычный 30 9 2 2 2" xfId="31524"/>
    <cellStyle name="Обычный 30 9 2 3" xfId="31525"/>
    <cellStyle name="Обычный 30 9 3" xfId="31526"/>
    <cellStyle name="Обычный 30 9 3 2" xfId="31527"/>
    <cellStyle name="Обычный 30 9 4" xfId="31528"/>
    <cellStyle name="Обычный 30_RecoursesReserves_образец (Универсальный от Димы) (2)" xfId="47517"/>
    <cellStyle name="Обычный 31" xfId="31529"/>
    <cellStyle name="Обычный 31 10" xfId="31530"/>
    <cellStyle name="Обычный 31 10 2" xfId="31531"/>
    <cellStyle name="Обычный 31 10 2 2" xfId="31532"/>
    <cellStyle name="Обычный 31 10 2 2 2" xfId="31533"/>
    <cellStyle name="Обычный 31 10 2 3" xfId="31534"/>
    <cellStyle name="Обычный 31 10 3" xfId="31535"/>
    <cellStyle name="Обычный 31 10 3 2" xfId="31536"/>
    <cellStyle name="Обычный 31 10 4" xfId="31537"/>
    <cellStyle name="Обычный 31 11" xfId="31538"/>
    <cellStyle name="Обычный 31 11 2" xfId="31539"/>
    <cellStyle name="Обычный 31 11 2 2" xfId="31540"/>
    <cellStyle name="Обычный 31 11 2 2 2" xfId="31541"/>
    <cellStyle name="Обычный 31 11 2 3" xfId="31542"/>
    <cellStyle name="Обычный 31 11 3" xfId="31543"/>
    <cellStyle name="Обычный 31 11 3 2" xfId="31544"/>
    <cellStyle name="Обычный 31 11 4" xfId="31545"/>
    <cellStyle name="Обычный 31 12" xfId="31546"/>
    <cellStyle name="Обычный 31 12 2" xfId="31547"/>
    <cellStyle name="Обычный 31 12 2 2" xfId="31548"/>
    <cellStyle name="Обычный 31 12 2 2 2" xfId="31549"/>
    <cellStyle name="Обычный 31 12 2 3" xfId="31550"/>
    <cellStyle name="Обычный 31 12 3" xfId="31551"/>
    <cellStyle name="Обычный 31 12 3 2" xfId="31552"/>
    <cellStyle name="Обычный 31 12 4" xfId="31553"/>
    <cellStyle name="Обычный 31 13" xfId="31554"/>
    <cellStyle name="Обычный 31 13 2" xfId="31555"/>
    <cellStyle name="Обычный 31 13 2 2" xfId="31556"/>
    <cellStyle name="Обычный 31 13 3" xfId="31557"/>
    <cellStyle name="Обычный 31 14" xfId="31558"/>
    <cellStyle name="Обычный 31 14 2" xfId="31559"/>
    <cellStyle name="Обычный 31 15" xfId="31560"/>
    <cellStyle name="Обычный 31 15 2" xfId="47518"/>
    <cellStyle name="Обычный 31 16" xfId="47519"/>
    <cellStyle name="Обычный 31 17" xfId="47520"/>
    <cellStyle name="Обычный 31 18" xfId="47521"/>
    <cellStyle name="Обычный 31 2" xfId="31561"/>
    <cellStyle name="Обычный 31 2 2" xfId="31562"/>
    <cellStyle name="Обычный 31 2 2 2" xfId="31563"/>
    <cellStyle name="Обычный 31 2 2 2 2" xfId="31564"/>
    <cellStyle name="Обычный 31 2 2 2 2 2" xfId="31565"/>
    <cellStyle name="Обычный 31 2 2 2 3" xfId="31566"/>
    <cellStyle name="Обычный 31 2 2 3" xfId="31567"/>
    <cellStyle name="Обычный 31 2 2 3 2" xfId="31568"/>
    <cellStyle name="Обычный 31 2 2 4" xfId="31569"/>
    <cellStyle name="Обычный 31 2 3" xfId="31570"/>
    <cellStyle name="Обычный 31 2 3 2" xfId="31571"/>
    <cellStyle name="Обычный 31 2 3 2 2" xfId="31572"/>
    <cellStyle name="Обычный 31 2 3 2 2 2" xfId="31573"/>
    <cellStyle name="Обычный 31 2 3 2 3" xfId="31574"/>
    <cellStyle name="Обычный 31 2 3 3" xfId="31575"/>
    <cellStyle name="Обычный 31 2 3 3 2" xfId="31576"/>
    <cellStyle name="Обычный 31 2 3 4" xfId="31577"/>
    <cellStyle name="Обычный 31 2 4" xfId="31578"/>
    <cellStyle name="Обычный 31 2 4 2" xfId="31579"/>
    <cellStyle name="Обычный 31 2 4 2 2" xfId="31580"/>
    <cellStyle name="Обычный 31 2 4 2 2 2" xfId="31581"/>
    <cellStyle name="Обычный 31 2 4 2 3" xfId="31582"/>
    <cellStyle name="Обычный 31 2 4 3" xfId="31583"/>
    <cellStyle name="Обычный 31 2 4 3 2" xfId="31584"/>
    <cellStyle name="Обычный 31 2 4 4" xfId="31585"/>
    <cellStyle name="Обычный 31 2 5" xfId="47522"/>
    <cellStyle name="Обычный 31 2 5 2" xfId="47523"/>
    <cellStyle name="Обычный 31 2 6" xfId="47524"/>
    <cellStyle name="Обычный 31 2 7" xfId="47525"/>
    <cellStyle name="Обычный 31 2 8" xfId="47526"/>
    <cellStyle name="Обычный 31 3" xfId="31586"/>
    <cellStyle name="Обычный 31 3 2" xfId="31587"/>
    <cellStyle name="Обычный 31 3 2 2" xfId="31588"/>
    <cellStyle name="Обычный 31 3 2 2 2" xfId="31589"/>
    <cellStyle name="Обычный 31 3 2 2 2 2" xfId="31590"/>
    <cellStyle name="Обычный 31 3 2 2 3" xfId="31591"/>
    <cellStyle name="Обычный 31 3 2 3" xfId="31592"/>
    <cellStyle name="Обычный 31 3 2 3 2" xfId="31593"/>
    <cellStyle name="Обычный 31 3 2 4" xfId="31594"/>
    <cellStyle name="Обычный 31 3 3" xfId="31595"/>
    <cellStyle name="Обычный 31 3 3 2" xfId="31596"/>
    <cellStyle name="Обычный 31 3 3 2 2" xfId="31597"/>
    <cellStyle name="Обычный 31 3 3 2 2 2" xfId="31598"/>
    <cellStyle name="Обычный 31 3 3 2 3" xfId="31599"/>
    <cellStyle name="Обычный 31 3 3 3" xfId="31600"/>
    <cellStyle name="Обычный 31 3 3 3 2" xfId="31601"/>
    <cellStyle name="Обычный 31 3 3 4" xfId="31602"/>
    <cellStyle name="Обычный 31 3 4" xfId="47527"/>
    <cellStyle name="Обычный 31 3 4 2" xfId="47528"/>
    <cellStyle name="Обычный 31 4" xfId="31603"/>
    <cellStyle name="Обычный 31 4 2" xfId="31604"/>
    <cellStyle name="Обычный 31 4 2 2" xfId="47529"/>
    <cellStyle name="Обычный 31 4 2 2 2" xfId="47530"/>
    <cellStyle name="Обычный 31 4 3" xfId="31605"/>
    <cellStyle name="Обычный 31 4 3 2" xfId="47531"/>
    <cellStyle name="Обычный 31 4 4" xfId="47532"/>
    <cellStyle name="Обычный 31 5" xfId="31606"/>
    <cellStyle name="Обычный 31 5 2" xfId="31607"/>
    <cellStyle name="Обычный 31 5 2 2" xfId="31608"/>
    <cellStyle name="Обычный 31 5 2 2 2" xfId="31609"/>
    <cellStyle name="Обычный 31 5 2 2 2 2" xfId="31610"/>
    <cellStyle name="Обычный 31 5 2 2 3" xfId="31611"/>
    <cellStyle name="Обычный 31 5 2 3" xfId="31612"/>
    <cellStyle name="Обычный 31 5 2 3 2" xfId="31613"/>
    <cellStyle name="Обычный 31 5 2 4" xfId="31614"/>
    <cellStyle name="Обычный 31 5 3" xfId="31615"/>
    <cellStyle name="Обычный 31 5 3 2" xfId="31616"/>
    <cellStyle name="Обычный 31 5 3 2 2" xfId="31617"/>
    <cellStyle name="Обычный 31 5 3 2 2 2" xfId="31618"/>
    <cellStyle name="Обычный 31 5 3 2 3" xfId="31619"/>
    <cellStyle name="Обычный 31 5 3 3" xfId="31620"/>
    <cellStyle name="Обычный 31 5 3 3 2" xfId="31621"/>
    <cellStyle name="Обычный 31 5 3 4" xfId="31622"/>
    <cellStyle name="Обычный 31 5 4" xfId="31623"/>
    <cellStyle name="Обычный 31 5 4 2" xfId="31624"/>
    <cellStyle name="Обычный 31 5 4 2 2" xfId="31625"/>
    <cellStyle name="Обычный 31 5 4 2 2 2" xfId="31626"/>
    <cellStyle name="Обычный 31 5 4 2 3" xfId="31627"/>
    <cellStyle name="Обычный 31 5 4 3" xfId="31628"/>
    <cellStyle name="Обычный 31 5 4 3 2" xfId="31629"/>
    <cellStyle name="Обычный 31 5 4 4" xfId="31630"/>
    <cellStyle name="Обычный 31 5 5" xfId="31631"/>
    <cellStyle name="Обычный 31 5 5 2" xfId="31632"/>
    <cellStyle name="Обычный 31 5 5 2 2" xfId="31633"/>
    <cellStyle name="Обычный 31 5 5 3" xfId="31634"/>
    <cellStyle name="Обычный 31 5 6" xfId="31635"/>
    <cellStyle name="Обычный 31 5 6 2" xfId="31636"/>
    <cellStyle name="Обычный 31 5 7" xfId="31637"/>
    <cellStyle name="Обычный 31 5 7 2" xfId="31638"/>
    <cellStyle name="Обычный 31 5 8" xfId="31639"/>
    <cellStyle name="Обычный 31 6" xfId="31640"/>
    <cellStyle name="Обычный 31 6 2" xfId="31641"/>
    <cellStyle name="Обычный 31 6 2 2" xfId="31642"/>
    <cellStyle name="Обычный 31 6 2 2 2" xfId="31643"/>
    <cellStyle name="Обычный 31 6 2 2 2 2" xfId="31644"/>
    <cellStyle name="Обычный 31 6 2 2 3" xfId="31645"/>
    <cellStyle name="Обычный 31 6 2 3" xfId="31646"/>
    <cellStyle name="Обычный 31 6 2 3 2" xfId="31647"/>
    <cellStyle name="Обычный 31 6 2 4" xfId="31648"/>
    <cellStyle name="Обычный 31 6 3" xfId="31649"/>
    <cellStyle name="Обычный 31 6 3 2" xfId="31650"/>
    <cellStyle name="Обычный 31 6 3 2 2" xfId="31651"/>
    <cellStyle name="Обычный 31 6 3 2 2 2" xfId="31652"/>
    <cellStyle name="Обычный 31 6 3 2 3" xfId="31653"/>
    <cellStyle name="Обычный 31 6 3 3" xfId="31654"/>
    <cellStyle name="Обычный 31 6 3 3 2" xfId="31655"/>
    <cellStyle name="Обычный 31 6 3 4" xfId="31656"/>
    <cellStyle name="Обычный 31 6 4" xfId="31657"/>
    <cellStyle name="Обычный 31 6 4 2" xfId="31658"/>
    <cellStyle name="Обычный 31 6 4 2 2" xfId="31659"/>
    <cellStyle name="Обычный 31 6 4 2 2 2" xfId="31660"/>
    <cellStyle name="Обычный 31 6 4 2 3" xfId="31661"/>
    <cellStyle name="Обычный 31 6 4 3" xfId="31662"/>
    <cellStyle name="Обычный 31 6 4 3 2" xfId="31663"/>
    <cellStyle name="Обычный 31 6 4 4" xfId="31664"/>
    <cellStyle name="Обычный 31 6 5" xfId="31665"/>
    <cellStyle name="Обычный 31 6 5 2" xfId="31666"/>
    <cellStyle name="Обычный 31 6 5 2 2" xfId="31667"/>
    <cellStyle name="Обычный 31 6 5 3" xfId="31668"/>
    <cellStyle name="Обычный 31 6 6" xfId="31669"/>
    <cellStyle name="Обычный 31 6 6 2" xfId="31670"/>
    <cellStyle name="Обычный 31 6 7" xfId="31671"/>
    <cellStyle name="Обычный 31 6 7 2" xfId="31672"/>
    <cellStyle name="Обычный 31 6 8" xfId="31673"/>
    <cellStyle name="Обычный 31 7" xfId="31674"/>
    <cellStyle name="Обычный 31 7 2" xfId="31675"/>
    <cellStyle name="Обычный 31 7 2 2" xfId="31676"/>
    <cellStyle name="Обычный 31 7 2 2 2" xfId="31677"/>
    <cellStyle name="Обычный 31 7 2 2 2 2" xfId="31678"/>
    <cellStyle name="Обычный 31 7 2 2 3" xfId="31679"/>
    <cellStyle name="Обычный 31 7 2 3" xfId="31680"/>
    <cellStyle name="Обычный 31 7 2 3 2" xfId="31681"/>
    <cellStyle name="Обычный 31 7 2 4" xfId="31682"/>
    <cellStyle name="Обычный 31 7 3" xfId="31683"/>
    <cellStyle name="Обычный 31 7 3 2" xfId="31684"/>
    <cellStyle name="Обычный 31 7 3 2 2" xfId="31685"/>
    <cellStyle name="Обычный 31 7 3 2 2 2" xfId="31686"/>
    <cellStyle name="Обычный 31 7 3 2 3" xfId="31687"/>
    <cellStyle name="Обычный 31 7 3 3" xfId="31688"/>
    <cellStyle name="Обычный 31 7 3 3 2" xfId="31689"/>
    <cellStyle name="Обычный 31 7 3 4" xfId="31690"/>
    <cellStyle name="Обычный 31 7 4" xfId="31691"/>
    <cellStyle name="Обычный 31 7 4 2" xfId="31692"/>
    <cellStyle name="Обычный 31 7 4 2 2" xfId="31693"/>
    <cellStyle name="Обычный 31 7 4 2 2 2" xfId="31694"/>
    <cellStyle name="Обычный 31 7 4 2 3" xfId="31695"/>
    <cellStyle name="Обычный 31 7 4 3" xfId="31696"/>
    <cellStyle name="Обычный 31 7 4 3 2" xfId="31697"/>
    <cellStyle name="Обычный 31 7 4 4" xfId="31698"/>
    <cellStyle name="Обычный 31 7 5" xfId="31699"/>
    <cellStyle name="Обычный 31 7 5 2" xfId="31700"/>
    <cellStyle name="Обычный 31 7 5 2 2" xfId="31701"/>
    <cellStyle name="Обычный 31 7 5 3" xfId="31702"/>
    <cellStyle name="Обычный 31 7 6" xfId="31703"/>
    <cellStyle name="Обычный 31 7 6 2" xfId="31704"/>
    <cellStyle name="Обычный 31 7 7" xfId="31705"/>
    <cellStyle name="Обычный 31 8" xfId="31706"/>
    <cellStyle name="Обычный 31 8 2" xfId="31707"/>
    <cellStyle name="Обычный 31 8 2 2" xfId="31708"/>
    <cellStyle name="Обычный 31 8 2 2 2" xfId="31709"/>
    <cellStyle name="Обычный 31 8 2 2 2 2" xfId="31710"/>
    <cellStyle name="Обычный 31 8 2 2 3" xfId="31711"/>
    <cellStyle name="Обычный 31 8 2 3" xfId="31712"/>
    <cellStyle name="Обычный 31 8 2 3 2" xfId="31713"/>
    <cellStyle name="Обычный 31 8 2 4" xfId="31714"/>
    <cellStyle name="Обычный 31 8 3" xfId="31715"/>
    <cellStyle name="Обычный 31 8 3 2" xfId="31716"/>
    <cellStyle name="Обычный 31 8 3 2 2" xfId="31717"/>
    <cellStyle name="Обычный 31 8 3 3" xfId="31718"/>
    <cellStyle name="Обычный 31 8 4" xfId="31719"/>
    <cellStyle name="Обычный 31 8 4 2" xfId="31720"/>
    <cellStyle name="Обычный 31 8 5" xfId="31721"/>
    <cellStyle name="Обычный 31 9" xfId="31722"/>
    <cellStyle name="Обычный 31 9 2" xfId="47533"/>
    <cellStyle name="Обычный 31_RecoursesReserves_образец (Универсальный от Димы) (2)" xfId="47534"/>
    <cellStyle name="Обычный 32" xfId="31723"/>
    <cellStyle name="Обычный 32 10" xfId="31724"/>
    <cellStyle name="Обычный 32 10 2" xfId="31725"/>
    <cellStyle name="Обычный 32 10 2 2" xfId="31726"/>
    <cellStyle name="Обычный 32 10 2 2 2" xfId="31727"/>
    <cellStyle name="Обычный 32 10 2 3" xfId="31728"/>
    <cellStyle name="Обычный 32 10 3" xfId="31729"/>
    <cellStyle name="Обычный 32 10 3 2" xfId="31730"/>
    <cellStyle name="Обычный 32 10 4" xfId="31731"/>
    <cellStyle name="Обычный 32 11" xfId="31732"/>
    <cellStyle name="Обычный 32 11 2" xfId="31733"/>
    <cellStyle name="Обычный 32 11 2 2" xfId="31734"/>
    <cellStyle name="Обычный 32 11 2 2 2" xfId="31735"/>
    <cellStyle name="Обычный 32 11 2 3" xfId="31736"/>
    <cellStyle name="Обычный 32 11 3" xfId="31737"/>
    <cellStyle name="Обычный 32 11 3 2" xfId="31738"/>
    <cellStyle name="Обычный 32 11 4" xfId="31739"/>
    <cellStyle name="Обычный 32 12" xfId="31740"/>
    <cellStyle name="Обычный 32 12 2" xfId="31741"/>
    <cellStyle name="Обычный 32 12 2 2" xfId="31742"/>
    <cellStyle name="Обычный 32 12 3" xfId="31743"/>
    <cellStyle name="Обычный 32 13" xfId="31744"/>
    <cellStyle name="Обычный 32 13 2" xfId="31745"/>
    <cellStyle name="Обычный 32 14" xfId="31746"/>
    <cellStyle name="Обычный 32 14 2" xfId="31747"/>
    <cellStyle name="Обычный 32 15" xfId="31748"/>
    <cellStyle name="Обычный 32 15 2" xfId="31749"/>
    <cellStyle name="Обычный 32 16" xfId="31750"/>
    <cellStyle name="Обычный 32 2" xfId="31751"/>
    <cellStyle name="Обычный 32 2 10" xfId="47535"/>
    <cellStyle name="Обычный 32 2 2" xfId="31752"/>
    <cellStyle name="Обычный 32 2 2 2" xfId="31753"/>
    <cellStyle name="Обычный 32 2 2 2 2" xfId="31754"/>
    <cellStyle name="Обычный 32 2 2 2 2 2" xfId="31755"/>
    <cellStyle name="Обычный 32 2 2 2 2 2 2" xfId="31756"/>
    <cellStyle name="Обычный 32 2 2 2 2 3" xfId="31757"/>
    <cellStyle name="Обычный 32 2 2 2 3" xfId="31758"/>
    <cellStyle name="Обычный 32 2 2 2 3 2" xfId="31759"/>
    <cellStyle name="Обычный 32 2 2 2 4" xfId="31760"/>
    <cellStyle name="Обычный 32 2 2 3" xfId="31761"/>
    <cellStyle name="Обычный 32 2 2 3 2" xfId="31762"/>
    <cellStyle name="Обычный 32 2 2 3 2 2" xfId="31763"/>
    <cellStyle name="Обычный 32 2 2 3 2 2 2" xfId="31764"/>
    <cellStyle name="Обычный 32 2 2 3 2 3" xfId="31765"/>
    <cellStyle name="Обычный 32 2 2 3 3" xfId="31766"/>
    <cellStyle name="Обычный 32 2 2 3 3 2" xfId="31767"/>
    <cellStyle name="Обычный 32 2 2 3 4" xfId="31768"/>
    <cellStyle name="Обычный 32 2 2 4" xfId="47536"/>
    <cellStyle name="Обычный 32 2 3" xfId="31769"/>
    <cellStyle name="Обычный 32 2 3 2" xfId="31770"/>
    <cellStyle name="Обычный 32 2 3 2 2" xfId="31771"/>
    <cellStyle name="Обычный 32 2 3 2 2 2" xfId="31772"/>
    <cellStyle name="Обычный 32 2 3 2 2 2 2" xfId="31773"/>
    <cellStyle name="Обычный 32 2 3 2 2 3" xfId="31774"/>
    <cellStyle name="Обычный 32 2 3 2 3" xfId="31775"/>
    <cellStyle name="Обычный 32 2 3 2 3 2" xfId="31776"/>
    <cellStyle name="Обычный 32 2 3 2 4" xfId="31777"/>
    <cellStyle name="Обычный 32 2 3 3" xfId="31778"/>
    <cellStyle name="Обычный 32 2 3 3 2" xfId="31779"/>
    <cellStyle name="Обычный 32 2 3 3 2 2" xfId="31780"/>
    <cellStyle name="Обычный 32 2 3 3 2 2 2" xfId="31781"/>
    <cellStyle name="Обычный 32 2 3 3 2 3" xfId="31782"/>
    <cellStyle name="Обычный 32 2 3 3 3" xfId="31783"/>
    <cellStyle name="Обычный 32 2 3 3 3 2" xfId="31784"/>
    <cellStyle name="Обычный 32 2 3 3 4" xfId="31785"/>
    <cellStyle name="Обычный 32 2 3 4" xfId="31786"/>
    <cellStyle name="Обычный 32 2 3 4 2" xfId="31787"/>
    <cellStyle name="Обычный 32 2 3 4 2 2" xfId="31788"/>
    <cellStyle name="Обычный 32 2 3 4 2 2 2" xfId="31789"/>
    <cellStyle name="Обычный 32 2 3 4 2 3" xfId="31790"/>
    <cellStyle name="Обычный 32 2 3 4 3" xfId="31791"/>
    <cellStyle name="Обычный 32 2 3 4 3 2" xfId="31792"/>
    <cellStyle name="Обычный 32 2 3 4 4" xfId="31793"/>
    <cellStyle name="Обычный 32 2 3 5" xfId="31794"/>
    <cellStyle name="Обычный 32 2 3 5 2" xfId="31795"/>
    <cellStyle name="Обычный 32 2 3 5 2 2" xfId="31796"/>
    <cellStyle name="Обычный 32 2 3 5 2 2 2" xfId="31797"/>
    <cellStyle name="Обычный 32 2 3 5 2 3" xfId="31798"/>
    <cellStyle name="Обычный 32 2 3 5 3" xfId="31799"/>
    <cellStyle name="Обычный 32 2 3 5 3 2" xfId="31800"/>
    <cellStyle name="Обычный 32 2 3 5 4" xfId="31801"/>
    <cellStyle name="Обычный 32 2 3 6" xfId="31802"/>
    <cellStyle name="Обычный 32 2 3 6 2" xfId="31803"/>
    <cellStyle name="Обычный 32 2 3 6 2 2" xfId="31804"/>
    <cellStyle name="Обычный 32 2 3 6 3" xfId="31805"/>
    <cellStyle name="Обычный 32 2 3 7" xfId="31806"/>
    <cellStyle name="Обычный 32 2 3 7 2" xfId="31807"/>
    <cellStyle name="Обычный 32 2 3 8" xfId="31808"/>
    <cellStyle name="Обычный 32 2 3 8 2" xfId="31809"/>
    <cellStyle name="Обычный 32 2 3 9" xfId="31810"/>
    <cellStyle name="Обычный 32 2 4" xfId="31811"/>
    <cellStyle name="Обычный 32 2 4 2" xfId="47537"/>
    <cellStyle name="Обычный 32 2 5" xfId="31812"/>
    <cellStyle name="Обычный 32 2 5 2" xfId="31813"/>
    <cellStyle name="Обычный 32 2 5 2 2" xfId="31814"/>
    <cellStyle name="Обычный 32 2 5 2 2 2" xfId="31815"/>
    <cellStyle name="Обычный 32 2 5 2 3" xfId="31816"/>
    <cellStyle name="Обычный 32 2 5 3" xfId="31817"/>
    <cellStyle name="Обычный 32 2 5 3 2" xfId="31818"/>
    <cellStyle name="Обычный 32 2 5 4" xfId="31819"/>
    <cellStyle name="Обычный 32 2 6" xfId="31820"/>
    <cellStyle name="Обычный 32 2 6 2" xfId="31821"/>
    <cellStyle name="Обычный 32 2 6 2 2" xfId="31822"/>
    <cellStyle name="Обычный 32 2 6 3" xfId="31823"/>
    <cellStyle name="Обычный 32 2 7" xfId="31824"/>
    <cellStyle name="Обычный 32 2 7 2" xfId="31825"/>
    <cellStyle name="Обычный 32 2 8" xfId="31826"/>
    <cellStyle name="Обычный 32 2 9" xfId="47538"/>
    <cellStyle name="Обычный 32 3" xfId="31827"/>
    <cellStyle name="Обычный 32 3 2" xfId="31828"/>
    <cellStyle name="Обычный 32 3 2 2" xfId="31829"/>
    <cellStyle name="Обычный 32 3 2 2 2" xfId="31830"/>
    <cellStyle name="Обычный 32 3 2 2 2 2" xfId="31831"/>
    <cellStyle name="Обычный 32 3 2 2 2 2 2" xfId="31832"/>
    <cellStyle name="Обычный 32 3 2 2 2 3" xfId="31833"/>
    <cellStyle name="Обычный 32 3 2 2 3" xfId="31834"/>
    <cellStyle name="Обычный 32 3 2 2 3 2" xfId="31835"/>
    <cellStyle name="Обычный 32 3 2 2 4" xfId="31836"/>
    <cellStyle name="Обычный 32 3 2 3" xfId="31837"/>
    <cellStyle name="Обычный 32 3 2 3 2" xfId="31838"/>
    <cellStyle name="Обычный 32 3 2 3 2 2" xfId="31839"/>
    <cellStyle name="Обычный 32 3 2 3 2 2 2" xfId="31840"/>
    <cellStyle name="Обычный 32 3 2 3 2 3" xfId="31841"/>
    <cellStyle name="Обычный 32 3 2 3 3" xfId="31842"/>
    <cellStyle name="Обычный 32 3 2 3 3 2" xfId="31843"/>
    <cellStyle name="Обычный 32 3 2 3 4" xfId="31844"/>
    <cellStyle name="Обычный 32 3 2 4" xfId="31845"/>
    <cellStyle name="Обычный 32 3 2 4 2" xfId="31846"/>
    <cellStyle name="Обычный 32 3 2 4 2 2" xfId="31847"/>
    <cellStyle name="Обычный 32 3 2 4 2 2 2" xfId="31848"/>
    <cellStyle name="Обычный 32 3 2 4 2 3" xfId="31849"/>
    <cellStyle name="Обычный 32 3 2 4 3" xfId="31850"/>
    <cellStyle name="Обычный 32 3 2 4 3 2" xfId="31851"/>
    <cellStyle name="Обычный 32 3 2 4 4" xfId="31852"/>
    <cellStyle name="Обычный 32 3 2 5" xfId="31853"/>
    <cellStyle name="Обычный 32 3 2 5 2" xfId="31854"/>
    <cellStyle name="Обычный 32 3 2 5 2 2" xfId="31855"/>
    <cellStyle name="Обычный 32 3 2 5 2 2 2" xfId="31856"/>
    <cellStyle name="Обычный 32 3 2 5 2 3" xfId="31857"/>
    <cellStyle name="Обычный 32 3 2 5 3" xfId="31858"/>
    <cellStyle name="Обычный 32 3 2 5 3 2" xfId="31859"/>
    <cellStyle name="Обычный 32 3 2 5 4" xfId="31860"/>
    <cellStyle name="Обычный 32 3 2 6" xfId="31861"/>
    <cellStyle name="Обычный 32 3 2 6 2" xfId="31862"/>
    <cellStyle name="Обычный 32 3 2 6 2 2" xfId="31863"/>
    <cellStyle name="Обычный 32 3 2 6 3" xfId="31864"/>
    <cellStyle name="Обычный 32 3 2 7" xfId="31865"/>
    <cellStyle name="Обычный 32 3 2 7 2" xfId="31866"/>
    <cellStyle name="Обычный 32 3 2 8" xfId="31867"/>
    <cellStyle name="Обычный 32 3 3" xfId="31868"/>
    <cellStyle name="Обычный 32 3 3 2" xfId="31869"/>
    <cellStyle name="Обычный 32 3 3 2 2" xfId="31870"/>
    <cellStyle name="Обычный 32 3 3 2 2 2" xfId="31871"/>
    <cellStyle name="Обычный 32 3 3 2 2 2 2" xfId="31872"/>
    <cellStyle name="Обычный 32 3 3 2 2 3" xfId="31873"/>
    <cellStyle name="Обычный 32 3 3 2 3" xfId="31874"/>
    <cellStyle name="Обычный 32 3 3 2 3 2" xfId="31875"/>
    <cellStyle name="Обычный 32 3 3 2 4" xfId="31876"/>
    <cellStyle name="Обычный 32 3 3 3" xfId="31877"/>
    <cellStyle name="Обычный 32 3 3 3 2" xfId="31878"/>
    <cellStyle name="Обычный 32 3 3 3 2 2" xfId="31879"/>
    <cellStyle name="Обычный 32 3 3 3 2 2 2" xfId="31880"/>
    <cellStyle name="Обычный 32 3 3 3 2 3" xfId="31881"/>
    <cellStyle name="Обычный 32 3 3 3 3" xfId="31882"/>
    <cellStyle name="Обычный 32 3 3 3 3 2" xfId="31883"/>
    <cellStyle name="Обычный 32 3 3 3 4" xfId="31884"/>
    <cellStyle name="Обычный 32 3 3 4" xfId="31885"/>
    <cellStyle name="Обычный 32 3 3 4 2" xfId="31886"/>
    <cellStyle name="Обычный 32 3 3 4 2 2" xfId="31887"/>
    <cellStyle name="Обычный 32 3 3 4 2 2 2" xfId="31888"/>
    <cellStyle name="Обычный 32 3 3 4 2 3" xfId="31889"/>
    <cellStyle name="Обычный 32 3 3 4 3" xfId="31890"/>
    <cellStyle name="Обычный 32 3 3 4 3 2" xfId="31891"/>
    <cellStyle name="Обычный 32 3 3 4 4" xfId="31892"/>
    <cellStyle name="Обычный 32 3 3 5" xfId="31893"/>
    <cellStyle name="Обычный 32 3 3 5 2" xfId="31894"/>
    <cellStyle name="Обычный 32 3 3 5 2 2" xfId="31895"/>
    <cellStyle name="Обычный 32 3 3 5 2 2 2" xfId="31896"/>
    <cellStyle name="Обычный 32 3 3 5 2 3" xfId="31897"/>
    <cellStyle name="Обычный 32 3 3 5 3" xfId="31898"/>
    <cellStyle name="Обычный 32 3 3 5 3 2" xfId="31899"/>
    <cellStyle name="Обычный 32 3 3 5 4" xfId="31900"/>
    <cellStyle name="Обычный 32 3 3 6" xfId="31901"/>
    <cellStyle name="Обычный 32 3 3 6 2" xfId="31902"/>
    <cellStyle name="Обычный 32 3 3 6 2 2" xfId="31903"/>
    <cellStyle name="Обычный 32 3 3 6 3" xfId="31904"/>
    <cellStyle name="Обычный 32 3 3 7" xfId="31905"/>
    <cellStyle name="Обычный 32 3 3 7 2" xfId="31906"/>
    <cellStyle name="Обычный 32 3 3 8" xfId="31907"/>
    <cellStyle name="Обычный 32 3 4" xfId="31908"/>
    <cellStyle name="Обычный 32 3 4 2" xfId="31909"/>
    <cellStyle name="Обычный 32 3 4 2 2" xfId="31910"/>
    <cellStyle name="Обычный 32 3 4 2 2 2" xfId="31911"/>
    <cellStyle name="Обычный 32 3 4 2 3" xfId="31912"/>
    <cellStyle name="Обычный 32 3 4 3" xfId="31913"/>
    <cellStyle name="Обычный 32 3 4 3 2" xfId="31914"/>
    <cellStyle name="Обычный 32 3 4 4" xfId="31915"/>
    <cellStyle name="Обычный 32 3 5" xfId="31916"/>
    <cellStyle name="Обычный 32 3 5 2" xfId="47539"/>
    <cellStyle name="Обычный 32 3 6" xfId="31917"/>
    <cellStyle name="Обычный 32 3 6 2" xfId="31918"/>
    <cellStyle name="Обычный 32 3 6 2 2" xfId="31919"/>
    <cellStyle name="Обычный 32 3 6 3" xfId="31920"/>
    <cellStyle name="Обычный 32 3 7" xfId="31921"/>
    <cellStyle name="Обычный 32 3 7 2" xfId="31922"/>
    <cellStyle name="Обычный 32 3 8" xfId="31923"/>
    <cellStyle name="Обычный 32 4" xfId="31924"/>
    <cellStyle name="Обычный 32 4 2" xfId="31925"/>
    <cellStyle name="Обычный 32 4 2 2" xfId="31926"/>
    <cellStyle name="Обычный 32 4 2 2 2" xfId="31927"/>
    <cellStyle name="Обычный 32 4 2 2 2 2" xfId="31928"/>
    <cellStyle name="Обычный 32 4 2 2 3" xfId="31929"/>
    <cellStyle name="Обычный 32 4 2 3" xfId="31930"/>
    <cellStyle name="Обычный 32 4 2 3 2" xfId="31931"/>
    <cellStyle name="Обычный 32 4 2 4" xfId="31932"/>
    <cellStyle name="Обычный 32 4 3" xfId="31933"/>
    <cellStyle name="Обычный 32 4 3 2" xfId="31934"/>
    <cellStyle name="Обычный 32 4 3 2 2" xfId="31935"/>
    <cellStyle name="Обычный 32 4 3 2 2 2" xfId="31936"/>
    <cellStyle name="Обычный 32 4 3 2 3" xfId="31937"/>
    <cellStyle name="Обычный 32 4 3 3" xfId="31938"/>
    <cellStyle name="Обычный 32 4 3 3 2" xfId="31939"/>
    <cellStyle name="Обычный 32 4 3 4" xfId="31940"/>
    <cellStyle name="Обычный 32 4 4" xfId="31941"/>
    <cellStyle name="Обычный 32 4 4 2" xfId="31942"/>
    <cellStyle name="Обычный 32 4 4 2 2" xfId="31943"/>
    <cellStyle name="Обычный 32 4 4 2 2 2" xfId="31944"/>
    <cellStyle name="Обычный 32 4 4 2 3" xfId="31945"/>
    <cellStyle name="Обычный 32 4 4 3" xfId="31946"/>
    <cellStyle name="Обычный 32 4 4 3 2" xfId="31947"/>
    <cellStyle name="Обычный 32 4 4 4" xfId="31948"/>
    <cellStyle name="Обычный 32 4 5" xfId="31949"/>
    <cellStyle name="Обычный 32 4 5 2" xfId="31950"/>
    <cellStyle name="Обычный 32 4 5 2 2" xfId="31951"/>
    <cellStyle name="Обычный 32 4 5 2 2 2" xfId="31952"/>
    <cellStyle name="Обычный 32 4 5 2 3" xfId="31953"/>
    <cellStyle name="Обычный 32 4 5 3" xfId="31954"/>
    <cellStyle name="Обычный 32 4 5 3 2" xfId="31955"/>
    <cellStyle name="Обычный 32 4 5 4" xfId="31956"/>
    <cellStyle name="Обычный 32 4 6" xfId="31957"/>
    <cellStyle name="Обычный 32 4 6 2" xfId="31958"/>
    <cellStyle name="Обычный 32 4 6 2 2" xfId="31959"/>
    <cellStyle name="Обычный 32 4 6 3" xfId="31960"/>
    <cellStyle name="Обычный 32 4 7" xfId="31961"/>
    <cellStyle name="Обычный 32 4 7 2" xfId="31962"/>
    <cellStyle name="Обычный 32 4 8" xfId="31963"/>
    <cellStyle name="Обычный 32 4 8 2" xfId="31964"/>
    <cellStyle name="Обычный 32 4 9" xfId="31965"/>
    <cellStyle name="Обычный 32 5" xfId="31966"/>
    <cellStyle name="Обычный 32 5 2" xfId="31967"/>
    <cellStyle name="Обычный 32 5 2 2" xfId="31968"/>
    <cellStyle name="Обычный 32 5 2 2 2" xfId="31969"/>
    <cellStyle name="Обычный 32 5 2 2 2 2" xfId="31970"/>
    <cellStyle name="Обычный 32 5 2 2 3" xfId="31971"/>
    <cellStyle name="Обычный 32 5 2 3" xfId="31972"/>
    <cellStyle name="Обычный 32 5 2 3 2" xfId="31973"/>
    <cellStyle name="Обычный 32 5 2 4" xfId="31974"/>
    <cellStyle name="Обычный 32 5 3" xfId="31975"/>
    <cellStyle name="Обычный 32 5 3 2" xfId="31976"/>
    <cellStyle name="Обычный 32 5 3 2 2" xfId="31977"/>
    <cellStyle name="Обычный 32 5 3 2 2 2" xfId="31978"/>
    <cellStyle name="Обычный 32 5 3 2 3" xfId="31979"/>
    <cellStyle name="Обычный 32 5 3 3" xfId="31980"/>
    <cellStyle name="Обычный 32 5 3 3 2" xfId="31981"/>
    <cellStyle name="Обычный 32 5 3 4" xfId="31982"/>
    <cellStyle name="Обычный 32 5 4" xfId="31983"/>
    <cellStyle name="Обычный 32 5 4 2" xfId="31984"/>
    <cellStyle name="Обычный 32 5 4 2 2" xfId="31985"/>
    <cellStyle name="Обычный 32 5 4 2 2 2" xfId="31986"/>
    <cellStyle name="Обычный 32 5 4 2 3" xfId="31987"/>
    <cellStyle name="Обычный 32 5 4 3" xfId="31988"/>
    <cellStyle name="Обычный 32 5 4 3 2" xfId="31989"/>
    <cellStyle name="Обычный 32 5 4 4" xfId="31990"/>
    <cellStyle name="Обычный 32 5 5" xfId="31991"/>
    <cellStyle name="Обычный 32 5 5 2" xfId="31992"/>
    <cellStyle name="Обычный 32 5 5 2 2" xfId="31993"/>
    <cellStyle name="Обычный 32 5 5 2 2 2" xfId="31994"/>
    <cellStyle name="Обычный 32 5 5 2 3" xfId="31995"/>
    <cellStyle name="Обычный 32 5 5 3" xfId="31996"/>
    <cellStyle name="Обычный 32 5 5 3 2" xfId="31997"/>
    <cellStyle name="Обычный 32 5 5 4" xfId="31998"/>
    <cellStyle name="Обычный 32 5 6" xfId="31999"/>
    <cellStyle name="Обычный 32 5 6 2" xfId="32000"/>
    <cellStyle name="Обычный 32 5 6 2 2" xfId="32001"/>
    <cellStyle name="Обычный 32 5 6 3" xfId="32002"/>
    <cellStyle name="Обычный 32 5 7" xfId="32003"/>
    <cellStyle name="Обычный 32 5 7 2" xfId="32004"/>
    <cellStyle name="Обычный 32 5 8" xfId="32005"/>
    <cellStyle name="Обычный 32 6" xfId="32006"/>
    <cellStyle name="Обычный 32 6 2" xfId="32007"/>
    <cellStyle name="Обычный 32 6 2 2" xfId="32008"/>
    <cellStyle name="Обычный 32 6 2 2 2" xfId="32009"/>
    <cellStyle name="Обычный 32 6 2 2 2 2" xfId="32010"/>
    <cellStyle name="Обычный 32 6 2 2 3" xfId="32011"/>
    <cellStyle name="Обычный 32 6 2 3" xfId="32012"/>
    <cellStyle name="Обычный 32 6 2 3 2" xfId="32013"/>
    <cellStyle name="Обычный 32 6 2 4" xfId="32014"/>
    <cellStyle name="Обычный 32 6 3" xfId="32015"/>
    <cellStyle name="Обычный 32 6 3 2" xfId="32016"/>
    <cellStyle name="Обычный 32 6 3 2 2" xfId="32017"/>
    <cellStyle name="Обычный 32 6 3 2 2 2" xfId="32018"/>
    <cellStyle name="Обычный 32 6 3 2 3" xfId="32019"/>
    <cellStyle name="Обычный 32 6 3 3" xfId="32020"/>
    <cellStyle name="Обычный 32 6 3 3 2" xfId="32021"/>
    <cellStyle name="Обычный 32 6 3 4" xfId="32022"/>
    <cellStyle name="Обычный 32 6 4" xfId="32023"/>
    <cellStyle name="Обычный 32 6 4 2" xfId="32024"/>
    <cellStyle name="Обычный 32 6 4 2 2" xfId="32025"/>
    <cellStyle name="Обычный 32 6 4 2 2 2" xfId="32026"/>
    <cellStyle name="Обычный 32 6 4 2 3" xfId="32027"/>
    <cellStyle name="Обычный 32 6 4 3" xfId="32028"/>
    <cellStyle name="Обычный 32 6 4 3 2" xfId="32029"/>
    <cellStyle name="Обычный 32 6 4 4" xfId="32030"/>
    <cellStyle name="Обычный 32 6 5" xfId="32031"/>
    <cellStyle name="Обычный 32 6 5 2" xfId="32032"/>
    <cellStyle name="Обычный 32 6 5 2 2" xfId="32033"/>
    <cellStyle name="Обычный 32 6 5 3" xfId="32034"/>
    <cellStyle name="Обычный 32 6 6" xfId="32035"/>
    <cellStyle name="Обычный 32 6 6 2" xfId="32036"/>
    <cellStyle name="Обычный 32 6 7" xfId="32037"/>
    <cellStyle name="Обычный 32 7" xfId="32038"/>
    <cellStyle name="Обычный 32 7 2" xfId="32039"/>
    <cellStyle name="Обычный 32 7 2 2" xfId="47540"/>
    <cellStyle name="Обычный 32 7 2 2 2" xfId="47541"/>
    <cellStyle name="Обычный 32 7 2 3" xfId="47542"/>
    <cellStyle name="Обычный 32 7 3" xfId="32040"/>
    <cellStyle name="Обычный 32 7 3 2" xfId="32041"/>
    <cellStyle name="Обычный 32 7 3 2 2" xfId="32042"/>
    <cellStyle name="Обычный 32 7 3 3" xfId="32043"/>
    <cellStyle name="Обычный 32 7 4" xfId="32044"/>
    <cellStyle name="Обычный 32 7 4 2" xfId="32045"/>
    <cellStyle name="Обычный 32 7 5" xfId="32046"/>
    <cellStyle name="Обычный 32 8" xfId="32047"/>
    <cellStyle name="Обычный 32 8 2" xfId="32048"/>
    <cellStyle name="Обычный 32 8 2 2" xfId="32049"/>
    <cellStyle name="Обычный 32 8 2 2 2" xfId="32050"/>
    <cellStyle name="Обычный 32 8 2 3" xfId="32051"/>
    <cellStyle name="Обычный 32 8 3" xfId="32052"/>
    <cellStyle name="Обычный 32 8 3 2" xfId="32053"/>
    <cellStyle name="Обычный 32 8 4" xfId="32054"/>
    <cellStyle name="Обычный 32 9" xfId="32055"/>
    <cellStyle name="Обычный 32 9 2" xfId="32056"/>
    <cellStyle name="Обычный 32 9 2 2" xfId="32057"/>
    <cellStyle name="Обычный 32 9 2 2 2" xfId="32058"/>
    <cellStyle name="Обычный 32 9 2 3" xfId="32059"/>
    <cellStyle name="Обычный 32 9 3" xfId="32060"/>
    <cellStyle name="Обычный 32 9 3 2" xfId="32061"/>
    <cellStyle name="Обычный 32 9 4" xfId="32062"/>
    <cellStyle name="Обычный 32_RecoursesReserves_образец (Универсальный от Димы) (2)" xfId="47543"/>
    <cellStyle name="Обычный 33" xfId="32063"/>
    <cellStyle name="Обычный 33 10" xfId="32064"/>
    <cellStyle name="Обычный 33 10 2" xfId="32065"/>
    <cellStyle name="Обычный 33 11" xfId="32066"/>
    <cellStyle name="Обычный 33 12" xfId="47544"/>
    <cellStyle name="Обычный 33 13" xfId="47545"/>
    <cellStyle name="Обычный 33 14" xfId="47546"/>
    <cellStyle name="Обычный 33 2" xfId="32067"/>
    <cellStyle name="Обычный 33 2 2" xfId="32068"/>
    <cellStyle name="Обычный 33 2 2 2" xfId="32069"/>
    <cellStyle name="Обычный 33 2 2 2 2" xfId="32070"/>
    <cellStyle name="Обычный 33 2 2 2 2 2" xfId="32071"/>
    <cellStyle name="Обычный 33 2 2 2 3" xfId="32072"/>
    <cellStyle name="Обычный 33 2 2 3" xfId="32073"/>
    <cellStyle name="Обычный 33 2 2 3 2" xfId="32074"/>
    <cellStyle name="Обычный 33 2 2 4" xfId="32075"/>
    <cellStyle name="Обычный 33 2 3" xfId="32076"/>
    <cellStyle name="Обычный 33 2 3 2" xfId="32077"/>
    <cellStyle name="Обычный 33 2 3 2 2" xfId="32078"/>
    <cellStyle name="Обычный 33 2 3 2 2 2" xfId="32079"/>
    <cellStyle name="Обычный 33 2 3 2 3" xfId="32080"/>
    <cellStyle name="Обычный 33 2 3 3" xfId="32081"/>
    <cellStyle name="Обычный 33 2 3 3 2" xfId="32082"/>
    <cellStyle name="Обычный 33 2 3 4" xfId="32083"/>
    <cellStyle name="Обычный 33 2 4" xfId="32084"/>
    <cellStyle name="Обычный 33 2 4 2" xfId="32085"/>
    <cellStyle name="Обычный 33 2 4 2 2" xfId="32086"/>
    <cellStyle name="Обычный 33 2 4 2 2 2" xfId="32087"/>
    <cellStyle name="Обычный 33 2 4 2 3" xfId="32088"/>
    <cellStyle name="Обычный 33 2 4 3" xfId="32089"/>
    <cellStyle name="Обычный 33 2 4 3 2" xfId="32090"/>
    <cellStyle name="Обычный 33 2 4 4" xfId="32091"/>
    <cellStyle name="Обычный 33 2 5" xfId="47547"/>
    <cellStyle name="Обычный 33 2 5 2" xfId="47548"/>
    <cellStyle name="Обычный 33 2 6" xfId="47549"/>
    <cellStyle name="Обычный 33 2 7" xfId="47550"/>
    <cellStyle name="Обычный 33 2 8" xfId="47551"/>
    <cellStyle name="Обычный 33 3" xfId="32092"/>
    <cellStyle name="Обычный 33 3 2" xfId="32093"/>
    <cellStyle name="Обычный 33 3 2 2" xfId="32094"/>
    <cellStyle name="Обычный 33 3 2 2 2" xfId="32095"/>
    <cellStyle name="Обычный 33 3 2 2 2 2" xfId="32096"/>
    <cellStyle name="Обычный 33 3 2 2 3" xfId="32097"/>
    <cellStyle name="Обычный 33 3 2 3" xfId="32098"/>
    <cellStyle name="Обычный 33 3 2 3 2" xfId="32099"/>
    <cellStyle name="Обычный 33 3 2 4" xfId="32100"/>
    <cellStyle name="Обычный 33 3 3" xfId="32101"/>
    <cellStyle name="Обычный 33 3 3 2" xfId="32102"/>
    <cellStyle name="Обычный 33 3 3 2 2" xfId="32103"/>
    <cellStyle name="Обычный 33 3 3 2 2 2" xfId="32104"/>
    <cellStyle name="Обычный 33 3 3 2 3" xfId="32105"/>
    <cellStyle name="Обычный 33 3 3 3" xfId="32106"/>
    <cellStyle name="Обычный 33 3 3 3 2" xfId="32107"/>
    <cellStyle name="Обычный 33 3 3 4" xfId="32108"/>
    <cellStyle name="Обычный 33 3 4" xfId="32109"/>
    <cellStyle name="Обычный 33 3 4 2" xfId="32110"/>
    <cellStyle name="Обычный 33 3 4 2 2" xfId="32111"/>
    <cellStyle name="Обычный 33 3 4 2 2 2" xfId="32112"/>
    <cellStyle name="Обычный 33 3 4 2 3" xfId="32113"/>
    <cellStyle name="Обычный 33 3 4 3" xfId="32114"/>
    <cellStyle name="Обычный 33 3 4 3 2" xfId="32115"/>
    <cellStyle name="Обычный 33 3 4 4" xfId="32116"/>
    <cellStyle name="Обычный 33 3 5" xfId="32117"/>
    <cellStyle name="Обычный 33 3 5 2" xfId="32118"/>
    <cellStyle name="Обычный 33 3 5 2 2" xfId="32119"/>
    <cellStyle name="Обычный 33 3 5 2 2 2" xfId="32120"/>
    <cellStyle name="Обычный 33 3 5 2 3" xfId="32121"/>
    <cellStyle name="Обычный 33 3 5 3" xfId="32122"/>
    <cellStyle name="Обычный 33 3 5 3 2" xfId="32123"/>
    <cellStyle name="Обычный 33 3 5 4" xfId="32124"/>
    <cellStyle name="Обычный 33 3 6" xfId="32125"/>
    <cellStyle name="Обычный 33 3 6 2" xfId="32126"/>
    <cellStyle name="Обычный 33 3 6 2 2" xfId="32127"/>
    <cellStyle name="Обычный 33 3 6 3" xfId="32128"/>
    <cellStyle name="Обычный 33 3 7" xfId="32129"/>
    <cellStyle name="Обычный 33 3 7 2" xfId="32130"/>
    <cellStyle name="Обычный 33 3 8" xfId="32131"/>
    <cellStyle name="Обычный 33 3 8 2" xfId="32132"/>
    <cellStyle name="Обычный 33 3 9" xfId="32133"/>
    <cellStyle name="Обычный 33 4" xfId="32134"/>
    <cellStyle name="Обычный 33 4 2" xfId="32135"/>
    <cellStyle name="Обычный 33 4 2 2" xfId="32136"/>
    <cellStyle name="Обычный 33 4 2 2 2" xfId="32137"/>
    <cellStyle name="Обычный 33 4 2 2 2 2" xfId="32138"/>
    <cellStyle name="Обычный 33 4 2 2 3" xfId="32139"/>
    <cellStyle name="Обычный 33 4 2 3" xfId="32140"/>
    <cellStyle name="Обычный 33 4 2 3 2" xfId="32141"/>
    <cellStyle name="Обычный 33 4 2 4" xfId="32142"/>
    <cellStyle name="Обычный 33 4 3" xfId="32143"/>
    <cellStyle name="Обычный 33 4 3 2" xfId="32144"/>
    <cellStyle name="Обычный 33 4 3 2 2" xfId="32145"/>
    <cellStyle name="Обычный 33 4 3 2 2 2" xfId="32146"/>
    <cellStyle name="Обычный 33 4 3 2 3" xfId="32147"/>
    <cellStyle name="Обычный 33 4 3 3" xfId="32148"/>
    <cellStyle name="Обычный 33 4 3 3 2" xfId="32149"/>
    <cellStyle name="Обычный 33 4 3 4" xfId="32150"/>
    <cellStyle name="Обычный 33 4 4" xfId="32151"/>
    <cellStyle name="Обычный 33 4 4 2" xfId="32152"/>
    <cellStyle name="Обычный 33 4 4 2 2" xfId="32153"/>
    <cellStyle name="Обычный 33 4 4 2 2 2" xfId="32154"/>
    <cellStyle name="Обычный 33 4 4 2 3" xfId="32155"/>
    <cellStyle name="Обычный 33 4 4 3" xfId="32156"/>
    <cellStyle name="Обычный 33 4 4 3 2" xfId="32157"/>
    <cellStyle name="Обычный 33 4 4 4" xfId="32158"/>
    <cellStyle name="Обычный 33 4 5" xfId="32159"/>
    <cellStyle name="Обычный 33 4 5 2" xfId="32160"/>
    <cellStyle name="Обычный 33 4 5 2 2" xfId="32161"/>
    <cellStyle name="Обычный 33 4 5 3" xfId="32162"/>
    <cellStyle name="Обычный 33 4 6" xfId="32163"/>
    <cellStyle name="Обычный 33 4 6 2" xfId="32164"/>
    <cellStyle name="Обычный 33 4 7" xfId="32165"/>
    <cellStyle name="Обычный 33 5" xfId="32166"/>
    <cellStyle name="Обычный 33 5 2" xfId="32167"/>
    <cellStyle name="Обычный 33 5 2 2" xfId="32168"/>
    <cellStyle name="Обычный 33 5 2 2 2" xfId="32169"/>
    <cellStyle name="Обычный 33 5 2 2 2 2" xfId="32170"/>
    <cellStyle name="Обычный 33 5 2 2 3" xfId="32171"/>
    <cellStyle name="Обычный 33 5 2 3" xfId="32172"/>
    <cellStyle name="Обычный 33 5 2 3 2" xfId="32173"/>
    <cellStyle name="Обычный 33 5 2 4" xfId="32174"/>
    <cellStyle name="Обычный 33 5 3" xfId="32175"/>
    <cellStyle name="Обычный 33 5 3 2" xfId="32176"/>
    <cellStyle name="Обычный 33 5 3 2 2" xfId="32177"/>
    <cellStyle name="Обычный 33 5 3 3" xfId="32178"/>
    <cellStyle name="Обычный 33 5 4" xfId="32179"/>
    <cellStyle name="Обычный 33 5 4 2" xfId="32180"/>
    <cellStyle name="Обычный 33 5 5" xfId="32181"/>
    <cellStyle name="Обычный 33 6" xfId="32182"/>
    <cellStyle name="Обычный 33 6 2" xfId="32183"/>
    <cellStyle name="Обычный 33 6 2 2" xfId="32184"/>
    <cellStyle name="Обычный 33 6 2 2 2" xfId="32185"/>
    <cellStyle name="Обычный 33 6 2 3" xfId="32186"/>
    <cellStyle name="Обычный 33 6 3" xfId="32187"/>
    <cellStyle name="Обычный 33 6 3 2" xfId="32188"/>
    <cellStyle name="Обычный 33 6 4" xfId="32189"/>
    <cellStyle name="Обычный 33 7" xfId="32190"/>
    <cellStyle name="Обычный 33 7 2" xfId="32191"/>
    <cellStyle name="Обычный 33 7 2 2" xfId="32192"/>
    <cellStyle name="Обычный 33 7 2 2 2" xfId="32193"/>
    <cellStyle name="Обычный 33 7 2 3" xfId="32194"/>
    <cellStyle name="Обычный 33 7 3" xfId="32195"/>
    <cellStyle name="Обычный 33 7 3 2" xfId="32196"/>
    <cellStyle name="Обычный 33 7 4" xfId="32197"/>
    <cellStyle name="Обычный 33 8" xfId="32198"/>
    <cellStyle name="Обычный 33 8 2" xfId="32199"/>
    <cellStyle name="Обычный 33 8 2 2" xfId="32200"/>
    <cellStyle name="Обычный 33 8 2 2 2" xfId="32201"/>
    <cellStyle name="Обычный 33 8 2 3" xfId="32202"/>
    <cellStyle name="Обычный 33 8 3" xfId="32203"/>
    <cellStyle name="Обычный 33 8 3 2" xfId="32204"/>
    <cellStyle name="Обычный 33 8 4" xfId="32205"/>
    <cellStyle name="Обычный 33 9" xfId="32206"/>
    <cellStyle name="Обычный 33 9 2" xfId="32207"/>
    <cellStyle name="Обычный 33 9 2 2" xfId="32208"/>
    <cellStyle name="Обычный 33 9 2 2 2" xfId="32209"/>
    <cellStyle name="Обычный 33 9 2 3" xfId="32210"/>
    <cellStyle name="Обычный 33 9 3" xfId="32211"/>
    <cellStyle name="Обычный 33 9 3 2" xfId="32212"/>
    <cellStyle name="Обычный 33 9 4" xfId="32213"/>
    <cellStyle name="Обычный 33_RecoursesReserves_образец (Универсальный от Димы) (2)" xfId="47552"/>
    <cellStyle name="Обычный 34" xfId="32214"/>
    <cellStyle name="Обычный 34 10" xfId="32215"/>
    <cellStyle name="Обычный 34 10 2" xfId="47553"/>
    <cellStyle name="Обычный 34 11" xfId="32216"/>
    <cellStyle name="Обычный 34 11 2" xfId="47554"/>
    <cellStyle name="Обычный 34 11 3" xfId="47555"/>
    <cellStyle name="Обычный 34 12" xfId="47556"/>
    <cellStyle name="Обычный 34 13" xfId="47557"/>
    <cellStyle name="Обычный 34 14" xfId="47558"/>
    <cellStyle name="Обычный 34 15" xfId="47559"/>
    <cellStyle name="Обычный 34 2" xfId="32217"/>
    <cellStyle name="Обычный 34 2 2" xfId="47560"/>
    <cellStyle name="Обычный 34 2 3" xfId="47561"/>
    <cellStyle name="Обычный 34 2 4" xfId="47562"/>
    <cellStyle name="Обычный 34 2 5" xfId="47563"/>
    <cellStyle name="Обычный 34 3" xfId="32218"/>
    <cellStyle name="Обычный 34 3 2" xfId="32219"/>
    <cellStyle name="Обычный 34 3 2 2" xfId="32220"/>
    <cellStyle name="Обычный 34 3 2 2 2" xfId="32221"/>
    <cellStyle name="Обычный 34 3 2 2 2 2" xfId="32222"/>
    <cellStyle name="Обычный 34 3 2 2 3" xfId="32223"/>
    <cellStyle name="Обычный 34 3 2 3" xfId="32224"/>
    <cellStyle name="Обычный 34 3 2 3 2" xfId="32225"/>
    <cellStyle name="Обычный 34 3 2 4" xfId="32226"/>
    <cellStyle name="Обычный 34 3 3" xfId="32227"/>
    <cellStyle name="Обычный 34 3 3 2" xfId="32228"/>
    <cellStyle name="Обычный 34 3 3 2 2" xfId="32229"/>
    <cellStyle name="Обычный 34 3 3 2 2 2" xfId="32230"/>
    <cellStyle name="Обычный 34 3 3 2 3" xfId="32231"/>
    <cellStyle name="Обычный 34 3 3 3" xfId="32232"/>
    <cellStyle name="Обычный 34 3 3 3 2" xfId="32233"/>
    <cellStyle name="Обычный 34 3 3 4" xfId="32234"/>
    <cellStyle name="Обычный 34 3 4" xfId="32235"/>
    <cellStyle name="Обычный 34 3 4 2" xfId="32236"/>
    <cellStyle name="Обычный 34 3 4 2 2" xfId="32237"/>
    <cellStyle name="Обычный 34 3 4 2 2 2" xfId="32238"/>
    <cellStyle name="Обычный 34 3 4 2 3" xfId="32239"/>
    <cellStyle name="Обычный 34 3 4 3" xfId="32240"/>
    <cellStyle name="Обычный 34 3 4 3 2" xfId="32241"/>
    <cellStyle name="Обычный 34 3 4 4" xfId="32242"/>
    <cellStyle name="Обычный 34 3 5" xfId="32243"/>
    <cellStyle name="Обычный 34 3 5 2" xfId="32244"/>
    <cellStyle name="Обычный 34 3 5 2 2" xfId="32245"/>
    <cellStyle name="Обычный 34 3 5 3" xfId="32246"/>
    <cellStyle name="Обычный 34 3 6" xfId="32247"/>
    <cellStyle name="Обычный 34 3 6 2" xfId="32248"/>
    <cellStyle name="Обычный 34 3 7" xfId="32249"/>
    <cellStyle name="Обычный 34 3 7 2" xfId="32250"/>
    <cellStyle name="Обычный 34 3 8" xfId="32251"/>
    <cellStyle name="Обычный 34 4" xfId="32252"/>
    <cellStyle name="Обычный 34 4 2" xfId="32253"/>
    <cellStyle name="Обычный 34 4 2 2" xfId="32254"/>
    <cellStyle name="Обычный 34 4 2 2 2" xfId="32255"/>
    <cellStyle name="Обычный 34 4 2 2 2 2" xfId="32256"/>
    <cellStyle name="Обычный 34 4 2 2 3" xfId="32257"/>
    <cellStyle name="Обычный 34 4 2 3" xfId="32258"/>
    <cellStyle name="Обычный 34 4 2 3 2" xfId="32259"/>
    <cellStyle name="Обычный 34 4 2 4" xfId="32260"/>
    <cellStyle name="Обычный 34 4 3" xfId="32261"/>
    <cellStyle name="Обычный 34 4 3 2" xfId="32262"/>
    <cellStyle name="Обычный 34 4 3 2 2" xfId="32263"/>
    <cellStyle name="Обычный 34 4 3 2 2 2" xfId="32264"/>
    <cellStyle name="Обычный 34 4 3 2 3" xfId="32265"/>
    <cellStyle name="Обычный 34 4 3 3" xfId="32266"/>
    <cellStyle name="Обычный 34 4 3 3 2" xfId="32267"/>
    <cellStyle name="Обычный 34 4 3 4" xfId="32268"/>
    <cellStyle name="Обычный 34 4 4" xfId="32269"/>
    <cellStyle name="Обычный 34 4 4 2" xfId="32270"/>
    <cellStyle name="Обычный 34 4 4 2 2" xfId="32271"/>
    <cellStyle name="Обычный 34 4 4 2 2 2" xfId="32272"/>
    <cellStyle name="Обычный 34 4 4 2 3" xfId="32273"/>
    <cellStyle name="Обычный 34 4 4 3" xfId="32274"/>
    <cellStyle name="Обычный 34 4 4 3 2" xfId="32275"/>
    <cellStyle name="Обычный 34 4 4 4" xfId="32276"/>
    <cellStyle name="Обычный 34 4 5" xfId="32277"/>
    <cellStyle name="Обычный 34 4 5 2" xfId="32278"/>
    <cellStyle name="Обычный 34 4 5 2 2" xfId="32279"/>
    <cellStyle name="Обычный 34 4 5 3" xfId="32280"/>
    <cellStyle name="Обычный 34 4 6" xfId="32281"/>
    <cellStyle name="Обычный 34 4 6 2" xfId="32282"/>
    <cellStyle name="Обычный 34 4 7" xfId="32283"/>
    <cellStyle name="Обычный 34 5" xfId="32284"/>
    <cellStyle name="Обычный 34 5 2" xfId="32285"/>
    <cellStyle name="Обычный 34 5 2 2" xfId="32286"/>
    <cellStyle name="Обычный 34 5 2 2 2" xfId="32287"/>
    <cellStyle name="Обычный 34 5 2 3" xfId="32288"/>
    <cellStyle name="Обычный 34 5 3" xfId="32289"/>
    <cellStyle name="Обычный 34 5 3 2" xfId="32290"/>
    <cellStyle name="Обычный 34 5 4" xfId="32291"/>
    <cellStyle name="Обычный 34 6" xfId="32292"/>
    <cellStyle name="Обычный 34 6 2" xfId="47564"/>
    <cellStyle name="Обычный 34 7" xfId="32293"/>
    <cellStyle name="Обычный 34 7 2" xfId="32294"/>
    <cellStyle name="Обычный 34 8" xfId="32295"/>
    <cellStyle name="Обычный 34 8 2" xfId="32296"/>
    <cellStyle name="Обычный 34 8 2 2" xfId="32297"/>
    <cellStyle name="Обычный 34 8 2 2 2" xfId="32298"/>
    <cellStyle name="Обычный 34 8 2 3" xfId="32299"/>
    <cellStyle name="Обычный 34 8 3" xfId="32300"/>
    <cellStyle name="Обычный 34 8 3 2" xfId="32301"/>
    <cellStyle name="Обычный 34 8 4" xfId="32302"/>
    <cellStyle name="Обычный 34 9" xfId="32303"/>
    <cellStyle name="Обычный 34 9 2" xfId="32304"/>
    <cellStyle name="Обычный 34 9 2 2" xfId="32305"/>
    <cellStyle name="Обычный 34 9 2 2 2" xfId="32306"/>
    <cellStyle name="Обычный 34 9 2 3" xfId="32307"/>
    <cellStyle name="Обычный 34 9 3" xfId="32308"/>
    <cellStyle name="Обычный 34 9 3 2" xfId="32309"/>
    <cellStyle name="Обычный 34 9 4" xfId="32310"/>
    <cellStyle name="Обычный 34_RecoursesReserves_образец (Универсальный от Димы) (2)" xfId="47565"/>
    <cellStyle name="Обычный 35" xfId="32311"/>
    <cellStyle name="Обычный 35 2" xfId="32312"/>
    <cellStyle name="Обычный 35 2 2" xfId="47566"/>
    <cellStyle name="Обычный 35 2 3" xfId="47567"/>
    <cellStyle name="Обычный 35 2 4" xfId="47568"/>
    <cellStyle name="Обычный 35 2 5" xfId="47569"/>
    <cellStyle name="Обычный 35 3" xfId="32313"/>
    <cellStyle name="Обычный 35 3 2" xfId="32314"/>
    <cellStyle name="Обычный 35 3 2 2" xfId="47570"/>
    <cellStyle name="Обычный 35 4" xfId="32315"/>
    <cellStyle name="Обычный 35 4 2" xfId="47571"/>
    <cellStyle name="Обычный 35 5" xfId="32316"/>
    <cellStyle name="Обычный 35 6" xfId="47572"/>
    <cellStyle name="Обычный 35 7" xfId="47573"/>
    <cellStyle name="Обычный 35_RecoursesReserves_образец (Универсальный от Димы) (2)" xfId="47574"/>
    <cellStyle name="Обычный 36" xfId="32317"/>
    <cellStyle name="Обычный 36 10" xfId="32318"/>
    <cellStyle name="Обычный 36 10 2" xfId="47575"/>
    <cellStyle name="Обычный 36 11" xfId="32319"/>
    <cellStyle name="Обычный 36 11 2" xfId="47576"/>
    <cellStyle name="Обычный 36 12" xfId="32320"/>
    <cellStyle name="Обычный 36 12 2" xfId="47577"/>
    <cellStyle name="Обычный 36 13" xfId="32321"/>
    <cellStyle name="Обычный 36 13 2" xfId="47578"/>
    <cellStyle name="Обычный 36 14" xfId="32322"/>
    <cellStyle name="Обычный 36 14 2" xfId="47579"/>
    <cellStyle name="Обычный 36 15" xfId="32323"/>
    <cellStyle name="Обычный 36 15 2" xfId="47580"/>
    <cellStyle name="Обычный 36 16" xfId="32324"/>
    <cellStyle name="Обычный 36 16 2" xfId="47581"/>
    <cellStyle name="Обычный 36 17" xfId="32325"/>
    <cellStyle name="Обычный 36 17 2" xfId="47582"/>
    <cellStyle name="Обычный 36 18" xfId="32326"/>
    <cellStyle name="Обычный 36 18 2" xfId="47583"/>
    <cellStyle name="Обычный 36 19" xfId="32327"/>
    <cellStyle name="Обычный 36 19 10" xfId="32328"/>
    <cellStyle name="Обычный 36 19 2" xfId="32329"/>
    <cellStyle name="Обычный 36 19 2 2" xfId="32330"/>
    <cellStyle name="Обычный 36 19 2 2 2" xfId="32331"/>
    <cellStyle name="Обычный 36 19 2 2 2 2" xfId="32332"/>
    <cellStyle name="Обычный 36 19 2 2 2 2 2" xfId="32333"/>
    <cellStyle name="Обычный 36 19 2 2 2 3" xfId="32334"/>
    <cellStyle name="Обычный 36 19 2 2 3" xfId="32335"/>
    <cellStyle name="Обычный 36 19 2 2 3 2" xfId="32336"/>
    <cellStyle name="Обычный 36 19 2 2 4" xfId="32337"/>
    <cellStyle name="Обычный 36 19 2 3" xfId="32338"/>
    <cellStyle name="Обычный 36 19 2 3 2" xfId="32339"/>
    <cellStyle name="Обычный 36 19 2 3 2 2" xfId="32340"/>
    <cellStyle name="Обычный 36 19 2 3 2 2 2" xfId="32341"/>
    <cellStyle name="Обычный 36 19 2 3 2 3" xfId="32342"/>
    <cellStyle name="Обычный 36 19 2 3 3" xfId="32343"/>
    <cellStyle name="Обычный 36 19 2 3 3 2" xfId="32344"/>
    <cellStyle name="Обычный 36 19 2 3 4" xfId="32345"/>
    <cellStyle name="Обычный 36 19 2 4" xfId="32346"/>
    <cellStyle name="Обычный 36 19 2 4 2" xfId="32347"/>
    <cellStyle name="Обычный 36 19 2 4 2 2" xfId="32348"/>
    <cellStyle name="Обычный 36 19 2 4 2 2 2" xfId="32349"/>
    <cellStyle name="Обычный 36 19 2 4 2 3" xfId="32350"/>
    <cellStyle name="Обычный 36 19 2 4 3" xfId="32351"/>
    <cellStyle name="Обычный 36 19 2 4 3 2" xfId="32352"/>
    <cellStyle name="Обычный 36 19 2 4 4" xfId="32353"/>
    <cellStyle name="Обычный 36 19 2 5" xfId="32354"/>
    <cellStyle name="Обычный 36 19 2 5 2" xfId="32355"/>
    <cellStyle name="Обычный 36 19 2 5 2 2" xfId="32356"/>
    <cellStyle name="Обычный 36 19 2 5 3" xfId="32357"/>
    <cellStyle name="Обычный 36 19 2 6" xfId="32358"/>
    <cellStyle name="Обычный 36 19 2 6 2" xfId="32359"/>
    <cellStyle name="Обычный 36 19 2 7" xfId="32360"/>
    <cellStyle name="Обычный 36 19 2 7 2" xfId="32361"/>
    <cellStyle name="Обычный 36 19 2 8" xfId="32362"/>
    <cellStyle name="Обычный 36 19 3" xfId="32363"/>
    <cellStyle name="Обычный 36 19 3 2" xfId="32364"/>
    <cellStyle name="Обычный 36 19 3 2 2" xfId="32365"/>
    <cellStyle name="Обычный 36 19 3 2 2 2" xfId="32366"/>
    <cellStyle name="Обычный 36 19 3 2 2 2 2" xfId="32367"/>
    <cellStyle name="Обычный 36 19 3 2 2 3" xfId="32368"/>
    <cellStyle name="Обычный 36 19 3 2 3" xfId="32369"/>
    <cellStyle name="Обычный 36 19 3 2 3 2" xfId="32370"/>
    <cellStyle name="Обычный 36 19 3 2 4" xfId="32371"/>
    <cellStyle name="Обычный 36 19 3 3" xfId="32372"/>
    <cellStyle name="Обычный 36 19 3 3 2" xfId="32373"/>
    <cellStyle name="Обычный 36 19 3 3 2 2" xfId="32374"/>
    <cellStyle name="Обычный 36 19 3 3 2 2 2" xfId="32375"/>
    <cellStyle name="Обычный 36 19 3 3 2 3" xfId="32376"/>
    <cellStyle name="Обычный 36 19 3 3 3" xfId="32377"/>
    <cellStyle name="Обычный 36 19 3 3 3 2" xfId="32378"/>
    <cellStyle name="Обычный 36 19 3 3 4" xfId="32379"/>
    <cellStyle name="Обычный 36 19 3 4" xfId="32380"/>
    <cellStyle name="Обычный 36 19 3 4 2" xfId="32381"/>
    <cellStyle name="Обычный 36 19 3 4 2 2" xfId="32382"/>
    <cellStyle name="Обычный 36 19 3 4 2 2 2" xfId="32383"/>
    <cellStyle name="Обычный 36 19 3 4 2 3" xfId="32384"/>
    <cellStyle name="Обычный 36 19 3 4 3" xfId="32385"/>
    <cellStyle name="Обычный 36 19 3 4 3 2" xfId="32386"/>
    <cellStyle name="Обычный 36 19 3 4 4" xfId="32387"/>
    <cellStyle name="Обычный 36 19 3 5" xfId="32388"/>
    <cellStyle name="Обычный 36 19 3 5 2" xfId="32389"/>
    <cellStyle name="Обычный 36 19 3 5 2 2" xfId="32390"/>
    <cellStyle name="Обычный 36 19 3 5 3" xfId="32391"/>
    <cellStyle name="Обычный 36 19 3 6" xfId="32392"/>
    <cellStyle name="Обычный 36 19 3 6 2" xfId="32393"/>
    <cellStyle name="Обычный 36 19 3 7" xfId="32394"/>
    <cellStyle name="Обычный 36 19 4" xfId="32395"/>
    <cellStyle name="Обычный 36 19 4 2" xfId="32396"/>
    <cellStyle name="Обычный 36 19 4 2 2" xfId="32397"/>
    <cellStyle name="Обычный 36 19 4 2 2 2" xfId="32398"/>
    <cellStyle name="Обычный 36 19 4 2 3" xfId="32399"/>
    <cellStyle name="Обычный 36 19 4 3" xfId="32400"/>
    <cellStyle name="Обычный 36 19 4 3 2" xfId="32401"/>
    <cellStyle name="Обычный 36 19 4 4" xfId="32402"/>
    <cellStyle name="Обычный 36 19 5" xfId="32403"/>
    <cellStyle name="Обычный 36 19 5 2" xfId="32404"/>
    <cellStyle name="Обычный 36 19 5 2 2" xfId="32405"/>
    <cellStyle name="Обычный 36 19 5 2 2 2" xfId="32406"/>
    <cellStyle name="Обычный 36 19 5 2 3" xfId="32407"/>
    <cellStyle name="Обычный 36 19 5 3" xfId="32408"/>
    <cellStyle name="Обычный 36 19 5 3 2" xfId="32409"/>
    <cellStyle name="Обычный 36 19 5 4" xfId="32410"/>
    <cellStyle name="Обычный 36 19 6" xfId="32411"/>
    <cellStyle name="Обычный 36 19 6 2" xfId="32412"/>
    <cellStyle name="Обычный 36 19 6 2 2" xfId="32413"/>
    <cellStyle name="Обычный 36 19 6 2 2 2" xfId="32414"/>
    <cellStyle name="Обычный 36 19 6 2 3" xfId="32415"/>
    <cellStyle name="Обычный 36 19 6 3" xfId="32416"/>
    <cellStyle name="Обычный 36 19 6 3 2" xfId="32417"/>
    <cellStyle name="Обычный 36 19 6 4" xfId="32418"/>
    <cellStyle name="Обычный 36 19 7" xfId="32419"/>
    <cellStyle name="Обычный 36 19 7 2" xfId="32420"/>
    <cellStyle name="Обычный 36 19 7 2 2" xfId="32421"/>
    <cellStyle name="Обычный 36 19 7 3" xfId="32422"/>
    <cellStyle name="Обычный 36 19 8" xfId="32423"/>
    <cellStyle name="Обычный 36 19 8 2" xfId="32424"/>
    <cellStyle name="Обычный 36 19 9" xfId="32425"/>
    <cellStyle name="Обычный 36 19 9 2" xfId="32426"/>
    <cellStyle name="Обычный 36 2" xfId="32427"/>
    <cellStyle name="Обычный 36 2 2" xfId="47584"/>
    <cellStyle name="Обычный 36 2 3" xfId="47585"/>
    <cellStyle name="Обычный 36 2 4" xfId="47586"/>
    <cellStyle name="Обычный 36 2 5" xfId="47587"/>
    <cellStyle name="Обычный 36 20" xfId="32428"/>
    <cellStyle name="Обычный 36 20 10" xfId="32429"/>
    <cellStyle name="Обычный 36 20 2" xfId="32430"/>
    <cellStyle name="Обычный 36 20 2 2" xfId="32431"/>
    <cellStyle name="Обычный 36 20 2 2 2" xfId="32432"/>
    <cellStyle name="Обычный 36 20 2 2 2 2" xfId="32433"/>
    <cellStyle name="Обычный 36 20 2 2 2 2 2" xfId="32434"/>
    <cellStyle name="Обычный 36 20 2 2 2 3" xfId="32435"/>
    <cellStyle name="Обычный 36 20 2 2 3" xfId="32436"/>
    <cellStyle name="Обычный 36 20 2 2 3 2" xfId="32437"/>
    <cellStyle name="Обычный 36 20 2 2 4" xfId="32438"/>
    <cellStyle name="Обычный 36 20 2 3" xfId="32439"/>
    <cellStyle name="Обычный 36 20 2 3 2" xfId="32440"/>
    <cellStyle name="Обычный 36 20 2 3 2 2" xfId="32441"/>
    <cellStyle name="Обычный 36 20 2 3 2 2 2" xfId="32442"/>
    <cellStyle name="Обычный 36 20 2 3 2 3" xfId="32443"/>
    <cellStyle name="Обычный 36 20 2 3 3" xfId="32444"/>
    <cellStyle name="Обычный 36 20 2 3 3 2" xfId="32445"/>
    <cellStyle name="Обычный 36 20 2 3 4" xfId="32446"/>
    <cellStyle name="Обычный 36 20 2 4" xfId="32447"/>
    <cellStyle name="Обычный 36 20 2 4 2" xfId="32448"/>
    <cellStyle name="Обычный 36 20 2 4 2 2" xfId="32449"/>
    <cellStyle name="Обычный 36 20 2 4 2 2 2" xfId="32450"/>
    <cellStyle name="Обычный 36 20 2 4 2 3" xfId="32451"/>
    <cellStyle name="Обычный 36 20 2 4 3" xfId="32452"/>
    <cellStyle name="Обычный 36 20 2 4 3 2" xfId="32453"/>
    <cellStyle name="Обычный 36 20 2 4 4" xfId="32454"/>
    <cellStyle name="Обычный 36 20 2 5" xfId="32455"/>
    <cellStyle name="Обычный 36 20 2 5 2" xfId="32456"/>
    <cellStyle name="Обычный 36 20 2 5 2 2" xfId="32457"/>
    <cellStyle name="Обычный 36 20 2 5 3" xfId="32458"/>
    <cellStyle name="Обычный 36 20 2 6" xfId="32459"/>
    <cellStyle name="Обычный 36 20 2 6 2" xfId="32460"/>
    <cellStyle name="Обычный 36 20 2 7" xfId="32461"/>
    <cellStyle name="Обычный 36 20 2 7 2" xfId="32462"/>
    <cellStyle name="Обычный 36 20 2 8" xfId="32463"/>
    <cellStyle name="Обычный 36 20 3" xfId="32464"/>
    <cellStyle name="Обычный 36 20 3 2" xfId="32465"/>
    <cellStyle name="Обычный 36 20 3 2 2" xfId="32466"/>
    <cellStyle name="Обычный 36 20 3 2 2 2" xfId="32467"/>
    <cellStyle name="Обычный 36 20 3 2 2 2 2" xfId="32468"/>
    <cellStyle name="Обычный 36 20 3 2 2 3" xfId="32469"/>
    <cellStyle name="Обычный 36 20 3 2 3" xfId="32470"/>
    <cellStyle name="Обычный 36 20 3 2 3 2" xfId="32471"/>
    <cellStyle name="Обычный 36 20 3 2 4" xfId="32472"/>
    <cellStyle name="Обычный 36 20 3 3" xfId="32473"/>
    <cellStyle name="Обычный 36 20 3 3 2" xfId="32474"/>
    <cellStyle name="Обычный 36 20 3 3 2 2" xfId="32475"/>
    <cellStyle name="Обычный 36 20 3 3 2 2 2" xfId="32476"/>
    <cellStyle name="Обычный 36 20 3 3 2 3" xfId="32477"/>
    <cellStyle name="Обычный 36 20 3 3 3" xfId="32478"/>
    <cellStyle name="Обычный 36 20 3 3 3 2" xfId="32479"/>
    <cellStyle name="Обычный 36 20 3 3 4" xfId="32480"/>
    <cellStyle name="Обычный 36 20 3 4" xfId="32481"/>
    <cellStyle name="Обычный 36 20 3 4 2" xfId="32482"/>
    <cellStyle name="Обычный 36 20 3 4 2 2" xfId="32483"/>
    <cellStyle name="Обычный 36 20 3 4 2 2 2" xfId="32484"/>
    <cellStyle name="Обычный 36 20 3 4 2 3" xfId="32485"/>
    <cellStyle name="Обычный 36 20 3 4 3" xfId="32486"/>
    <cellStyle name="Обычный 36 20 3 4 3 2" xfId="32487"/>
    <cellStyle name="Обычный 36 20 3 4 4" xfId="32488"/>
    <cellStyle name="Обычный 36 20 3 5" xfId="32489"/>
    <cellStyle name="Обычный 36 20 3 5 2" xfId="32490"/>
    <cellStyle name="Обычный 36 20 3 5 2 2" xfId="32491"/>
    <cellStyle name="Обычный 36 20 3 5 3" xfId="32492"/>
    <cellStyle name="Обычный 36 20 3 6" xfId="32493"/>
    <cellStyle name="Обычный 36 20 3 6 2" xfId="32494"/>
    <cellStyle name="Обычный 36 20 3 7" xfId="32495"/>
    <cellStyle name="Обычный 36 20 4" xfId="32496"/>
    <cellStyle name="Обычный 36 20 4 2" xfId="32497"/>
    <cellStyle name="Обычный 36 20 4 2 2" xfId="32498"/>
    <cellStyle name="Обычный 36 20 4 2 2 2" xfId="32499"/>
    <cellStyle name="Обычный 36 20 4 2 3" xfId="32500"/>
    <cellStyle name="Обычный 36 20 4 3" xfId="32501"/>
    <cellStyle name="Обычный 36 20 4 3 2" xfId="32502"/>
    <cellStyle name="Обычный 36 20 4 4" xfId="32503"/>
    <cellStyle name="Обычный 36 20 5" xfId="32504"/>
    <cellStyle name="Обычный 36 20 5 2" xfId="32505"/>
    <cellStyle name="Обычный 36 20 5 2 2" xfId="32506"/>
    <cellStyle name="Обычный 36 20 5 2 2 2" xfId="32507"/>
    <cellStyle name="Обычный 36 20 5 2 3" xfId="32508"/>
    <cellStyle name="Обычный 36 20 5 3" xfId="32509"/>
    <cellStyle name="Обычный 36 20 5 3 2" xfId="32510"/>
    <cellStyle name="Обычный 36 20 5 4" xfId="32511"/>
    <cellStyle name="Обычный 36 20 6" xfId="32512"/>
    <cellStyle name="Обычный 36 20 6 2" xfId="32513"/>
    <cellStyle name="Обычный 36 20 6 2 2" xfId="32514"/>
    <cellStyle name="Обычный 36 20 6 2 2 2" xfId="32515"/>
    <cellStyle name="Обычный 36 20 6 2 3" xfId="32516"/>
    <cellStyle name="Обычный 36 20 6 3" xfId="32517"/>
    <cellStyle name="Обычный 36 20 6 3 2" xfId="32518"/>
    <cellStyle name="Обычный 36 20 6 4" xfId="32519"/>
    <cellStyle name="Обычный 36 20 7" xfId="32520"/>
    <cellStyle name="Обычный 36 20 7 2" xfId="32521"/>
    <cellStyle name="Обычный 36 20 7 2 2" xfId="32522"/>
    <cellStyle name="Обычный 36 20 7 3" xfId="32523"/>
    <cellStyle name="Обычный 36 20 8" xfId="32524"/>
    <cellStyle name="Обычный 36 20 8 2" xfId="32525"/>
    <cellStyle name="Обычный 36 20 9" xfId="32526"/>
    <cellStyle name="Обычный 36 20 9 2" xfId="32527"/>
    <cellStyle name="Обычный 36 21" xfId="32528"/>
    <cellStyle name="Обычный 36 21 2" xfId="32529"/>
    <cellStyle name="Обычный 36 21 2 2" xfId="32530"/>
    <cellStyle name="Обычный 36 21 2 2 2" xfId="32531"/>
    <cellStyle name="Обычный 36 21 2 2 2 2" xfId="32532"/>
    <cellStyle name="Обычный 36 21 2 2 3" xfId="32533"/>
    <cellStyle name="Обычный 36 21 2 3" xfId="32534"/>
    <cellStyle name="Обычный 36 21 2 3 2" xfId="32535"/>
    <cellStyle name="Обычный 36 21 2 4" xfId="32536"/>
    <cellStyle name="Обычный 36 21 3" xfId="32537"/>
    <cellStyle name="Обычный 36 21 3 2" xfId="32538"/>
    <cellStyle name="Обычный 36 21 3 2 2" xfId="32539"/>
    <cellStyle name="Обычный 36 21 3 2 2 2" xfId="32540"/>
    <cellStyle name="Обычный 36 21 3 2 3" xfId="32541"/>
    <cellStyle name="Обычный 36 21 3 3" xfId="32542"/>
    <cellStyle name="Обычный 36 21 3 3 2" xfId="32543"/>
    <cellStyle name="Обычный 36 21 3 4" xfId="32544"/>
    <cellStyle name="Обычный 36 21 4" xfId="32545"/>
    <cellStyle name="Обычный 36 21 4 2" xfId="32546"/>
    <cellStyle name="Обычный 36 21 4 2 2" xfId="32547"/>
    <cellStyle name="Обычный 36 21 4 2 2 2" xfId="32548"/>
    <cellStyle name="Обычный 36 21 4 2 3" xfId="32549"/>
    <cellStyle name="Обычный 36 21 4 3" xfId="32550"/>
    <cellStyle name="Обычный 36 21 4 3 2" xfId="32551"/>
    <cellStyle name="Обычный 36 21 4 4" xfId="32552"/>
    <cellStyle name="Обычный 36 21 5" xfId="32553"/>
    <cellStyle name="Обычный 36 21 5 2" xfId="32554"/>
    <cellStyle name="Обычный 36 21 5 2 2" xfId="32555"/>
    <cellStyle name="Обычный 36 21 5 3" xfId="32556"/>
    <cellStyle name="Обычный 36 21 6" xfId="32557"/>
    <cellStyle name="Обычный 36 21 6 2" xfId="32558"/>
    <cellStyle name="Обычный 36 21 7" xfId="32559"/>
    <cellStyle name="Обычный 36 21 7 2" xfId="32560"/>
    <cellStyle name="Обычный 36 21 8" xfId="32561"/>
    <cellStyle name="Обычный 36 22" xfId="32562"/>
    <cellStyle name="Обычный 36 22 2" xfId="32563"/>
    <cellStyle name="Обычный 36 22 2 2" xfId="32564"/>
    <cellStyle name="Обычный 36 22 2 2 2" xfId="32565"/>
    <cellStyle name="Обычный 36 22 2 2 2 2" xfId="32566"/>
    <cellStyle name="Обычный 36 22 2 2 3" xfId="32567"/>
    <cellStyle name="Обычный 36 22 2 3" xfId="32568"/>
    <cellStyle name="Обычный 36 22 2 3 2" xfId="32569"/>
    <cellStyle name="Обычный 36 22 2 4" xfId="32570"/>
    <cellStyle name="Обычный 36 22 3" xfId="32571"/>
    <cellStyle name="Обычный 36 22 3 2" xfId="32572"/>
    <cellStyle name="Обычный 36 22 3 2 2" xfId="32573"/>
    <cellStyle name="Обычный 36 22 3 2 2 2" xfId="32574"/>
    <cellStyle name="Обычный 36 22 3 2 3" xfId="32575"/>
    <cellStyle name="Обычный 36 22 3 3" xfId="32576"/>
    <cellStyle name="Обычный 36 22 3 3 2" xfId="32577"/>
    <cellStyle name="Обычный 36 22 3 4" xfId="32578"/>
    <cellStyle name="Обычный 36 22 4" xfId="32579"/>
    <cellStyle name="Обычный 36 22 4 2" xfId="32580"/>
    <cellStyle name="Обычный 36 22 4 2 2" xfId="32581"/>
    <cellStyle name="Обычный 36 22 4 2 2 2" xfId="32582"/>
    <cellStyle name="Обычный 36 22 4 2 3" xfId="32583"/>
    <cellStyle name="Обычный 36 22 4 3" xfId="32584"/>
    <cellStyle name="Обычный 36 22 4 3 2" xfId="32585"/>
    <cellStyle name="Обычный 36 22 4 4" xfId="32586"/>
    <cellStyle name="Обычный 36 22 5" xfId="32587"/>
    <cellStyle name="Обычный 36 22 5 2" xfId="32588"/>
    <cellStyle name="Обычный 36 22 5 2 2" xfId="32589"/>
    <cellStyle name="Обычный 36 22 5 3" xfId="32590"/>
    <cellStyle name="Обычный 36 22 6" xfId="32591"/>
    <cellStyle name="Обычный 36 22 6 2" xfId="32592"/>
    <cellStyle name="Обычный 36 22 7" xfId="32593"/>
    <cellStyle name="Обычный 36 22 7 2" xfId="32594"/>
    <cellStyle name="Обычный 36 22 8" xfId="32595"/>
    <cellStyle name="Обычный 36 23" xfId="32596"/>
    <cellStyle name="Обычный 36 23 2" xfId="32597"/>
    <cellStyle name="Обычный 36 23 2 2" xfId="32598"/>
    <cellStyle name="Обычный 36 23 2 2 2" xfId="32599"/>
    <cellStyle name="Обычный 36 23 2 2 2 2" xfId="32600"/>
    <cellStyle name="Обычный 36 23 2 2 3" xfId="32601"/>
    <cellStyle name="Обычный 36 23 2 3" xfId="32602"/>
    <cellStyle name="Обычный 36 23 2 3 2" xfId="32603"/>
    <cellStyle name="Обычный 36 23 2 4" xfId="32604"/>
    <cellStyle name="Обычный 36 23 3" xfId="32605"/>
    <cellStyle name="Обычный 36 23 3 2" xfId="32606"/>
    <cellStyle name="Обычный 36 23 3 2 2" xfId="32607"/>
    <cellStyle name="Обычный 36 23 3 2 2 2" xfId="32608"/>
    <cellStyle name="Обычный 36 23 3 2 3" xfId="32609"/>
    <cellStyle name="Обычный 36 23 3 3" xfId="32610"/>
    <cellStyle name="Обычный 36 23 3 3 2" xfId="32611"/>
    <cellStyle name="Обычный 36 23 3 4" xfId="32612"/>
    <cellStyle name="Обычный 36 23 4" xfId="32613"/>
    <cellStyle name="Обычный 36 23 4 2" xfId="32614"/>
    <cellStyle name="Обычный 36 23 4 2 2" xfId="32615"/>
    <cellStyle name="Обычный 36 23 4 2 2 2" xfId="32616"/>
    <cellStyle name="Обычный 36 23 4 2 3" xfId="32617"/>
    <cellStyle name="Обычный 36 23 4 3" xfId="32618"/>
    <cellStyle name="Обычный 36 23 4 3 2" xfId="32619"/>
    <cellStyle name="Обычный 36 23 4 4" xfId="32620"/>
    <cellStyle name="Обычный 36 23 5" xfId="32621"/>
    <cellStyle name="Обычный 36 23 5 2" xfId="32622"/>
    <cellStyle name="Обычный 36 23 5 2 2" xfId="32623"/>
    <cellStyle name="Обычный 36 23 5 3" xfId="32624"/>
    <cellStyle name="Обычный 36 23 6" xfId="32625"/>
    <cellStyle name="Обычный 36 23 6 2" xfId="32626"/>
    <cellStyle name="Обычный 36 23 7" xfId="32627"/>
    <cellStyle name="Обычный 36 24" xfId="32628"/>
    <cellStyle name="Обычный 36 24 2" xfId="32629"/>
    <cellStyle name="Обычный 36 24 2 2" xfId="32630"/>
    <cellStyle name="Обычный 36 24 2 2 2" xfId="32631"/>
    <cellStyle name="Обычный 36 24 2 3" xfId="32632"/>
    <cellStyle name="Обычный 36 24 3" xfId="32633"/>
    <cellStyle name="Обычный 36 24 3 2" xfId="32634"/>
    <cellStyle name="Обычный 36 24 4" xfId="32635"/>
    <cellStyle name="Обычный 36 25" xfId="32636"/>
    <cellStyle name="Обычный 36 25 2" xfId="47588"/>
    <cellStyle name="Обычный 36 26" xfId="32637"/>
    <cellStyle name="Обычный 36 26 2" xfId="32638"/>
    <cellStyle name="Обычный 36 26 2 2" xfId="32639"/>
    <cellStyle name="Обычный 36 26 2 2 2" xfId="32640"/>
    <cellStyle name="Обычный 36 26 2 3" xfId="32641"/>
    <cellStyle name="Обычный 36 26 3" xfId="32642"/>
    <cellStyle name="Обычный 36 26 3 2" xfId="32643"/>
    <cellStyle name="Обычный 36 26 4" xfId="32644"/>
    <cellStyle name="Обычный 36 27" xfId="32645"/>
    <cellStyle name="Обычный 36 27 2" xfId="32646"/>
    <cellStyle name="Обычный 36 27 2 2" xfId="32647"/>
    <cellStyle name="Обычный 36 27 2 2 2" xfId="32648"/>
    <cellStyle name="Обычный 36 27 2 3" xfId="32649"/>
    <cellStyle name="Обычный 36 27 3" xfId="32650"/>
    <cellStyle name="Обычный 36 27 3 2" xfId="32651"/>
    <cellStyle name="Обычный 36 27 4" xfId="32652"/>
    <cellStyle name="Обычный 36 28" xfId="32653"/>
    <cellStyle name="Обычный 36 28 2" xfId="32654"/>
    <cellStyle name="Обычный 36 28 2 2" xfId="32655"/>
    <cellStyle name="Обычный 36 28 2 2 2" xfId="32656"/>
    <cellStyle name="Обычный 36 28 2 3" xfId="32657"/>
    <cellStyle name="Обычный 36 28 3" xfId="32658"/>
    <cellStyle name="Обычный 36 28 3 2" xfId="32659"/>
    <cellStyle name="Обычный 36 28 4" xfId="32660"/>
    <cellStyle name="Обычный 36 29" xfId="32661"/>
    <cellStyle name="Обычный 36 29 2" xfId="47589"/>
    <cellStyle name="Обычный 36 3" xfId="32662"/>
    <cellStyle name="Обычный 36 3 2" xfId="47590"/>
    <cellStyle name="Обычный 36 30" xfId="47591"/>
    <cellStyle name="Обычный 36 31" xfId="47592"/>
    <cellStyle name="Обычный 36 32" xfId="47593"/>
    <cellStyle name="Обычный 36 4" xfId="32663"/>
    <cellStyle name="Обычный 36 4 2" xfId="47594"/>
    <cellStyle name="Обычный 36 5" xfId="32664"/>
    <cellStyle name="Обычный 36 5 2" xfId="47595"/>
    <cellStyle name="Обычный 36 6" xfId="32665"/>
    <cellStyle name="Обычный 36 6 2" xfId="47596"/>
    <cellStyle name="Обычный 36 7" xfId="32666"/>
    <cellStyle name="Обычный 36 7 2" xfId="47597"/>
    <cellStyle name="Обычный 36 8" xfId="32667"/>
    <cellStyle name="Обычный 36 8 2" xfId="47598"/>
    <cellStyle name="Обычный 36 9" xfId="32668"/>
    <cellStyle name="Обычный 36 9 2" xfId="47599"/>
    <cellStyle name="Обычный 36_RecoursesReserves_образец (Универсальный от Димы) (2)" xfId="47600"/>
    <cellStyle name="Обычный 37" xfId="32669"/>
    <cellStyle name="Обычный 37 2" xfId="32670"/>
    <cellStyle name="Обычный 37 2 2" xfId="47601"/>
    <cellStyle name="Обычный 37 2 3" xfId="47602"/>
    <cellStyle name="Обычный 37 2 4" xfId="47603"/>
    <cellStyle name="Обычный 37 2 5" xfId="47604"/>
    <cellStyle name="Обычный 37 3" xfId="32671"/>
    <cellStyle name="Обычный 37 3 2" xfId="47605"/>
    <cellStyle name="Обычный 37 3 2 2" xfId="47606"/>
    <cellStyle name="Обычный 37 4" xfId="32672"/>
    <cellStyle name="Обычный 37 5" xfId="47607"/>
    <cellStyle name="Обычный 37 6" xfId="47608"/>
    <cellStyle name="Обычный 37 7" xfId="47609"/>
    <cellStyle name="Обычный 37_RecoursesReserves_образец (Универсальный от Димы) (2)" xfId="47610"/>
    <cellStyle name="Обычный 38" xfId="32673"/>
    <cellStyle name="Обычный 38 2" xfId="32674"/>
    <cellStyle name="Обычный 38 2 2" xfId="32675"/>
    <cellStyle name="Обычный 38 2 2 2" xfId="32676"/>
    <cellStyle name="Обычный 38 2 2 2 2" xfId="32677"/>
    <cellStyle name="Обычный 38 2 2 2 2 2" xfId="32678"/>
    <cellStyle name="Обычный 38 2 2 2 3" xfId="32679"/>
    <cellStyle name="Обычный 38 2 2 3" xfId="32680"/>
    <cellStyle name="Обычный 38 2 2 3 2" xfId="32681"/>
    <cellStyle name="Обычный 38 2 2 4" xfId="32682"/>
    <cellStyle name="Обычный 38 2 3" xfId="32683"/>
    <cellStyle name="Обычный 38 2 3 2" xfId="32684"/>
    <cellStyle name="Обычный 38 2 3 2 2" xfId="32685"/>
    <cellStyle name="Обычный 38 2 3 2 2 2" xfId="32686"/>
    <cellStyle name="Обычный 38 2 3 2 3" xfId="32687"/>
    <cellStyle name="Обычный 38 2 3 3" xfId="32688"/>
    <cellStyle name="Обычный 38 2 3 3 2" xfId="32689"/>
    <cellStyle name="Обычный 38 2 3 4" xfId="32690"/>
    <cellStyle name="Обычный 38 2 4" xfId="47611"/>
    <cellStyle name="Обычный 38 2 5" xfId="47612"/>
    <cellStyle name="Обычный 38 2 5 2" xfId="47613"/>
    <cellStyle name="Обычный 38 2 6" xfId="47614"/>
    <cellStyle name="Обычный 38 2 7" xfId="47615"/>
    <cellStyle name="Обычный 38 3" xfId="32691"/>
    <cellStyle name="Обычный 38 3 2" xfId="47616"/>
    <cellStyle name="Обычный 38 3 3" xfId="47617"/>
    <cellStyle name="Обычный 38 4" xfId="32692"/>
    <cellStyle name="Обычный 38 5" xfId="47618"/>
    <cellStyle name="Обычный 38 6" xfId="47619"/>
    <cellStyle name="Обычный 38_RecoursesReserves_образец (Универсальный от Димы) (2)" xfId="47620"/>
    <cellStyle name="Обычный 39" xfId="32693"/>
    <cellStyle name="Обычный 39 10" xfId="32694"/>
    <cellStyle name="Обычный 39 10 2" xfId="32695"/>
    <cellStyle name="Обычный 39 10 2 2" xfId="32696"/>
    <cellStyle name="Обычный 39 10 2 2 2" xfId="32697"/>
    <cellStyle name="Обычный 39 10 2 3" xfId="32698"/>
    <cellStyle name="Обычный 39 10 3" xfId="32699"/>
    <cellStyle name="Обычный 39 10 3 2" xfId="32700"/>
    <cellStyle name="Обычный 39 10 4" xfId="32701"/>
    <cellStyle name="Обычный 39 11" xfId="32702"/>
    <cellStyle name="Обычный 39 11 2" xfId="32703"/>
    <cellStyle name="Обычный 39 11 2 2" xfId="32704"/>
    <cellStyle name="Обычный 39 11 2 2 2" xfId="32705"/>
    <cellStyle name="Обычный 39 11 2 3" xfId="32706"/>
    <cellStyle name="Обычный 39 11 3" xfId="32707"/>
    <cellStyle name="Обычный 39 11 3 2" xfId="32708"/>
    <cellStyle name="Обычный 39 11 4" xfId="32709"/>
    <cellStyle name="Обычный 39 12" xfId="32710"/>
    <cellStyle name="Обычный 39 12 2" xfId="32711"/>
    <cellStyle name="Обычный 39 12 2 2" xfId="32712"/>
    <cellStyle name="Обычный 39 12 2 2 2" xfId="32713"/>
    <cellStyle name="Обычный 39 12 2 3" xfId="32714"/>
    <cellStyle name="Обычный 39 12 3" xfId="32715"/>
    <cellStyle name="Обычный 39 12 3 2" xfId="32716"/>
    <cellStyle name="Обычный 39 12 4" xfId="32717"/>
    <cellStyle name="Обычный 39 13" xfId="32718"/>
    <cellStyle name="Обычный 39 13 2" xfId="47621"/>
    <cellStyle name="Обычный 39 14" xfId="32719"/>
    <cellStyle name="Обычный 39 14 2" xfId="32720"/>
    <cellStyle name="Обычный 39 14 2 2" xfId="32721"/>
    <cellStyle name="Обычный 39 14 2 2 2" xfId="32722"/>
    <cellStyle name="Обычный 39 14 2 2 2 2" xfId="32723"/>
    <cellStyle name="Обычный 39 14 2 2 3" xfId="32724"/>
    <cellStyle name="Обычный 39 14 2 3" xfId="32725"/>
    <cellStyle name="Обычный 39 14 3" xfId="32726"/>
    <cellStyle name="Обычный 39 14 3 2" xfId="32727"/>
    <cellStyle name="Обычный 39 14 4" xfId="32728"/>
    <cellStyle name="Обычный 39 15" xfId="32729"/>
    <cellStyle name="Обычный 39 15 2" xfId="32730"/>
    <cellStyle name="Обычный 39 16" xfId="47622"/>
    <cellStyle name="Обычный 39 17" xfId="47623"/>
    <cellStyle name="Обычный 39 2" xfId="32731"/>
    <cellStyle name="Обычный 39 2 10" xfId="32732"/>
    <cellStyle name="Обычный 39 2 10 2" xfId="32733"/>
    <cellStyle name="Обычный 39 2 11" xfId="32734"/>
    <cellStyle name="Обычный 39 2 2" xfId="32735"/>
    <cellStyle name="Обычный 39 2 2 2" xfId="32736"/>
    <cellStyle name="Обычный 39 2 2 2 2" xfId="32737"/>
    <cellStyle name="Обычный 39 2 2 2 2 2" xfId="32738"/>
    <cellStyle name="Обычный 39 2 2 2 2 2 2" xfId="32739"/>
    <cellStyle name="Обычный 39 2 2 2 2 3" xfId="32740"/>
    <cellStyle name="Обычный 39 2 2 2 3" xfId="32741"/>
    <cellStyle name="Обычный 39 2 2 2 3 2" xfId="32742"/>
    <cellStyle name="Обычный 39 2 2 2 4" xfId="32743"/>
    <cellStyle name="Обычный 39 2 2 3" xfId="32744"/>
    <cellStyle name="Обычный 39 2 2 3 2" xfId="32745"/>
    <cellStyle name="Обычный 39 2 2 3 2 2" xfId="32746"/>
    <cellStyle name="Обычный 39 2 2 3 2 2 2" xfId="32747"/>
    <cellStyle name="Обычный 39 2 2 3 2 3" xfId="32748"/>
    <cellStyle name="Обычный 39 2 2 3 3" xfId="32749"/>
    <cellStyle name="Обычный 39 2 2 3 3 2" xfId="32750"/>
    <cellStyle name="Обычный 39 2 2 3 4" xfId="32751"/>
    <cellStyle name="Обычный 39 2 2 4" xfId="32752"/>
    <cellStyle name="Обычный 39 2 2 4 2" xfId="32753"/>
    <cellStyle name="Обычный 39 2 2 4 2 2" xfId="32754"/>
    <cellStyle name="Обычный 39 2 2 4 2 2 2" xfId="32755"/>
    <cellStyle name="Обычный 39 2 2 4 2 3" xfId="32756"/>
    <cellStyle name="Обычный 39 2 2 4 3" xfId="32757"/>
    <cellStyle name="Обычный 39 2 2 4 3 2" xfId="32758"/>
    <cellStyle name="Обычный 39 2 2 4 4" xfId="32759"/>
    <cellStyle name="Обычный 39 2 2 5" xfId="32760"/>
    <cellStyle name="Обычный 39 2 2 5 2" xfId="32761"/>
    <cellStyle name="Обычный 39 2 2 5 2 2" xfId="32762"/>
    <cellStyle name="Обычный 39 2 2 5 3" xfId="32763"/>
    <cellStyle name="Обычный 39 2 2 6" xfId="32764"/>
    <cellStyle name="Обычный 39 2 2 6 2" xfId="32765"/>
    <cellStyle name="Обычный 39 2 2 7" xfId="32766"/>
    <cellStyle name="Обычный 39 2 2 7 2" xfId="32767"/>
    <cellStyle name="Обычный 39 2 2 8" xfId="32768"/>
    <cellStyle name="Обычный 39 2 3" xfId="32769"/>
    <cellStyle name="Обычный 39 2 3 2" xfId="32770"/>
    <cellStyle name="Обычный 39 2 3 2 2" xfId="32771"/>
    <cellStyle name="Обычный 39 2 3 2 2 2" xfId="32772"/>
    <cellStyle name="Обычный 39 2 3 2 2 2 2" xfId="32773"/>
    <cellStyle name="Обычный 39 2 3 2 2 3" xfId="32774"/>
    <cellStyle name="Обычный 39 2 3 2 3" xfId="32775"/>
    <cellStyle name="Обычный 39 2 3 2 3 2" xfId="32776"/>
    <cellStyle name="Обычный 39 2 3 2 4" xfId="32777"/>
    <cellStyle name="Обычный 39 2 3 3" xfId="32778"/>
    <cellStyle name="Обычный 39 2 3 3 2" xfId="32779"/>
    <cellStyle name="Обычный 39 2 3 3 2 2" xfId="32780"/>
    <cellStyle name="Обычный 39 2 3 3 2 2 2" xfId="32781"/>
    <cellStyle name="Обычный 39 2 3 3 2 3" xfId="32782"/>
    <cellStyle name="Обычный 39 2 3 3 3" xfId="32783"/>
    <cellStyle name="Обычный 39 2 3 3 3 2" xfId="32784"/>
    <cellStyle name="Обычный 39 2 3 3 4" xfId="32785"/>
    <cellStyle name="Обычный 39 2 3 4" xfId="32786"/>
    <cellStyle name="Обычный 39 2 3 4 2" xfId="32787"/>
    <cellStyle name="Обычный 39 2 3 4 2 2" xfId="32788"/>
    <cellStyle name="Обычный 39 2 3 4 2 2 2" xfId="32789"/>
    <cellStyle name="Обычный 39 2 3 4 2 3" xfId="32790"/>
    <cellStyle name="Обычный 39 2 3 4 3" xfId="32791"/>
    <cellStyle name="Обычный 39 2 3 4 3 2" xfId="32792"/>
    <cellStyle name="Обычный 39 2 3 4 4" xfId="32793"/>
    <cellStyle name="Обычный 39 2 3 5" xfId="32794"/>
    <cellStyle name="Обычный 39 2 3 5 2" xfId="32795"/>
    <cellStyle name="Обычный 39 2 3 5 2 2" xfId="32796"/>
    <cellStyle name="Обычный 39 2 3 5 3" xfId="32797"/>
    <cellStyle name="Обычный 39 2 3 6" xfId="32798"/>
    <cellStyle name="Обычный 39 2 3 6 2" xfId="32799"/>
    <cellStyle name="Обычный 39 2 3 7" xfId="32800"/>
    <cellStyle name="Обычный 39 2 4" xfId="32801"/>
    <cellStyle name="Обычный 39 2 4 2" xfId="32802"/>
    <cellStyle name="Обычный 39 2 4 2 2" xfId="32803"/>
    <cellStyle name="Обычный 39 2 4 2 2 2" xfId="32804"/>
    <cellStyle name="Обычный 39 2 4 2 3" xfId="32805"/>
    <cellStyle name="Обычный 39 2 4 3" xfId="32806"/>
    <cellStyle name="Обычный 39 2 4 3 2" xfId="32807"/>
    <cellStyle name="Обычный 39 2 4 4" xfId="32808"/>
    <cellStyle name="Обычный 39 2 5" xfId="32809"/>
    <cellStyle name="Обычный 39 2 5 2" xfId="32810"/>
    <cellStyle name="Обычный 39 2 5 2 2" xfId="32811"/>
    <cellStyle name="Обычный 39 2 5 2 2 2" xfId="32812"/>
    <cellStyle name="Обычный 39 2 5 2 3" xfId="32813"/>
    <cellStyle name="Обычный 39 2 5 3" xfId="32814"/>
    <cellStyle name="Обычный 39 2 5 3 2" xfId="32815"/>
    <cellStyle name="Обычный 39 2 5 4" xfId="32816"/>
    <cellStyle name="Обычный 39 2 6" xfId="32817"/>
    <cellStyle name="Обычный 39 2 6 2" xfId="32818"/>
    <cellStyle name="Обычный 39 2 6 2 2" xfId="32819"/>
    <cellStyle name="Обычный 39 2 6 2 2 2" xfId="32820"/>
    <cellStyle name="Обычный 39 2 6 2 3" xfId="32821"/>
    <cellStyle name="Обычный 39 2 6 3" xfId="32822"/>
    <cellStyle name="Обычный 39 2 6 3 2" xfId="32823"/>
    <cellStyle name="Обычный 39 2 6 4" xfId="32824"/>
    <cellStyle name="Обычный 39 2 7" xfId="32825"/>
    <cellStyle name="Обычный 39 2 7 2" xfId="32826"/>
    <cellStyle name="Обычный 39 2 7 2 2" xfId="32827"/>
    <cellStyle name="Обычный 39 2 7 2 2 2" xfId="32828"/>
    <cellStyle name="Обычный 39 2 7 2 3" xfId="32829"/>
    <cellStyle name="Обычный 39 2 7 3" xfId="32830"/>
    <cellStyle name="Обычный 39 2 7 3 2" xfId="32831"/>
    <cellStyle name="Обычный 39 2 7 4" xfId="32832"/>
    <cellStyle name="Обычный 39 2 8" xfId="32833"/>
    <cellStyle name="Обычный 39 2 8 2" xfId="32834"/>
    <cellStyle name="Обычный 39 2 8 2 2" xfId="32835"/>
    <cellStyle name="Обычный 39 2 8 3" xfId="32836"/>
    <cellStyle name="Обычный 39 2 9" xfId="32837"/>
    <cellStyle name="Обычный 39 2 9 2" xfId="32838"/>
    <cellStyle name="Обычный 39 3" xfId="32839"/>
    <cellStyle name="Обычный 39 3 10" xfId="32840"/>
    <cellStyle name="Обычный 39 3 2" xfId="32841"/>
    <cellStyle name="Обычный 39 3 2 2" xfId="32842"/>
    <cellStyle name="Обычный 39 3 2 2 2" xfId="32843"/>
    <cellStyle name="Обычный 39 3 2 2 2 2" xfId="32844"/>
    <cellStyle name="Обычный 39 3 2 2 2 2 2" xfId="32845"/>
    <cellStyle name="Обычный 39 3 2 2 2 3" xfId="32846"/>
    <cellStyle name="Обычный 39 3 2 2 3" xfId="32847"/>
    <cellStyle name="Обычный 39 3 2 2 3 2" xfId="32848"/>
    <cellStyle name="Обычный 39 3 2 2 4" xfId="32849"/>
    <cellStyle name="Обычный 39 3 2 3" xfId="32850"/>
    <cellStyle name="Обычный 39 3 2 3 2" xfId="32851"/>
    <cellStyle name="Обычный 39 3 2 3 2 2" xfId="32852"/>
    <cellStyle name="Обычный 39 3 2 3 2 2 2" xfId="32853"/>
    <cellStyle name="Обычный 39 3 2 3 2 3" xfId="32854"/>
    <cellStyle name="Обычный 39 3 2 3 3" xfId="32855"/>
    <cellStyle name="Обычный 39 3 2 3 3 2" xfId="32856"/>
    <cellStyle name="Обычный 39 3 2 3 4" xfId="32857"/>
    <cellStyle name="Обычный 39 3 2 4" xfId="32858"/>
    <cellStyle name="Обычный 39 3 2 4 2" xfId="32859"/>
    <cellStyle name="Обычный 39 3 2 4 2 2" xfId="32860"/>
    <cellStyle name="Обычный 39 3 2 4 2 2 2" xfId="32861"/>
    <cellStyle name="Обычный 39 3 2 4 2 3" xfId="32862"/>
    <cellStyle name="Обычный 39 3 2 4 3" xfId="32863"/>
    <cellStyle name="Обычный 39 3 2 4 3 2" xfId="32864"/>
    <cellStyle name="Обычный 39 3 2 4 4" xfId="32865"/>
    <cellStyle name="Обычный 39 3 2 5" xfId="32866"/>
    <cellStyle name="Обычный 39 3 2 5 2" xfId="32867"/>
    <cellStyle name="Обычный 39 3 2 5 2 2" xfId="32868"/>
    <cellStyle name="Обычный 39 3 2 5 3" xfId="32869"/>
    <cellStyle name="Обычный 39 3 2 6" xfId="32870"/>
    <cellStyle name="Обычный 39 3 2 6 2" xfId="32871"/>
    <cellStyle name="Обычный 39 3 2 7" xfId="32872"/>
    <cellStyle name="Обычный 39 3 2 7 2" xfId="32873"/>
    <cellStyle name="Обычный 39 3 2 8" xfId="32874"/>
    <cellStyle name="Обычный 39 3 3" xfId="32875"/>
    <cellStyle name="Обычный 39 3 3 2" xfId="32876"/>
    <cellStyle name="Обычный 39 3 3 2 2" xfId="32877"/>
    <cellStyle name="Обычный 39 3 3 2 2 2" xfId="32878"/>
    <cellStyle name="Обычный 39 3 3 2 2 2 2" xfId="32879"/>
    <cellStyle name="Обычный 39 3 3 2 2 3" xfId="32880"/>
    <cellStyle name="Обычный 39 3 3 2 3" xfId="32881"/>
    <cellStyle name="Обычный 39 3 3 2 3 2" xfId="32882"/>
    <cellStyle name="Обычный 39 3 3 2 4" xfId="32883"/>
    <cellStyle name="Обычный 39 3 3 3" xfId="32884"/>
    <cellStyle name="Обычный 39 3 3 3 2" xfId="32885"/>
    <cellStyle name="Обычный 39 3 3 3 2 2" xfId="32886"/>
    <cellStyle name="Обычный 39 3 3 3 2 2 2" xfId="32887"/>
    <cellStyle name="Обычный 39 3 3 3 2 3" xfId="32888"/>
    <cellStyle name="Обычный 39 3 3 3 3" xfId="32889"/>
    <cellStyle name="Обычный 39 3 3 3 3 2" xfId="32890"/>
    <cellStyle name="Обычный 39 3 3 3 4" xfId="32891"/>
    <cellStyle name="Обычный 39 3 3 4" xfId="32892"/>
    <cellStyle name="Обычный 39 3 3 4 2" xfId="32893"/>
    <cellStyle name="Обычный 39 3 3 4 2 2" xfId="32894"/>
    <cellStyle name="Обычный 39 3 3 4 2 2 2" xfId="32895"/>
    <cellStyle name="Обычный 39 3 3 4 2 3" xfId="32896"/>
    <cellStyle name="Обычный 39 3 3 4 3" xfId="32897"/>
    <cellStyle name="Обычный 39 3 3 4 3 2" xfId="32898"/>
    <cellStyle name="Обычный 39 3 3 4 4" xfId="32899"/>
    <cellStyle name="Обычный 39 3 3 5" xfId="32900"/>
    <cellStyle name="Обычный 39 3 3 5 2" xfId="32901"/>
    <cellStyle name="Обычный 39 3 3 5 2 2" xfId="32902"/>
    <cellStyle name="Обычный 39 3 3 5 3" xfId="32903"/>
    <cellStyle name="Обычный 39 3 3 6" xfId="32904"/>
    <cellStyle name="Обычный 39 3 3 6 2" xfId="32905"/>
    <cellStyle name="Обычный 39 3 3 7" xfId="32906"/>
    <cellStyle name="Обычный 39 3 4" xfId="32907"/>
    <cellStyle name="Обычный 39 3 4 2" xfId="32908"/>
    <cellStyle name="Обычный 39 3 4 2 2" xfId="32909"/>
    <cellStyle name="Обычный 39 3 4 2 2 2" xfId="32910"/>
    <cellStyle name="Обычный 39 3 4 2 3" xfId="32911"/>
    <cellStyle name="Обычный 39 3 4 3" xfId="32912"/>
    <cellStyle name="Обычный 39 3 4 3 2" xfId="32913"/>
    <cellStyle name="Обычный 39 3 4 4" xfId="32914"/>
    <cellStyle name="Обычный 39 3 5" xfId="32915"/>
    <cellStyle name="Обычный 39 3 5 2" xfId="32916"/>
    <cellStyle name="Обычный 39 3 5 2 2" xfId="32917"/>
    <cellStyle name="Обычный 39 3 5 2 2 2" xfId="32918"/>
    <cellStyle name="Обычный 39 3 5 2 3" xfId="32919"/>
    <cellStyle name="Обычный 39 3 5 3" xfId="32920"/>
    <cellStyle name="Обычный 39 3 5 3 2" xfId="32921"/>
    <cellStyle name="Обычный 39 3 5 4" xfId="32922"/>
    <cellStyle name="Обычный 39 3 6" xfId="32923"/>
    <cellStyle name="Обычный 39 3 6 2" xfId="32924"/>
    <cellStyle name="Обычный 39 3 6 2 2" xfId="32925"/>
    <cellStyle name="Обычный 39 3 6 2 2 2" xfId="32926"/>
    <cellStyle name="Обычный 39 3 6 2 3" xfId="32927"/>
    <cellStyle name="Обычный 39 3 6 3" xfId="32928"/>
    <cellStyle name="Обычный 39 3 6 3 2" xfId="32929"/>
    <cellStyle name="Обычный 39 3 6 4" xfId="32930"/>
    <cellStyle name="Обычный 39 3 7" xfId="32931"/>
    <cellStyle name="Обычный 39 3 7 2" xfId="32932"/>
    <cellStyle name="Обычный 39 3 7 2 2" xfId="32933"/>
    <cellStyle name="Обычный 39 3 7 3" xfId="32934"/>
    <cellStyle name="Обычный 39 3 8" xfId="32935"/>
    <cellStyle name="Обычный 39 3 8 2" xfId="32936"/>
    <cellStyle name="Обычный 39 3 9" xfId="32937"/>
    <cellStyle name="Обычный 39 3 9 2" xfId="32938"/>
    <cellStyle name="Обычный 39 4" xfId="32939"/>
    <cellStyle name="Обычный 39 4 2" xfId="32940"/>
    <cellStyle name="Обычный 39 4 2 2" xfId="32941"/>
    <cellStyle name="Обычный 39 4 2 2 2" xfId="32942"/>
    <cellStyle name="Обычный 39 4 2 2 2 2" xfId="32943"/>
    <cellStyle name="Обычный 39 4 2 2 3" xfId="32944"/>
    <cellStyle name="Обычный 39 4 2 3" xfId="32945"/>
    <cellStyle name="Обычный 39 4 2 3 2" xfId="32946"/>
    <cellStyle name="Обычный 39 4 2 4" xfId="32947"/>
    <cellStyle name="Обычный 39 4 3" xfId="32948"/>
    <cellStyle name="Обычный 39 4 3 2" xfId="32949"/>
    <cellStyle name="Обычный 39 4 3 2 2" xfId="32950"/>
    <cellStyle name="Обычный 39 4 3 2 2 2" xfId="32951"/>
    <cellStyle name="Обычный 39 4 3 2 3" xfId="32952"/>
    <cellStyle name="Обычный 39 4 3 3" xfId="32953"/>
    <cellStyle name="Обычный 39 4 3 3 2" xfId="32954"/>
    <cellStyle name="Обычный 39 4 3 4" xfId="32955"/>
    <cellStyle name="Обычный 39 4 4" xfId="32956"/>
    <cellStyle name="Обычный 39 4 4 2" xfId="32957"/>
    <cellStyle name="Обычный 39 4 4 2 2" xfId="32958"/>
    <cellStyle name="Обычный 39 4 4 2 2 2" xfId="32959"/>
    <cellStyle name="Обычный 39 4 4 2 3" xfId="32960"/>
    <cellStyle name="Обычный 39 4 4 3" xfId="32961"/>
    <cellStyle name="Обычный 39 4 4 3 2" xfId="32962"/>
    <cellStyle name="Обычный 39 4 4 4" xfId="32963"/>
    <cellStyle name="Обычный 39 4 5" xfId="32964"/>
    <cellStyle name="Обычный 39 4 5 2" xfId="32965"/>
    <cellStyle name="Обычный 39 4 5 2 2" xfId="32966"/>
    <cellStyle name="Обычный 39 4 5 3" xfId="32967"/>
    <cellStyle name="Обычный 39 4 6" xfId="32968"/>
    <cellStyle name="Обычный 39 4 6 2" xfId="32969"/>
    <cellStyle name="Обычный 39 4 7" xfId="32970"/>
    <cellStyle name="Обычный 39 4 7 2" xfId="32971"/>
    <cellStyle name="Обычный 39 4 8" xfId="32972"/>
    <cellStyle name="Обычный 39 5" xfId="32973"/>
    <cellStyle name="Обычный 39 5 2" xfId="32974"/>
    <cellStyle name="Обычный 39 5 2 2" xfId="32975"/>
    <cellStyle name="Обычный 39 5 2 2 2" xfId="32976"/>
    <cellStyle name="Обычный 39 5 2 2 2 2" xfId="32977"/>
    <cellStyle name="Обычный 39 5 2 2 3" xfId="32978"/>
    <cellStyle name="Обычный 39 5 2 3" xfId="32979"/>
    <cellStyle name="Обычный 39 5 2 3 2" xfId="32980"/>
    <cellStyle name="Обычный 39 5 2 4" xfId="32981"/>
    <cellStyle name="Обычный 39 5 3" xfId="32982"/>
    <cellStyle name="Обычный 39 5 3 2" xfId="32983"/>
    <cellStyle name="Обычный 39 5 3 2 2" xfId="32984"/>
    <cellStyle name="Обычный 39 5 3 2 2 2" xfId="32985"/>
    <cellStyle name="Обычный 39 5 3 2 3" xfId="32986"/>
    <cellStyle name="Обычный 39 5 3 3" xfId="32987"/>
    <cellStyle name="Обычный 39 5 3 3 2" xfId="32988"/>
    <cellStyle name="Обычный 39 5 3 4" xfId="32989"/>
    <cellStyle name="Обычный 39 5 4" xfId="32990"/>
    <cellStyle name="Обычный 39 5 4 2" xfId="32991"/>
    <cellStyle name="Обычный 39 5 4 2 2" xfId="32992"/>
    <cellStyle name="Обычный 39 5 4 2 2 2" xfId="32993"/>
    <cellStyle name="Обычный 39 5 4 2 3" xfId="32994"/>
    <cellStyle name="Обычный 39 5 4 3" xfId="32995"/>
    <cellStyle name="Обычный 39 5 4 3 2" xfId="32996"/>
    <cellStyle name="Обычный 39 5 4 4" xfId="32997"/>
    <cellStyle name="Обычный 39 5 5" xfId="32998"/>
    <cellStyle name="Обычный 39 5 5 2" xfId="32999"/>
    <cellStyle name="Обычный 39 5 5 2 2" xfId="33000"/>
    <cellStyle name="Обычный 39 5 5 3" xfId="33001"/>
    <cellStyle name="Обычный 39 5 6" xfId="33002"/>
    <cellStyle name="Обычный 39 5 6 2" xfId="33003"/>
    <cellStyle name="Обычный 39 5 7" xfId="33004"/>
    <cellStyle name="Обычный 39 5 7 2" xfId="33005"/>
    <cellStyle name="Обычный 39 5 8" xfId="33006"/>
    <cellStyle name="Обычный 39 6" xfId="33007"/>
    <cellStyle name="Обычный 39 6 2" xfId="33008"/>
    <cellStyle name="Обычный 39 6 2 2" xfId="33009"/>
    <cellStyle name="Обычный 39 6 2 2 2" xfId="33010"/>
    <cellStyle name="Обычный 39 6 2 2 2 2" xfId="33011"/>
    <cellStyle name="Обычный 39 6 2 2 3" xfId="33012"/>
    <cellStyle name="Обычный 39 6 2 3" xfId="33013"/>
    <cellStyle name="Обычный 39 6 2 3 2" xfId="33014"/>
    <cellStyle name="Обычный 39 6 2 4" xfId="33015"/>
    <cellStyle name="Обычный 39 6 3" xfId="33016"/>
    <cellStyle name="Обычный 39 6 3 2" xfId="33017"/>
    <cellStyle name="Обычный 39 6 3 2 2" xfId="33018"/>
    <cellStyle name="Обычный 39 6 3 2 2 2" xfId="33019"/>
    <cellStyle name="Обычный 39 6 3 2 3" xfId="33020"/>
    <cellStyle name="Обычный 39 6 3 3" xfId="33021"/>
    <cellStyle name="Обычный 39 6 3 3 2" xfId="33022"/>
    <cellStyle name="Обычный 39 6 3 4" xfId="33023"/>
    <cellStyle name="Обычный 39 6 4" xfId="33024"/>
    <cellStyle name="Обычный 39 6 4 2" xfId="33025"/>
    <cellStyle name="Обычный 39 6 4 2 2" xfId="33026"/>
    <cellStyle name="Обычный 39 6 4 2 2 2" xfId="33027"/>
    <cellStyle name="Обычный 39 6 4 2 3" xfId="33028"/>
    <cellStyle name="Обычный 39 6 4 3" xfId="33029"/>
    <cellStyle name="Обычный 39 6 4 3 2" xfId="33030"/>
    <cellStyle name="Обычный 39 6 4 4" xfId="33031"/>
    <cellStyle name="Обычный 39 6 5" xfId="33032"/>
    <cellStyle name="Обычный 39 6 5 2" xfId="33033"/>
    <cellStyle name="Обычный 39 6 5 2 2" xfId="33034"/>
    <cellStyle name="Обычный 39 6 5 3" xfId="33035"/>
    <cellStyle name="Обычный 39 6 6" xfId="33036"/>
    <cellStyle name="Обычный 39 6 6 2" xfId="33037"/>
    <cellStyle name="Обычный 39 6 7" xfId="33038"/>
    <cellStyle name="Обычный 39 7" xfId="33039"/>
    <cellStyle name="Обычный 39 7 2" xfId="33040"/>
    <cellStyle name="Обычный 39 7 2 2" xfId="33041"/>
    <cellStyle name="Обычный 39 7 2 2 2" xfId="33042"/>
    <cellStyle name="Обычный 39 7 2 3" xfId="33043"/>
    <cellStyle name="Обычный 39 7 3" xfId="33044"/>
    <cellStyle name="Обычный 39 7 3 2" xfId="33045"/>
    <cellStyle name="Обычный 39 7 4" xfId="33046"/>
    <cellStyle name="Обычный 39 8" xfId="33047"/>
    <cellStyle name="Обычный 39 8 2" xfId="47624"/>
    <cellStyle name="Обычный 39 9" xfId="33048"/>
    <cellStyle name="Обычный 39 9 2" xfId="47625"/>
    <cellStyle name="Обычный 39 9 2 2" xfId="47626"/>
    <cellStyle name="Обычный 39_RecoursesReserves_образец (Универсальный от Димы) (2)" xfId="47627"/>
    <cellStyle name="Обычный 4" xfId="33049"/>
    <cellStyle name="Обычный 4 10" xfId="33050"/>
    <cellStyle name="Обычный 4 10 2" xfId="33051"/>
    <cellStyle name="Обычный 4 10 3" xfId="47628"/>
    <cellStyle name="Обычный 4 11" xfId="33052"/>
    <cellStyle name="Обычный 4 12" xfId="33053"/>
    <cellStyle name="Обычный 4 12 2" xfId="47629"/>
    <cellStyle name="Обычный 4 13" xfId="33054"/>
    <cellStyle name="Обычный 4 14" xfId="47630"/>
    <cellStyle name="Обычный 4 15" xfId="47631"/>
    <cellStyle name="Обычный 4 16" xfId="47632"/>
    <cellStyle name="Обычный 4 2" xfId="33055"/>
    <cellStyle name="Обычный 4 2 10" xfId="47633"/>
    <cellStyle name="Обычный 4 2 11" xfId="47634"/>
    <cellStyle name="Обычный 4 2 12" xfId="47635"/>
    <cellStyle name="Обычный 4 2 2" xfId="33056"/>
    <cellStyle name="Обычный 4 2 2 2" xfId="33057"/>
    <cellStyle name="Обычный 4 2 2 2 2" xfId="47636"/>
    <cellStyle name="Обычный 4 2 2 3" xfId="33058"/>
    <cellStyle name="Обычный 4 2 2 3 2" xfId="47637"/>
    <cellStyle name="Обычный 4 2 2 4" xfId="47638"/>
    <cellStyle name="Обычный 4 2 2 5" xfId="47639"/>
    <cellStyle name="Обычный 4 2 2 6" xfId="47640"/>
    <cellStyle name="Обычный 4 2 3" xfId="33059"/>
    <cellStyle name="Обычный 4 2 3 2" xfId="47641"/>
    <cellStyle name="Обычный 4 2 4" xfId="33060"/>
    <cellStyle name="Обычный 4 2 4 2" xfId="47642"/>
    <cellStyle name="Обычный 4 2 5" xfId="33061"/>
    <cellStyle name="Обычный 4 2 5 2" xfId="47643"/>
    <cellStyle name="Обычный 4 2 6" xfId="33062"/>
    <cellStyle name="Обычный 4 2 6 2" xfId="47644"/>
    <cellStyle name="Обычный 4 2 7" xfId="33063"/>
    <cellStyle name="Обычный 4 2 7 2" xfId="47645"/>
    <cellStyle name="Обычный 4 2 8" xfId="33064"/>
    <cellStyle name="Обычный 4 2 8 2" xfId="33065"/>
    <cellStyle name="Обычный 4 2 9" xfId="47646"/>
    <cellStyle name="Обычный 4 2_Капстрой" xfId="33066"/>
    <cellStyle name="Обычный 4 3" xfId="33067"/>
    <cellStyle name="Обычный 4 3 2" xfId="33068"/>
    <cellStyle name="Обычный 4 3 2 2" xfId="47647"/>
    <cellStyle name="Обычный 4 3 3" xfId="33069"/>
    <cellStyle name="Обычный 4 3 3 2" xfId="47648"/>
    <cellStyle name="Обычный 4 3 4" xfId="33070"/>
    <cellStyle name="Обычный 4 3 5" xfId="47649"/>
    <cellStyle name="Обычный 4 4" xfId="33071"/>
    <cellStyle name="Обычный 4 4 2" xfId="33072"/>
    <cellStyle name="Обычный 4 4 2 2" xfId="47650"/>
    <cellStyle name="Обычный 4 4 3" xfId="33073"/>
    <cellStyle name="Обычный 4 4 3 2" xfId="33074"/>
    <cellStyle name="Обычный 4 4 3 2 2" xfId="47651"/>
    <cellStyle name="Обычный 4 4 3 3" xfId="33075"/>
    <cellStyle name="Обычный 4 4 4" xfId="47652"/>
    <cellStyle name="Обычный 4 5" xfId="33076"/>
    <cellStyle name="Обычный 4 5 2" xfId="33077"/>
    <cellStyle name="Обычный 4 5 3" xfId="33078"/>
    <cellStyle name="Обычный 4 5 3 2" xfId="47653"/>
    <cellStyle name="Обычный 4 5 4" xfId="33079"/>
    <cellStyle name="Обычный 4 5 4 2" xfId="33080"/>
    <cellStyle name="Обычный 4 5 5" xfId="33081"/>
    <cellStyle name="Обычный 4 6" xfId="33082"/>
    <cellStyle name="Обычный 4 6 2" xfId="33083"/>
    <cellStyle name="Обычный 4 6 2 2" xfId="33084"/>
    <cellStyle name="Обычный 4 6 3" xfId="33085"/>
    <cellStyle name="Обычный 4 7" xfId="33086"/>
    <cellStyle name="Обычный 4 7 2" xfId="33087"/>
    <cellStyle name="Обычный 4 7 2 2" xfId="33088"/>
    <cellStyle name="Обычный 4 7 2 2 2" xfId="33089"/>
    <cellStyle name="Обычный 4 7 2 2 2 2" xfId="33090"/>
    <cellStyle name="Обычный 4 7 2 2 3" xfId="33091"/>
    <cellStyle name="Обычный 4 7 2 3" xfId="33092"/>
    <cellStyle name="Обычный 4 7 2 3 2" xfId="33093"/>
    <cellStyle name="Обычный 4 7 2 4" xfId="33094"/>
    <cellStyle name="Обычный 4 7 3" xfId="33095"/>
    <cellStyle name="Обычный 4 8" xfId="33096"/>
    <cellStyle name="Обычный 4 8 2" xfId="33097"/>
    <cellStyle name="Обычный 4 8 2 2" xfId="33098"/>
    <cellStyle name="Обычный 4 8 3" xfId="33099"/>
    <cellStyle name="Обычный 4 8 4" xfId="33100"/>
    <cellStyle name="Обычный 4 9" xfId="33101"/>
    <cellStyle name="Обычный 4 9 2" xfId="33102"/>
    <cellStyle name="Обычный 4 9 2 2" xfId="47654"/>
    <cellStyle name="Обычный 4 9 3" xfId="47655"/>
    <cellStyle name="Обычный 4_(DELOITTE) январь 2011" xfId="33103"/>
    <cellStyle name="Обычный 40" xfId="33104"/>
    <cellStyle name="Обычный 40 10" xfId="47656"/>
    <cellStyle name="Обычный 40 11" xfId="47657"/>
    <cellStyle name="Обычный 40 2" xfId="33105"/>
    <cellStyle name="Обычный 40 2 2" xfId="47658"/>
    <cellStyle name="Обычный 40 2 3" xfId="47659"/>
    <cellStyle name="Обычный 40 2 4" xfId="47660"/>
    <cellStyle name="Обычный 40 2 5" xfId="47661"/>
    <cellStyle name="Обычный 40 3" xfId="33106"/>
    <cellStyle name="Обычный 40 3 2" xfId="47662"/>
    <cellStyle name="Обычный 40 4" xfId="33107"/>
    <cellStyle name="Обычный 40 4 2" xfId="33108"/>
    <cellStyle name="Обычный 40 4 2 2" xfId="33109"/>
    <cellStyle name="Обычный 40 4 2 2 2" xfId="33110"/>
    <cellStyle name="Обычный 40 4 2 3" xfId="33111"/>
    <cellStyle name="Обычный 40 4 3" xfId="33112"/>
    <cellStyle name="Обычный 40 4 3 2" xfId="33113"/>
    <cellStyle name="Обычный 40 4 4" xfId="33114"/>
    <cellStyle name="Обычный 40 5" xfId="33115"/>
    <cellStyle name="Обычный 40 5 2" xfId="47663"/>
    <cellStyle name="Обычный 40 5 2 2" xfId="47664"/>
    <cellStyle name="Обычный 40 6" xfId="33116"/>
    <cellStyle name="Обычный 40 6 2" xfId="33117"/>
    <cellStyle name="Обычный 40 6 2 2" xfId="33118"/>
    <cellStyle name="Обычный 40 6 2 2 2" xfId="33119"/>
    <cellStyle name="Обычный 40 6 2 3" xfId="33120"/>
    <cellStyle name="Обычный 40 6 3" xfId="33121"/>
    <cellStyle name="Обычный 40 6 3 2" xfId="33122"/>
    <cellStyle name="Обычный 40 6 4" xfId="33123"/>
    <cellStyle name="Обычный 40 7" xfId="33124"/>
    <cellStyle name="Обычный 40 7 2" xfId="47665"/>
    <cellStyle name="Обычный 40 7 3" xfId="47666"/>
    <cellStyle name="Обычный 40 8" xfId="47667"/>
    <cellStyle name="Обычный 40 9" xfId="47668"/>
    <cellStyle name="Обычный 40_RecoursesReserves_образец (Универсальный от Димы) (2)" xfId="47669"/>
    <cellStyle name="Обычный 41" xfId="33125"/>
    <cellStyle name="Обычный 41 10" xfId="33126"/>
    <cellStyle name="Обычный 41 10 2" xfId="33127"/>
    <cellStyle name="Обычный 41 10 2 2" xfId="33128"/>
    <cellStyle name="Обычный 41 10 2 2 2" xfId="33129"/>
    <cellStyle name="Обычный 41 10 2 3" xfId="33130"/>
    <cellStyle name="Обычный 41 10 3" xfId="33131"/>
    <cellStyle name="Обычный 41 10 3 2" xfId="33132"/>
    <cellStyle name="Обычный 41 10 4" xfId="33133"/>
    <cellStyle name="Обычный 41 11" xfId="33134"/>
    <cellStyle name="Обычный 41 11 2" xfId="47670"/>
    <cellStyle name="Обычный 41 11 3" xfId="47671"/>
    <cellStyle name="Обычный 41 12" xfId="33135"/>
    <cellStyle name="Обычный 41 12 2" xfId="33136"/>
    <cellStyle name="Обычный 41 12 2 2" xfId="33137"/>
    <cellStyle name="Обычный 41 12 3" xfId="33138"/>
    <cellStyle name="Обычный 41 13" xfId="33139"/>
    <cellStyle name="Обычный 41 13 2" xfId="33140"/>
    <cellStyle name="Обычный 41 14" xfId="33141"/>
    <cellStyle name="Обычный 41 15" xfId="47672"/>
    <cellStyle name="Обычный 41 2" xfId="33142"/>
    <cellStyle name="Обычный 41 2 10" xfId="33143"/>
    <cellStyle name="Обычный 41 2 2" xfId="33144"/>
    <cellStyle name="Обычный 41 2 2 2" xfId="33145"/>
    <cellStyle name="Обычный 41 2 2 2 2" xfId="33146"/>
    <cellStyle name="Обычный 41 2 2 2 2 2" xfId="33147"/>
    <cellStyle name="Обычный 41 2 2 2 2 2 2" xfId="33148"/>
    <cellStyle name="Обычный 41 2 2 2 2 3" xfId="33149"/>
    <cellStyle name="Обычный 41 2 2 2 3" xfId="33150"/>
    <cellStyle name="Обычный 41 2 2 2 3 2" xfId="33151"/>
    <cellStyle name="Обычный 41 2 2 2 4" xfId="33152"/>
    <cellStyle name="Обычный 41 2 2 3" xfId="33153"/>
    <cellStyle name="Обычный 41 2 2 3 2" xfId="33154"/>
    <cellStyle name="Обычный 41 2 2 3 2 2" xfId="33155"/>
    <cellStyle name="Обычный 41 2 2 3 2 2 2" xfId="33156"/>
    <cellStyle name="Обычный 41 2 2 3 2 3" xfId="33157"/>
    <cellStyle name="Обычный 41 2 2 3 3" xfId="33158"/>
    <cellStyle name="Обычный 41 2 2 3 3 2" xfId="33159"/>
    <cellStyle name="Обычный 41 2 2 3 4" xfId="33160"/>
    <cellStyle name="Обычный 41 2 2 4" xfId="33161"/>
    <cellStyle name="Обычный 41 2 2 4 2" xfId="33162"/>
    <cellStyle name="Обычный 41 2 2 4 2 2" xfId="33163"/>
    <cellStyle name="Обычный 41 2 2 4 2 2 2" xfId="33164"/>
    <cellStyle name="Обычный 41 2 2 4 2 3" xfId="33165"/>
    <cellStyle name="Обычный 41 2 2 4 3" xfId="33166"/>
    <cellStyle name="Обычный 41 2 2 4 3 2" xfId="33167"/>
    <cellStyle name="Обычный 41 2 2 4 4" xfId="33168"/>
    <cellStyle name="Обычный 41 2 2 5" xfId="33169"/>
    <cellStyle name="Обычный 41 2 2 5 2" xfId="33170"/>
    <cellStyle name="Обычный 41 2 2 5 2 2" xfId="33171"/>
    <cellStyle name="Обычный 41 2 2 5 3" xfId="33172"/>
    <cellStyle name="Обычный 41 2 2 6" xfId="33173"/>
    <cellStyle name="Обычный 41 2 2 6 2" xfId="33174"/>
    <cellStyle name="Обычный 41 2 2 7" xfId="33175"/>
    <cellStyle name="Обычный 41 2 2 7 2" xfId="33176"/>
    <cellStyle name="Обычный 41 2 2 8" xfId="33177"/>
    <cellStyle name="Обычный 41 2 3" xfId="33178"/>
    <cellStyle name="Обычный 41 2 3 2" xfId="33179"/>
    <cellStyle name="Обычный 41 2 3 2 2" xfId="33180"/>
    <cellStyle name="Обычный 41 2 3 2 2 2" xfId="33181"/>
    <cellStyle name="Обычный 41 2 3 2 2 2 2" xfId="33182"/>
    <cellStyle name="Обычный 41 2 3 2 2 3" xfId="33183"/>
    <cellStyle name="Обычный 41 2 3 2 3" xfId="33184"/>
    <cellStyle name="Обычный 41 2 3 2 3 2" xfId="33185"/>
    <cellStyle name="Обычный 41 2 3 2 4" xfId="33186"/>
    <cellStyle name="Обычный 41 2 3 3" xfId="33187"/>
    <cellStyle name="Обычный 41 2 3 3 2" xfId="33188"/>
    <cellStyle name="Обычный 41 2 3 3 2 2" xfId="33189"/>
    <cellStyle name="Обычный 41 2 3 3 2 2 2" xfId="33190"/>
    <cellStyle name="Обычный 41 2 3 3 2 3" xfId="33191"/>
    <cellStyle name="Обычный 41 2 3 3 3" xfId="33192"/>
    <cellStyle name="Обычный 41 2 3 3 3 2" xfId="33193"/>
    <cellStyle name="Обычный 41 2 3 3 4" xfId="33194"/>
    <cellStyle name="Обычный 41 2 3 4" xfId="33195"/>
    <cellStyle name="Обычный 41 2 3 4 2" xfId="33196"/>
    <cellStyle name="Обычный 41 2 3 4 2 2" xfId="33197"/>
    <cellStyle name="Обычный 41 2 3 4 2 2 2" xfId="33198"/>
    <cellStyle name="Обычный 41 2 3 4 2 3" xfId="33199"/>
    <cellStyle name="Обычный 41 2 3 4 3" xfId="33200"/>
    <cellStyle name="Обычный 41 2 3 4 3 2" xfId="33201"/>
    <cellStyle name="Обычный 41 2 3 4 4" xfId="33202"/>
    <cellStyle name="Обычный 41 2 3 5" xfId="33203"/>
    <cellStyle name="Обычный 41 2 3 5 2" xfId="33204"/>
    <cellStyle name="Обычный 41 2 3 5 2 2" xfId="33205"/>
    <cellStyle name="Обычный 41 2 3 5 3" xfId="33206"/>
    <cellStyle name="Обычный 41 2 3 6" xfId="33207"/>
    <cellStyle name="Обычный 41 2 3 6 2" xfId="33208"/>
    <cellStyle name="Обычный 41 2 3 7" xfId="33209"/>
    <cellStyle name="Обычный 41 2 4" xfId="33210"/>
    <cellStyle name="Обычный 41 2 4 2" xfId="33211"/>
    <cellStyle name="Обычный 41 2 4 2 2" xfId="33212"/>
    <cellStyle name="Обычный 41 2 4 2 2 2" xfId="33213"/>
    <cellStyle name="Обычный 41 2 4 2 3" xfId="33214"/>
    <cellStyle name="Обычный 41 2 4 3" xfId="33215"/>
    <cellStyle name="Обычный 41 2 4 3 2" xfId="33216"/>
    <cellStyle name="Обычный 41 2 4 4" xfId="33217"/>
    <cellStyle name="Обычный 41 2 5" xfId="33218"/>
    <cellStyle name="Обычный 41 2 5 2" xfId="33219"/>
    <cellStyle name="Обычный 41 2 5 2 2" xfId="33220"/>
    <cellStyle name="Обычный 41 2 5 2 2 2" xfId="33221"/>
    <cellStyle name="Обычный 41 2 5 2 3" xfId="33222"/>
    <cellStyle name="Обычный 41 2 5 3" xfId="33223"/>
    <cellStyle name="Обычный 41 2 5 3 2" xfId="33224"/>
    <cellStyle name="Обычный 41 2 5 4" xfId="33225"/>
    <cellStyle name="Обычный 41 2 6" xfId="33226"/>
    <cellStyle name="Обычный 41 2 6 2" xfId="33227"/>
    <cellStyle name="Обычный 41 2 6 2 2" xfId="33228"/>
    <cellStyle name="Обычный 41 2 6 2 2 2" xfId="33229"/>
    <cellStyle name="Обычный 41 2 6 2 3" xfId="33230"/>
    <cellStyle name="Обычный 41 2 6 3" xfId="33231"/>
    <cellStyle name="Обычный 41 2 6 3 2" xfId="33232"/>
    <cellStyle name="Обычный 41 2 6 4" xfId="33233"/>
    <cellStyle name="Обычный 41 2 7" xfId="33234"/>
    <cellStyle name="Обычный 41 2 7 2" xfId="33235"/>
    <cellStyle name="Обычный 41 2 7 2 2" xfId="33236"/>
    <cellStyle name="Обычный 41 2 7 3" xfId="33237"/>
    <cellStyle name="Обычный 41 2 8" xfId="33238"/>
    <cellStyle name="Обычный 41 2 8 2" xfId="33239"/>
    <cellStyle name="Обычный 41 2 9" xfId="33240"/>
    <cellStyle name="Обычный 41 2 9 2" xfId="33241"/>
    <cellStyle name="Обычный 41 3" xfId="33242"/>
    <cellStyle name="Обычный 41 3 10" xfId="33243"/>
    <cellStyle name="Обычный 41 3 2" xfId="33244"/>
    <cellStyle name="Обычный 41 3 2 2" xfId="33245"/>
    <cellStyle name="Обычный 41 3 2 2 2" xfId="33246"/>
    <cellStyle name="Обычный 41 3 2 2 2 2" xfId="33247"/>
    <cellStyle name="Обычный 41 3 2 2 2 2 2" xfId="33248"/>
    <cellStyle name="Обычный 41 3 2 2 2 3" xfId="33249"/>
    <cellStyle name="Обычный 41 3 2 2 3" xfId="33250"/>
    <cellStyle name="Обычный 41 3 2 2 3 2" xfId="33251"/>
    <cellStyle name="Обычный 41 3 2 2 4" xfId="33252"/>
    <cellStyle name="Обычный 41 3 2 3" xfId="33253"/>
    <cellStyle name="Обычный 41 3 2 3 2" xfId="33254"/>
    <cellStyle name="Обычный 41 3 2 3 2 2" xfId="33255"/>
    <cellStyle name="Обычный 41 3 2 3 2 2 2" xfId="33256"/>
    <cellStyle name="Обычный 41 3 2 3 2 3" xfId="33257"/>
    <cellStyle name="Обычный 41 3 2 3 3" xfId="33258"/>
    <cellStyle name="Обычный 41 3 2 3 3 2" xfId="33259"/>
    <cellStyle name="Обычный 41 3 2 3 4" xfId="33260"/>
    <cellStyle name="Обычный 41 3 2 4" xfId="33261"/>
    <cellStyle name="Обычный 41 3 2 4 2" xfId="33262"/>
    <cellStyle name="Обычный 41 3 2 4 2 2" xfId="33263"/>
    <cellStyle name="Обычный 41 3 2 4 2 2 2" xfId="33264"/>
    <cellStyle name="Обычный 41 3 2 4 2 3" xfId="33265"/>
    <cellStyle name="Обычный 41 3 2 4 3" xfId="33266"/>
    <cellStyle name="Обычный 41 3 2 4 3 2" xfId="33267"/>
    <cellStyle name="Обычный 41 3 2 4 4" xfId="33268"/>
    <cellStyle name="Обычный 41 3 2 5" xfId="33269"/>
    <cellStyle name="Обычный 41 3 2 5 2" xfId="33270"/>
    <cellStyle name="Обычный 41 3 2 5 2 2" xfId="33271"/>
    <cellStyle name="Обычный 41 3 2 5 3" xfId="33272"/>
    <cellStyle name="Обычный 41 3 2 6" xfId="33273"/>
    <cellStyle name="Обычный 41 3 2 6 2" xfId="33274"/>
    <cellStyle name="Обычный 41 3 2 7" xfId="33275"/>
    <cellStyle name="Обычный 41 3 2 7 2" xfId="33276"/>
    <cellStyle name="Обычный 41 3 2 8" xfId="33277"/>
    <cellStyle name="Обычный 41 3 3" xfId="33278"/>
    <cellStyle name="Обычный 41 3 3 2" xfId="33279"/>
    <cellStyle name="Обычный 41 3 3 2 2" xfId="33280"/>
    <cellStyle name="Обычный 41 3 3 2 2 2" xfId="33281"/>
    <cellStyle name="Обычный 41 3 3 2 2 2 2" xfId="33282"/>
    <cellStyle name="Обычный 41 3 3 2 2 3" xfId="33283"/>
    <cellStyle name="Обычный 41 3 3 2 3" xfId="33284"/>
    <cellStyle name="Обычный 41 3 3 2 3 2" xfId="33285"/>
    <cellStyle name="Обычный 41 3 3 2 4" xfId="33286"/>
    <cellStyle name="Обычный 41 3 3 3" xfId="33287"/>
    <cellStyle name="Обычный 41 3 3 3 2" xfId="33288"/>
    <cellStyle name="Обычный 41 3 3 3 2 2" xfId="33289"/>
    <cellStyle name="Обычный 41 3 3 3 2 2 2" xfId="33290"/>
    <cellStyle name="Обычный 41 3 3 3 2 3" xfId="33291"/>
    <cellStyle name="Обычный 41 3 3 3 3" xfId="33292"/>
    <cellStyle name="Обычный 41 3 3 3 3 2" xfId="33293"/>
    <cellStyle name="Обычный 41 3 3 3 4" xfId="33294"/>
    <cellStyle name="Обычный 41 3 3 4" xfId="33295"/>
    <cellStyle name="Обычный 41 3 3 4 2" xfId="33296"/>
    <cellStyle name="Обычный 41 3 3 4 2 2" xfId="33297"/>
    <cellStyle name="Обычный 41 3 3 4 2 2 2" xfId="33298"/>
    <cellStyle name="Обычный 41 3 3 4 2 3" xfId="33299"/>
    <cellStyle name="Обычный 41 3 3 4 3" xfId="33300"/>
    <cellStyle name="Обычный 41 3 3 4 3 2" xfId="33301"/>
    <cellStyle name="Обычный 41 3 3 4 4" xfId="33302"/>
    <cellStyle name="Обычный 41 3 3 5" xfId="33303"/>
    <cellStyle name="Обычный 41 3 3 5 2" xfId="33304"/>
    <cellStyle name="Обычный 41 3 3 5 2 2" xfId="33305"/>
    <cellStyle name="Обычный 41 3 3 5 3" xfId="33306"/>
    <cellStyle name="Обычный 41 3 3 6" xfId="33307"/>
    <cellStyle name="Обычный 41 3 3 6 2" xfId="33308"/>
    <cellStyle name="Обычный 41 3 3 7" xfId="33309"/>
    <cellStyle name="Обычный 41 3 4" xfId="33310"/>
    <cellStyle name="Обычный 41 3 4 2" xfId="33311"/>
    <cellStyle name="Обычный 41 3 4 2 2" xfId="33312"/>
    <cellStyle name="Обычный 41 3 4 2 2 2" xfId="33313"/>
    <cellStyle name="Обычный 41 3 4 2 3" xfId="33314"/>
    <cellStyle name="Обычный 41 3 4 3" xfId="33315"/>
    <cellStyle name="Обычный 41 3 4 3 2" xfId="33316"/>
    <cellStyle name="Обычный 41 3 4 4" xfId="33317"/>
    <cellStyle name="Обычный 41 3 5" xfId="33318"/>
    <cellStyle name="Обычный 41 3 5 2" xfId="33319"/>
    <cellStyle name="Обычный 41 3 5 2 2" xfId="33320"/>
    <cellStyle name="Обычный 41 3 5 2 2 2" xfId="33321"/>
    <cellStyle name="Обычный 41 3 5 2 3" xfId="33322"/>
    <cellStyle name="Обычный 41 3 5 3" xfId="33323"/>
    <cellStyle name="Обычный 41 3 5 3 2" xfId="33324"/>
    <cellStyle name="Обычный 41 3 5 4" xfId="33325"/>
    <cellStyle name="Обычный 41 3 6" xfId="33326"/>
    <cellStyle name="Обычный 41 3 6 2" xfId="33327"/>
    <cellStyle name="Обычный 41 3 6 2 2" xfId="33328"/>
    <cellStyle name="Обычный 41 3 6 2 2 2" xfId="33329"/>
    <cellStyle name="Обычный 41 3 6 2 3" xfId="33330"/>
    <cellStyle name="Обычный 41 3 6 3" xfId="33331"/>
    <cellStyle name="Обычный 41 3 6 3 2" xfId="33332"/>
    <cellStyle name="Обычный 41 3 6 4" xfId="33333"/>
    <cellStyle name="Обычный 41 3 7" xfId="33334"/>
    <cellStyle name="Обычный 41 3 7 2" xfId="33335"/>
    <cellStyle name="Обычный 41 3 7 2 2" xfId="33336"/>
    <cellStyle name="Обычный 41 3 7 3" xfId="33337"/>
    <cellStyle name="Обычный 41 3 8" xfId="33338"/>
    <cellStyle name="Обычный 41 3 8 2" xfId="33339"/>
    <cellStyle name="Обычный 41 3 9" xfId="33340"/>
    <cellStyle name="Обычный 41 3 9 2" xfId="33341"/>
    <cellStyle name="Обычный 41 4" xfId="33342"/>
    <cellStyle name="Обычный 41 4 2" xfId="33343"/>
    <cellStyle name="Обычный 41 4 2 2" xfId="33344"/>
    <cellStyle name="Обычный 41 4 2 2 2" xfId="33345"/>
    <cellStyle name="Обычный 41 4 2 2 2 2" xfId="33346"/>
    <cellStyle name="Обычный 41 4 2 2 3" xfId="33347"/>
    <cellStyle name="Обычный 41 4 2 3" xfId="33348"/>
    <cellStyle name="Обычный 41 4 2 3 2" xfId="33349"/>
    <cellStyle name="Обычный 41 4 2 4" xfId="33350"/>
    <cellStyle name="Обычный 41 4 3" xfId="33351"/>
    <cellStyle name="Обычный 41 4 3 2" xfId="33352"/>
    <cellStyle name="Обычный 41 4 3 2 2" xfId="33353"/>
    <cellStyle name="Обычный 41 4 3 2 2 2" xfId="33354"/>
    <cellStyle name="Обычный 41 4 3 2 3" xfId="33355"/>
    <cellStyle name="Обычный 41 4 3 3" xfId="33356"/>
    <cellStyle name="Обычный 41 4 3 3 2" xfId="33357"/>
    <cellStyle name="Обычный 41 4 3 4" xfId="33358"/>
    <cellStyle name="Обычный 41 4 4" xfId="33359"/>
    <cellStyle name="Обычный 41 4 4 2" xfId="33360"/>
    <cellStyle name="Обычный 41 4 4 2 2" xfId="33361"/>
    <cellStyle name="Обычный 41 4 4 2 2 2" xfId="33362"/>
    <cellStyle name="Обычный 41 4 4 2 3" xfId="33363"/>
    <cellStyle name="Обычный 41 4 4 3" xfId="33364"/>
    <cellStyle name="Обычный 41 4 4 3 2" xfId="33365"/>
    <cellStyle name="Обычный 41 4 4 4" xfId="33366"/>
    <cellStyle name="Обычный 41 4 5" xfId="33367"/>
    <cellStyle name="Обычный 41 4 5 2" xfId="33368"/>
    <cellStyle name="Обычный 41 4 5 2 2" xfId="33369"/>
    <cellStyle name="Обычный 41 4 5 3" xfId="33370"/>
    <cellStyle name="Обычный 41 4 6" xfId="33371"/>
    <cellStyle name="Обычный 41 4 6 2" xfId="33372"/>
    <cellStyle name="Обычный 41 4 7" xfId="33373"/>
    <cellStyle name="Обычный 41 4 7 2" xfId="33374"/>
    <cellStyle name="Обычный 41 4 8" xfId="33375"/>
    <cellStyle name="Обычный 41 5" xfId="33376"/>
    <cellStyle name="Обычный 41 5 2" xfId="33377"/>
    <cellStyle name="Обычный 41 5 2 2" xfId="33378"/>
    <cellStyle name="Обычный 41 5 2 2 2" xfId="33379"/>
    <cellStyle name="Обычный 41 5 2 2 2 2" xfId="33380"/>
    <cellStyle name="Обычный 41 5 2 2 3" xfId="33381"/>
    <cellStyle name="Обычный 41 5 2 3" xfId="33382"/>
    <cellStyle name="Обычный 41 5 2 3 2" xfId="33383"/>
    <cellStyle name="Обычный 41 5 2 4" xfId="33384"/>
    <cellStyle name="Обычный 41 5 3" xfId="33385"/>
    <cellStyle name="Обычный 41 5 3 2" xfId="33386"/>
    <cellStyle name="Обычный 41 5 3 2 2" xfId="33387"/>
    <cellStyle name="Обычный 41 5 3 2 2 2" xfId="33388"/>
    <cellStyle name="Обычный 41 5 3 2 3" xfId="33389"/>
    <cellStyle name="Обычный 41 5 3 3" xfId="33390"/>
    <cellStyle name="Обычный 41 5 3 3 2" xfId="33391"/>
    <cellStyle name="Обычный 41 5 3 4" xfId="33392"/>
    <cellStyle name="Обычный 41 5 4" xfId="33393"/>
    <cellStyle name="Обычный 41 5 4 2" xfId="33394"/>
    <cellStyle name="Обычный 41 5 4 2 2" xfId="33395"/>
    <cellStyle name="Обычный 41 5 4 2 2 2" xfId="33396"/>
    <cellStyle name="Обычный 41 5 4 2 3" xfId="33397"/>
    <cellStyle name="Обычный 41 5 4 3" xfId="33398"/>
    <cellStyle name="Обычный 41 5 4 3 2" xfId="33399"/>
    <cellStyle name="Обычный 41 5 4 4" xfId="33400"/>
    <cellStyle name="Обычный 41 5 5" xfId="33401"/>
    <cellStyle name="Обычный 41 5 5 2" xfId="33402"/>
    <cellStyle name="Обычный 41 5 5 2 2" xfId="33403"/>
    <cellStyle name="Обычный 41 5 5 3" xfId="33404"/>
    <cellStyle name="Обычный 41 5 6" xfId="33405"/>
    <cellStyle name="Обычный 41 5 6 2" xfId="33406"/>
    <cellStyle name="Обычный 41 5 7" xfId="33407"/>
    <cellStyle name="Обычный 41 5 7 2" xfId="33408"/>
    <cellStyle name="Обычный 41 5 8" xfId="33409"/>
    <cellStyle name="Обычный 41 6" xfId="33410"/>
    <cellStyle name="Обычный 41 6 2" xfId="33411"/>
    <cellStyle name="Обычный 41 6 2 2" xfId="33412"/>
    <cellStyle name="Обычный 41 6 2 2 2" xfId="33413"/>
    <cellStyle name="Обычный 41 6 2 2 2 2" xfId="33414"/>
    <cellStyle name="Обычный 41 6 2 2 3" xfId="33415"/>
    <cellStyle name="Обычный 41 6 2 3" xfId="33416"/>
    <cellStyle name="Обычный 41 6 2 3 2" xfId="33417"/>
    <cellStyle name="Обычный 41 6 2 4" xfId="33418"/>
    <cellStyle name="Обычный 41 6 3" xfId="33419"/>
    <cellStyle name="Обычный 41 6 3 2" xfId="33420"/>
    <cellStyle name="Обычный 41 6 3 2 2" xfId="33421"/>
    <cellStyle name="Обычный 41 6 3 2 2 2" xfId="33422"/>
    <cellStyle name="Обычный 41 6 3 2 3" xfId="33423"/>
    <cellStyle name="Обычный 41 6 3 3" xfId="33424"/>
    <cellStyle name="Обычный 41 6 3 3 2" xfId="33425"/>
    <cellStyle name="Обычный 41 6 3 4" xfId="33426"/>
    <cellStyle name="Обычный 41 6 4" xfId="33427"/>
    <cellStyle name="Обычный 41 6 4 2" xfId="33428"/>
    <cellStyle name="Обычный 41 6 4 2 2" xfId="33429"/>
    <cellStyle name="Обычный 41 6 4 2 2 2" xfId="33430"/>
    <cellStyle name="Обычный 41 6 4 2 3" xfId="33431"/>
    <cellStyle name="Обычный 41 6 4 3" xfId="33432"/>
    <cellStyle name="Обычный 41 6 4 3 2" xfId="33433"/>
    <cellStyle name="Обычный 41 6 4 4" xfId="33434"/>
    <cellStyle name="Обычный 41 6 5" xfId="33435"/>
    <cellStyle name="Обычный 41 6 5 2" xfId="33436"/>
    <cellStyle name="Обычный 41 6 5 2 2" xfId="33437"/>
    <cellStyle name="Обычный 41 6 5 3" xfId="33438"/>
    <cellStyle name="Обычный 41 6 6" xfId="33439"/>
    <cellStyle name="Обычный 41 6 6 2" xfId="33440"/>
    <cellStyle name="Обычный 41 6 7" xfId="33441"/>
    <cellStyle name="Обычный 41 7" xfId="33442"/>
    <cellStyle name="Обычный 41 7 2" xfId="33443"/>
    <cellStyle name="Обычный 41 7 2 2" xfId="33444"/>
    <cellStyle name="Обычный 41 7 2 2 2" xfId="33445"/>
    <cellStyle name="Обычный 41 7 2 3" xfId="33446"/>
    <cellStyle name="Обычный 41 7 3" xfId="33447"/>
    <cellStyle name="Обычный 41 7 3 2" xfId="33448"/>
    <cellStyle name="Обычный 41 7 4" xfId="33449"/>
    <cellStyle name="Обычный 41 8" xfId="33450"/>
    <cellStyle name="Обычный 41 8 2" xfId="47673"/>
    <cellStyle name="Обычный 41 9" xfId="33451"/>
    <cellStyle name="Обычный 41 9 2" xfId="33452"/>
    <cellStyle name="Обычный 41 9 2 2" xfId="33453"/>
    <cellStyle name="Обычный 41 9 2 2 2" xfId="33454"/>
    <cellStyle name="Обычный 41 9 2 3" xfId="33455"/>
    <cellStyle name="Обычный 41 9 3" xfId="33456"/>
    <cellStyle name="Обычный 41 9 3 2" xfId="33457"/>
    <cellStyle name="Обычный 41 9 4" xfId="33458"/>
    <cellStyle name="Обычный 41_RecoursesReserves_образец (Универсальный от Димы) (2)" xfId="47674"/>
    <cellStyle name="Обычный 42" xfId="33459"/>
    <cellStyle name="Обычный 42 10" xfId="33460"/>
    <cellStyle name="Обычный 42 10 2" xfId="33461"/>
    <cellStyle name="Обычный 42 10 2 2" xfId="33462"/>
    <cellStyle name="Обычный 42 10 2 2 2" xfId="33463"/>
    <cellStyle name="Обычный 42 10 2 3" xfId="33464"/>
    <cellStyle name="Обычный 42 10 3" xfId="33465"/>
    <cellStyle name="Обычный 42 10 3 2" xfId="33466"/>
    <cellStyle name="Обычный 42 10 4" xfId="33467"/>
    <cellStyle name="Обычный 42 11" xfId="33468"/>
    <cellStyle name="Обычный 42 11 2" xfId="47675"/>
    <cellStyle name="Обычный 42 12" xfId="33469"/>
    <cellStyle name="Обычный 42 12 2" xfId="33470"/>
    <cellStyle name="Обычный 42 12 2 2" xfId="33471"/>
    <cellStyle name="Обычный 42 12 3" xfId="33472"/>
    <cellStyle name="Обычный 42 13" xfId="33473"/>
    <cellStyle name="Обычный 42 13 2" xfId="33474"/>
    <cellStyle name="Обычный 42 14" xfId="33475"/>
    <cellStyle name="Обычный 42 15" xfId="47676"/>
    <cellStyle name="Обычный 42 2" xfId="33476"/>
    <cellStyle name="Обычный 42 2 10" xfId="33477"/>
    <cellStyle name="Обычный 42 2 2" xfId="33478"/>
    <cellStyle name="Обычный 42 2 2 2" xfId="33479"/>
    <cellStyle name="Обычный 42 2 2 2 2" xfId="33480"/>
    <cellStyle name="Обычный 42 2 2 2 2 2" xfId="33481"/>
    <cellStyle name="Обычный 42 2 2 2 2 2 2" xfId="33482"/>
    <cellStyle name="Обычный 42 2 2 2 2 3" xfId="33483"/>
    <cellStyle name="Обычный 42 2 2 2 3" xfId="33484"/>
    <cellStyle name="Обычный 42 2 2 2 3 2" xfId="33485"/>
    <cellStyle name="Обычный 42 2 2 2 4" xfId="33486"/>
    <cellStyle name="Обычный 42 2 2 3" xfId="33487"/>
    <cellStyle name="Обычный 42 2 2 3 2" xfId="33488"/>
    <cellStyle name="Обычный 42 2 2 3 2 2" xfId="33489"/>
    <cellStyle name="Обычный 42 2 2 3 2 2 2" xfId="33490"/>
    <cellStyle name="Обычный 42 2 2 3 2 3" xfId="33491"/>
    <cellStyle name="Обычный 42 2 2 3 3" xfId="33492"/>
    <cellStyle name="Обычный 42 2 2 3 3 2" xfId="33493"/>
    <cellStyle name="Обычный 42 2 2 3 4" xfId="33494"/>
    <cellStyle name="Обычный 42 2 2 4" xfId="33495"/>
    <cellStyle name="Обычный 42 2 2 4 2" xfId="33496"/>
    <cellStyle name="Обычный 42 2 2 4 2 2" xfId="33497"/>
    <cellStyle name="Обычный 42 2 2 4 2 2 2" xfId="33498"/>
    <cellStyle name="Обычный 42 2 2 4 2 3" xfId="33499"/>
    <cellStyle name="Обычный 42 2 2 4 3" xfId="33500"/>
    <cellStyle name="Обычный 42 2 2 4 3 2" xfId="33501"/>
    <cellStyle name="Обычный 42 2 2 4 4" xfId="33502"/>
    <cellStyle name="Обычный 42 2 2 5" xfId="33503"/>
    <cellStyle name="Обычный 42 2 2 5 2" xfId="33504"/>
    <cellStyle name="Обычный 42 2 2 5 2 2" xfId="33505"/>
    <cellStyle name="Обычный 42 2 2 5 3" xfId="33506"/>
    <cellStyle name="Обычный 42 2 2 6" xfId="33507"/>
    <cellStyle name="Обычный 42 2 2 6 2" xfId="33508"/>
    <cellStyle name="Обычный 42 2 2 7" xfId="33509"/>
    <cellStyle name="Обычный 42 2 2 7 2" xfId="33510"/>
    <cellStyle name="Обычный 42 2 2 8" xfId="33511"/>
    <cellStyle name="Обычный 42 2 3" xfId="33512"/>
    <cellStyle name="Обычный 42 2 3 2" xfId="33513"/>
    <cellStyle name="Обычный 42 2 3 2 2" xfId="33514"/>
    <cellStyle name="Обычный 42 2 3 2 2 2" xfId="33515"/>
    <cellStyle name="Обычный 42 2 3 2 2 2 2" xfId="33516"/>
    <cellStyle name="Обычный 42 2 3 2 2 3" xfId="33517"/>
    <cellStyle name="Обычный 42 2 3 2 3" xfId="33518"/>
    <cellStyle name="Обычный 42 2 3 2 3 2" xfId="33519"/>
    <cellStyle name="Обычный 42 2 3 2 4" xfId="33520"/>
    <cellStyle name="Обычный 42 2 3 3" xfId="33521"/>
    <cellStyle name="Обычный 42 2 3 3 2" xfId="33522"/>
    <cellStyle name="Обычный 42 2 3 3 2 2" xfId="33523"/>
    <cellStyle name="Обычный 42 2 3 3 2 2 2" xfId="33524"/>
    <cellStyle name="Обычный 42 2 3 3 2 3" xfId="33525"/>
    <cellStyle name="Обычный 42 2 3 3 3" xfId="33526"/>
    <cellStyle name="Обычный 42 2 3 3 3 2" xfId="33527"/>
    <cellStyle name="Обычный 42 2 3 3 4" xfId="33528"/>
    <cellStyle name="Обычный 42 2 3 4" xfId="33529"/>
    <cellStyle name="Обычный 42 2 3 4 2" xfId="33530"/>
    <cellStyle name="Обычный 42 2 3 4 2 2" xfId="33531"/>
    <cellStyle name="Обычный 42 2 3 4 2 2 2" xfId="33532"/>
    <cellStyle name="Обычный 42 2 3 4 2 3" xfId="33533"/>
    <cellStyle name="Обычный 42 2 3 4 3" xfId="33534"/>
    <cellStyle name="Обычный 42 2 3 4 3 2" xfId="33535"/>
    <cellStyle name="Обычный 42 2 3 4 4" xfId="33536"/>
    <cellStyle name="Обычный 42 2 3 5" xfId="33537"/>
    <cellStyle name="Обычный 42 2 3 5 2" xfId="33538"/>
    <cellStyle name="Обычный 42 2 3 5 2 2" xfId="33539"/>
    <cellStyle name="Обычный 42 2 3 5 3" xfId="33540"/>
    <cellStyle name="Обычный 42 2 3 6" xfId="33541"/>
    <cellStyle name="Обычный 42 2 3 6 2" xfId="33542"/>
    <cellStyle name="Обычный 42 2 3 7" xfId="33543"/>
    <cellStyle name="Обычный 42 2 4" xfId="33544"/>
    <cellStyle name="Обычный 42 2 4 2" xfId="33545"/>
    <cellStyle name="Обычный 42 2 4 2 2" xfId="33546"/>
    <cellStyle name="Обычный 42 2 4 2 2 2" xfId="33547"/>
    <cellStyle name="Обычный 42 2 4 2 3" xfId="33548"/>
    <cellStyle name="Обычный 42 2 4 3" xfId="33549"/>
    <cellStyle name="Обычный 42 2 4 3 2" xfId="33550"/>
    <cellStyle name="Обычный 42 2 4 4" xfId="33551"/>
    <cellStyle name="Обычный 42 2 5" xfId="33552"/>
    <cellStyle name="Обычный 42 2 5 2" xfId="33553"/>
    <cellStyle name="Обычный 42 2 5 2 2" xfId="33554"/>
    <cellStyle name="Обычный 42 2 5 2 2 2" xfId="33555"/>
    <cellStyle name="Обычный 42 2 5 2 3" xfId="33556"/>
    <cellStyle name="Обычный 42 2 5 3" xfId="33557"/>
    <cellStyle name="Обычный 42 2 5 3 2" xfId="33558"/>
    <cellStyle name="Обычный 42 2 5 4" xfId="33559"/>
    <cellStyle name="Обычный 42 2 6" xfId="33560"/>
    <cellStyle name="Обычный 42 2 6 2" xfId="33561"/>
    <cellStyle name="Обычный 42 2 6 2 2" xfId="33562"/>
    <cellStyle name="Обычный 42 2 6 2 2 2" xfId="33563"/>
    <cellStyle name="Обычный 42 2 6 2 3" xfId="33564"/>
    <cellStyle name="Обычный 42 2 6 3" xfId="33565"/>
    <cellStyle name="Обычный 42 2 6 3 2" xfId="33566"/>
    <cellStyle name="Обычный 42 2 6 4" xfId="33567"/>
    <cellStyle name="Обычный 42 2 7" xfId="33568"/>
    <cellStyle name="Обычный 42 2 7 2" xfId="33569"/>
    <cellStyle name="Обычный 42 2 7 2 2" xfId="33570"/>
    <cellStyle name="Обычный 42 2 7 3" xfId="33571"/>
    <cellStyle name="Обычный 42 2 8" xfId="33572"/>
    <cellStyle name="Обычный 42 2 8 2" xfId="33573"/>
    <cellStyle name="Обычный 42 2 9" xfId="33574"/>
    <cellStyle name="Обычный 42 2 9 2" xfId="33575"/>
    <cellStyle name="Обычный 42 3" xfId="33576"/>
    <cellStyle name="Обычный 42 3 10" xfId="33577"/>
    <cellStyle name="Обычный 42 3 2" xfId="33578"/>
    <cellStyle name="Обычный 42 3 2 2" xfId="33579"/>
    <cellStyle name="Обычный 42 3 2 2 2" xfId="33580"/>
    <cellStyle name="Обычный 42 3 2 2 2 2" xfId="33581"/>
    <cellStyle name="Обычный 42 3 2 2 2 2 2" xfId="33582"/>
    <cellStyle name="Обычный 42 3 2 2 2 3" xfId="33583"/>
    <cellStyle name="Обычный 42 3 2 2 3" xfId="33584"/>
    <cellStyle name="Обычный 42 3 2 2 3 2" xfId="33585"/>
    <cellStyle name="Обычный 42 3 2 2 4" xfId="33586"/>
    <cellStyle name="Обычный 42 3 2 3" xfId="33587"/>
    <cellStyle name="Обычный 42 3 2 3 2" xfId="33588"/>
    <cellStyle name="Обычный 42 3 2 3 2 2" xfId="33589"/>
    <cellStyle name="Обычный 42 3 2 3 2 2 2" xfId="33590"/>
    <cellStyle name="Обычный 42 3 2 3 2 3" xfId="33591"/>
    <cellStyle name="Обычный 42 3 2 3 3" xfId="33592"/>
    <cellStyle name="Обычный 42 3 2 3 3 2" xfId="33593"/>
    <cellStyle name="Обычный 42 3 2 3 4" xfId="33594"/>
    <cellStyle name="Обычный 42 3 2 4" xfId="33595"/>
    <cellStyle name="Обычный 42 3 2 4 2" xfId="33596"/>
    <cellStyle name="Обычный 42 3 2 4 2 2" xfId="33597"/>
    <cellStyle name="Обычный 42 3 2 4 2 2 2" xfId="33598"/>
    <cellStyle name="Обычный 42 3 2 4 2 3" xfId="33599"/>
    <cellStyle name="Обычный 42 3 2 4 3" xfId="33600"/>
    <cellStyle name="Обычный 42 3 2 4 3 2" xfId="33601"/>
    <cellStyle name="Обычный 42 3 2 4 4" xfId="33602"/>
    <cellStyle name="Обычный 42 3 2 5" xfId="33603"/>
    <cellStyle name="Обычный 42 3 2 5 2" xfId="33604"/>
    <cellStyle name="Обычный 42 3 2 5 2 2" xfId="33605"/>
    <cellStyle name="Обычный 42 3 2 5 3" xfId="33606"/>
    <cellStyle name="Обычный 42 3 2 6" xfId="33607"/>
    <cellStyle name="Обычный 42 3 2 6 2" xfId="33608"/>
    <cellStyle name="Обычный 42 3 2 7" xfId="33609"/>
    <cellStyle name="Обычный 42 3 2 7 2" xfId="33610"/>
    <cellStyle name="Обычный 42 3 2 8" xfId="33611"/>
    <cellStyle name="Обычный 42 3 3" xfId="33612"/>
    <cellStyle name="Обычный 42 3 3 2" xfId="33613"/>
    <cellStyle name="Обычный 42 3 3 2 2" xfId="33614"/>
    <cellStyle name="Обычный 42 3 3 2 2 2" xfId="33615"/>
    <cellStyle name="Обычный 42 3 3 2 2 2 2" xfId="33616"/>
    <cellStyle name="Обычный 42 3 3 2 2 3" xfId="33617"/>
    <cellStyle name="Обычный 42 3 3 2 3" xfId="33618"/>
    <cellStyle name="Обычный 42 3 3 2 3 2" xfId="33619"/>
    <cellStyle name="Обычный 42 3 3 2 4" xfId="33620"/>
    <cellStyle name="Обычный 42 3 3 3" xfId="33621"/>
    <cellStyle name="Обычный 42 3 3 3 2" xfId="33622"/>
    <cellStyle name="Обычный 42 3 3 3 2 2" xfId="33623"/>
    <cellStyle name="Обычный 42 3 3 3 2 2 2" xfId="33624"/>
    <cellStyle name="Обычный 42 3 3 3 2 3" xfId="33625"/>
    <cellStyle name="Обычный 42 3 3 3 3" xfId="33626"/>
    <cellStyle name="Обычный 42 3 3 3 3 2" xfId="33627"/>
    <cellStyle name="Обычный 42 3 3 3 4" xfId="33628"/>
    <cellStyle name="Обычный 42 3 3 4" xfId="33629"/>
    <cellStyle name="Обычный 42 3 3 4 2" xfId="33630"/>
    <cellStyle name="Обычный 42 3 3 4 2 2" xfId="33631"/>
    <cellStyle name="Обычный 42 3 3 4 2 2 2" xfId="33632"/>
    <cellStyle name="Обычный 42 3 3 4 2 3" xfId="33633"/>
    <cellStyle name="Обычный 42 3 3 4 3" xfId="33634"/>
    <cellStyle name="Обычный 42 3 3 4 3 2" xfId="33635"/>
    <cellStyle name="Обычный 42 3 3 4 4" xfId="33636"/>
    <cellStyle name="Обычный 42 3 3 5" xfId="33637"/>
    <cellStyle name="Обычный 42 3 3 5 2" xfId="33638"/>
    <cellStyle name="Обычный 42 3 3 5 2 2" xfId="33639"/>
    <cellStyle name="Обычный 42 3 3 5 3" xfId="33640"/>
    <cellStyle name="Обычный 42 3 3 6" xfId="33641"/>
    <cellStyle name="Обычный 42 3 3 6 2" xfId="33642"/>
    <cellStyle name="Обычный 42 3 3 7" xfId="33643"/>
    <cellStyle name="Обычный 42 3 4" xfId="33644"/>
    <cellStyle name="Обычный 42 3 4 2" xfId="33645"/>
    <cellStyle name="Обычный 42 3 4 2 2" xfId="33646"/>
    <cellStyle name="Обычный 42 3 4 2 2 2" xfId="33647"/>
    <cellStyle name="Обычный 42 3 4 2 3" xfId="33648"/>
    <cellStyle name="Обычный 42 3 4 3" xfId="33649"/>
    <cellStyle name="Обычный 42 3 4 3 2" xfId="33650"/>
    <cellStyle name="Обычный 42 3 4 4" xfId="33651"/>
    <cellStyle name="Обычный 42 3 5" xfId="33652"/>
    <cellStyle name="Обычный 42 3 5 2" xfId="33653"/>
    <cellStyle name="Обычный 42 3 5 2 2" xfId="33654"/>
    <cellStyle name="Обычный 42 3 5 2 2 2" xfId="33655"/>
    <cellStyle name="Обычный 42 3 5 2 3" xfId="33656"/>
    <cellStyle name="Обычный 42 3 5 3" xfId="33657"/>
    <cellStyle name="Обычный 42 3 5 3 2" xfId="33658"/>
    <cellStyle name="Обычный 42 3 5 4" xfId="33659"/>
    <cellStyle name="Обычный 42 3 6" xfId="33660"/>
    <cellStyle name="Обычный 42 3 6 2" xfId="33661"/>
    <cellStyle name="Обычный 42 3 6 2 2" xfId="33662"/>
    <cellStyle name="Обычный 42 3 6 2 2 2" xfId="33663"/>
    <cellStyle name="Обычный 42 3 6 2 3" xfId="33664"/>
    <cellStyle name="Обычный 42 3 6 3" xfId="33665"/>
    <cellStyle name="Обычный 42 3 6 3 2" xfId="33666"/>
    <cellStyle name="Обычный 42 3 6 4" xfId="33667"/>
    <cellStyle name="Обычный 42 3 7" xfId="33668"/>
    <cellStyle name="Обычный 42 3 7 2" xfId="33669"/>
    <cellStyle name="Обычный 42 3 7 2 2" xfId="33670"/>
    <cellStyle name="Обычный 42 3 7 3" xfId="33671"/>
    <cellStyle name="Обычный 42 3 8" xfId="33672"/>
    <cellStyle name="Обычный 42 3 8 2" xfId="33673"/>
    <cellStyle name="Обычный 42 3 9" xfId="33674"/>
    <cellStyle name="Обычный 42 3 9 2" xfId="33675"/>
    <cellStyle name="Обычный 42 4" xfId="33676"/>
    <cellStyle name="Обычный 42 4 2" xfId="33677"/>
    <cellStyle name="Обычный 42 4 2 2" xfId="33678"/>
    <cellStyle name="Обычный 42 4 2 2 2" xfId="33679"/>
    <cellStyle name="Обычный 42 4 2 2 2 2" xfId="33680"/>
    <cellStyle name="Обычный 42 4 2 2 3" xfId="33681"/>
    <cellStyle name="Обычный 42 4 2 3" xfId="33682"/>
    <cellStyle name="Обычный 42 4 2 3 2" xfId="33683"/>
    <cellStyle name="Обычный 42 4 2 4" xfId="33684"/>
    <cellStyle name="Обычный 42 4 3" xfId="33685"/>
    <cellStyle name="Обычный 42 4 3 2" xfId="33686"/>
    <cellStyle name="Обычный 42 4 3 2 2" xfId="33687"/>
    <cellStyle name="Обычный 42 4 3 2 2 2" xfId="33688"/>
    <cellStyle name="Обычный 42 4 3 2 3" xfId="33689"/>
    <cellStyle name="Обычный 42 4 3 3" xfId="33690"/>
    <cellStyle name="Обычный 42 4 3 3 2" xfId="33691"/>
    <cellStyle name="Обычный 42 4 3 4" xfId="33692"/>
    <cellStyle name="Обычный 42 4 4" xfId="33693"/>
    <cellStyle name="Обычный 42 4 4 2" xfId="33694"/>
    <cellStyle name="Обычный 42 4 4 2 2" xfId="33695"/>
    <cellStyle name="Обычный 42 4 4 2 2 2" xfId="33696"/>
    <cellStyle name="Обычный 42 4 4 2 3" xfId="33697"/>
    <cellStyle name="Обычный 42 4 4 3" xfId="33698"/>
    <cellStyle name="Обычный 42 4 4 3 2" xfId="33699"/>
    <cellStyle name="Обычный 42 4 4 4" xfId="33700"/>
    <cellStyle name="Обычный 42 4 5" xfId="33701"/>
    <cellStyle name="Обычный 42 4 5 2" xfId="33702"/>
    <cellStyle name="Обычный 42 4 5 2 2" xfId="33703"/>
    <cellStyle name="Обычный 42 4 5 3" xfId="33704"/>
    <cellStyle name="Обычный 42 4 6" xfId="33705"/>
    <cellStyle name="Обычный 42 4 6 2" xfId="33706"/>
    <cellStyle name="Обычный 42 4 7" xfId="33707"/>
    <cellStyle name="Обычный 42 4 7 2" xfId="33708"/>
    <cellStyle name="Обычный 42 4 8" xfId="33709"/>
    <cellStyle name="Обычный 42 5" xfId="33710"/>
    <cellStyle name="Обычный 42 5 2" xfId="33711"/>
    <cellStyle name="Обычный 42 5 2 2" xfId="33712"/>
    <cellStyle name="Обычный 42 5 2 2 2" xfId="33713"/>
    <cellStyle name="Обычный 42 5 2 2 2 2" xfId="33714"/>
    <cellStyle name="Обычный 42 5 2 2 3" xfId="33715"/>
    <cellStyle name="Обычный 42 5 2 3" xfId="33716"/>
    <cellStyle name="Обычный 42 5 2 3 2" xfId="33717"/>
    <cellStyle name="Обычный 42 5 2 4" xfId="33718"/>
    <cellStyle name="Обычный 42 5 3" xfId="33719"/>
    <cellStyle name="Обычный 42 5 3 2" xfId="33720"/>
    <cellStyle name="Обычный 42 5 3 2 2" xfId="33721"/>
    <cellStyle name="Обычный 42 5 3 2 2 2" xfId="33722"/>
    <cellStyle name="Обычный 42 5 3 2 3" xfId="33723"/>
    <cellStyle name="Обычный 42 5 3 3" xfId="33724"/>
    <cellStyle name="Обычный 42 5 3 3 2" xfId="33725"/>
    <cellStyle name="Обычный 42 5 3 4" xfId="33726"/>
    <cellStyle name="Обычный 42 5 4" xfId="33727"/>
    <cellStyle name="Обычный 42 5 4 2" xfId="33728"/>
    <cellStyle name="Обычный 42 5 4 2 2" xfId="33729"/>
    <cellStyle name="Обычный 42 5 4 2 2 2" xfId="33730"/>
    <cellStyle name="Обычный 42 5 4 2 3" xfId="33731"/>
    <cellStyle name="Обычный 42 5 4 3" xfId="33732"/>
    <cellStyle name="Обычный 42 5 4 3 2" xfId="33733"/>
    <cellStyle name="Обычный 42 5 4 4" xfId="33734"/>
    <cellStyle name="Обычный 42 5 5" xfId="33735"/>
    <cellStyle name="Обычный 42 5 5 2" xfId="33736"/>
    <cellStyle name="Обычный 42 5 5 2 2" xfId="33737"/>
    <cellStyle name="Обычный 42 5 5 3" xfId="33738"/>
    <cellStyle name="Обычный 42 5 6" xfId="33739"/>
    <cellStyle name="Обычный 42 5 6 2" xfId="33740"/>
    <cellStyle name="Обычный 42 5 7" xfId="33741"/>
    <cellStyle name="Обычный 42 5 7 2" xfId="33742"/>
    <cellStyle name="Обычный 42 5 8" xfId="33743"/>
    <cellStyle name="Обычный 42 6" xfId="33744"/>
    <cellStyle name="Обычный 42 6 2" xfId="33745"/>
    <cellStyle name="Обычный 42 6 2 2" xfId="33746"/>
    <cellStyle name="Обычный 42 6 2 2 2" xfId="33747"/>
    <cellStyle name="Обычный 42 6 2 2 2 2" xfId="33748"/>
    <cellStyle name="Обычный 42 6 2 2 3" xfId="33749"/>
    <cellStyle name="Обычный 42 6 2 3" xfId="33750"/>
    <cellStyle name="Обычный 42 6 2 3 2" xfId="33751"/>
    <cellStyle name="Обычный 42 6 2 4" xfId="33752"/>
    <cellStyle name="Обычный 42 6 3" xfId="33753"/>
    <cellStyle name="Обычный 42 6 3 2" xfId="33754"/>
    <cellStyle name="Обычный 42 6 3 2 2" xfId="33755"/>
    <cellStyle name="Обычный 42 6 3 2 2 2" xfId="33756"/>
    <cellStyle name="Обычный 42 6 3 2 3" xfId="33757"/>
    <cellStyle name="Обычный 42 6 3 3" xfId="33758"/>
    <cellStyle name="Обычный 42 6 3 3 2" xfId="33759"/>
    <cellStyle name="Обычный 42 6 3 4" xfId="33760"/>
    <cellStyle name="Обычный 42 6 4" xfId="33761"/>
    <cellStyle name="Обычный 42 6 4 2" xfId="33762"/>
    <cellStyle name="Обычный 42 6 4 2 2" xfId="33763"/>
    <cellStyle name="Обычный 42 6 4 2 2 2" xfId="33764"/>
    <cellStyle name="Обычный 42 6 4 2 3" xfId="33765"/>
    <cellStyle name="Обычный 42 6 4 3" xfId="33766"/>
    <cellStyle name="Обычный 42 6 4 3 2" xfId="33767"/>
    <cellStyle name="Обычный 42 6 4 4" xfId="33768"/>
    <cellStyle name="Обычный 42 6 5" xfId="33769"/>
    <cellStyle name="Обычный 42 6 5 2" xfId="33770"/>
    <cellStyle name="Обычный 42 6 5 2 2" xfId="33771"/>
    <cellStyle name="Обычный 42 6 5 3" xfId="33772"/>
    <cellStyle name="Обычный 42 6 6" xfId="33773"/>
    <cellStyle name="Обычный 42 6 6 2" xfId="33774"/>
    <cellStyle name="Обычный 42 6 7" xfId="33775"/>
    <cellStyle name="Обычный 42 7" xfId="33776"/>
    <cellStyle name="Обычный 42 7 2" xfId="33777"/>
    <cellStyle name="Обычный 42 7 2 2" xfId="33778"/>
    <cellStyle name="Обычный 42 7 2 2 2" xfId="33779"/>
    <cellStyle name="Обычный 42 7 2 3" xfId="33780"/>
    <cellStyle name="Обычный 42 7 3" xfId="33781"/>
    <cellStyle name="Обычный 42 7 3 2" xfId="33782"/>
    <cellStyle name="Обычный 42 7 4" xfId="33783"/>
    <cellStyle name="Обычный 42 8" xfId="33784"/>
    <cellStyle name="Обычный 42 8 2" xfId="47677"/>
    <cellStyle name="Обычный 42 9" xfId="33785"/>
    <cellStyle name="Обычный 42 9 2" xfId="33786"/>
    <cellStyle name="Обычный 42 9 2 2" xfId="33787"/>
    <cellStyle name="Обычный 42 9 2 2 2" xfId="33788"/>
    <cellStyle name="Обычный 42 9 2 3" xfId="33789"/>
    <cellStyle name="Обычный 42 9 3" xfId="33790"/>
    <cellStyle name="Обычный 42 9 3 2" xfId="33791"/>
    <cellStyle name="Обычный 42 9 4" xfId="33792"/>
    <cellStyle name="Обычный 42_RecoursesReserves_образец (Универсальный от Димы) (2)" xfId="47678"/>
    <cellStyle name="Обычный 43" xfId="33793"/>
    <cellStyle name="Обычный 43 10" xfId="33794"/>
    <cellStyle name="Обычный 43 10 2" xfId="33795"/>
    <cellStyle name="Обычный 43 10 2 2" xfId="33796"/>
    <cellStyle name="Обычный 43 10 2 2 2" xfId="33797"/>
    <cellStyle name="Обычный 43 10 2 3" xfId="33798"/>
    <cellStyle name="Обычный 43 10 3" xfId="33799"/>
    <cellStyle name="Обычный 43 10 3 2" xfId="33800"/>
    <cellStyle name="Обычный 43 10 4" xfId="33801"/>
    <cellStyle name="Обычный 43 11" xfId="33802"/>
    <cellStyle name="Обычный 43 11 2" xfId="47679"/>
    <cellStyle name="Обычный 43 12" xfId="33803"/>
    <cellStyle name="Обычный 43 12 2" xfId="33804"/>
    <cellStyle name="Обычный 43 12 2 2" xfId="33805"/>
    <cellStyle name="Обычный 43 12 3" xfId="33806"/>
    <cellStyle name="Обычный 43 13" xfId="33807"/>
    <cellStyle name="Обычный 43 13 2" xfId="33808"/>
    <cellStyle name="Обычный 43 14" xfId="33809"/>
    <cellStyle name="Обычный 43 15" xfId="47680"/>
    <cellStyle name="Обычный 43 2" xfId="33810"/>
    <cellStyle name="Обычный 43 2 10" xfId="33811"/>
    <cellStyle name="Обычный 43 2 2" xfId="33812"/>
    <cellStyle name="Обычный 43 2 2 2" xfId="33813"/>
    <cellStyle name="Обычный 43 2 2 2 2" xfId="33814"/>
    <cellStyle name="Обычный 43 2 2 2 2 2" xfId="33815"/>
    <cellStyle name="Обычный 43 2 2 2 2 2 2" xfId="33816"/>
    <cellStyle name="Обычный 43 2 2 2 2 3" xfId="33817"/>
    <cellStyle name="Обычный 43 2 2 2 3" xfId="33818"/>
    <cellStyle name="Обычный 43 2 2 2 3 2" xfId="33819"/>
    <cellStyle name="Обычный 43 2 2 2 4" xfId="33820"/>
    <cellStyle name="Обычный 43 2 2 3" xfId="33821"/>
    <cellStyle name="Обычный 43 2 2 3 2" xfId="33822"/>
    <cellStyle name="Обычный 43 2 2 3 2 2" xfId="33823"/>
    <cellStyle name="Обычный 43 2 2 3 2 2 2" xfId="33824"/>
    <cellStyle name="Обычный 43 2 2 3 2 3" xfId="33825"/>
    <cellStyle name="Обычный 43 2 2 3 3" xfId="33826"/>
    <cellStyle name="Обычный 43 2 2 3 3 2" xfId="33827"/>
    <cellStyle name="Обычный 43 2 2 3 4" xfId="33828"/>
    <cellStyle name="Обычный 43 2 2 4" xfId="33829"/>
    <cellStyle name="Обычный 43 2 2 4 2" xfId="33830"/>
    <cellStyle name="Обычный 43 2 2 4 2 2" xfId="33831"/>
    <cellStyle name="Обычный 43 2 2 4 2 2 2" xfId="33832"/>
    <cellStyle name="Обычный 43 2 2 4 2 3" xfId="33833"/>
    <cellStyle name="Обычный 43 2 2 4 3" xfId="33834"/>
    <cellStyle name="Обычный 43 2 2 4 3 2" xfId="33835"/>
    <cellStyle name="Обычный 43 2 2 4 4" xfId="33836"/>
    <cellStyle name="Обычный 43 2 2 5" xfId="33837"/>
    <cellStyle name="Обычный 43 2 2 5 2" xfId="33838"/>
    <cellStyle name="Обычный 43 2 2 5 2 2" xfId="33839"/>
    <cellStyle name="Обычный 43 2 2 5 3" xfId="33840"/>
    <cellStyle name="Обычный 43 2 2 6" xfId="33841"/>
    <cellStyle name="Обычный 43 2 2 6 2" xfId="33842"/>
    <cellStyle name="Обычный 43 2 2 7" xfId="33843"/>
    <cellStyle name="Обычный 43 2 2 7 2" xfId="33844"/>
    <cellStyle name="Обычный 43 2 2 8" xfId="33845"/>
    <cellStyle name="Обычный 43 2 3" xfId="33846"/>
    <cellStyle name="Обычный 43 2 3 2" xfId="33847"/>
    <cellStyle name="Обычный 43 2 3 2 2" xfId="33848"/>
    <cellStyle name="Обычный 43 2 3 2 2 2" xfId="33849"/>
    <cellStyle name="Обычный 43 2 3 2 2 2 2" xfId="33850"/>
    <cellStyle name="Обычный 43 2 3 2 2 3" xfId="33851"/>
    <cellStyle name="Обычный 43 2 3 2 3" xfId="33852"/>
    <cellStyle name="Обычный 43 2 3 2 3 2" xfId="33853"/>
    <cellStyle name="Обычный 43 2 3 2 4" xfId="33854"/>
    <cellStyle name="Обычный 43 2 3 3" xfId="33855"/>
    <cellStyle name="Обычный 43 2 3 3 2" xfId="33856"/>
    <cellStyle name="Обычный 43 2 3 3 2 2" xfId="33857"/>
    <cellStyle name="Обычный 43 2 3 3 2 2 2" xfId="33858"/>
    <cellStyle name="Обычный 43 2 3 3 2 3" xfId="33859"/>
    <cellStyle name="Обычный 43 2 3 3 3" xfId="33860"/>
    <cellStyle name="Обычный 43 2 3 3 3 2" xfId="33861"/>
    <cellStyle name="Обычный 43 2 3 3 4" xfId="33862"/>
    <cellStyle name="Обычный 43 2 3 4" xfId="33863"/>
    <cellStyle name="Обычный 43 2 3 4 2" xfId="33864"/>
    <cellStyle name="Обычный 43 2 3 4 2 2" xfId="33865"/>
    <cellStyle name="Обычный 43 2 3 4 2 2 2" xfId="33866"/>
    <cellStyle name="Обычный 43 2 3 4 2 3" xfId="33867"/>
    <cellStyle name="Обычный 43 2 3 4 3" xfId="33868"/>
    <cellStyle name="Обычный 43 2 3 4 3 2" xfId="33869"/>
    <cellStyle name="Обычный 43 2 3 4 4" xfId="33870"/>
    <cellStyle name="Обычный 43 2 3 5" xfId="33871"/>
    <cellStyle name="Обычный 43 2 3 5 2" xfId="33872"/>
    <cellStyle name="Обычный 43 2 3 5 2 2" xfId="33873"/>
    <cellStyle name="Обычный 43 2 3 5 3" xfId="33874"/>
    <cellStyle name="Обычный 43 2 3 6" xfId="33875"/>
    <cellStyle name="Обычный 43 2 3 6 2" xfId="33876"/>
    <cellStyle name="Обычный 43 2 3 7" xfId="33877"/>
    <cellStyle name="Обычный 43 2 4" xfId="33878"/>
    <cellStyle name="Обычный 43 2 4 2" xfId="33879"/>
    <cellStyle name="Обычный 43 2 4 2 2" xfId="33880"/>
    <cellStyle name="Обычный 43 2 4 2 2 2" xfId="33881"/>
    <cellStyle name="Обычный 43 2 4 2 3" xfId="33882"/>
    <cellStyle name="Обычный 43 2 4 3" xfId="33883"/>
    <cellStyle name="Обычный 43 2 4 3 2" xfId="33884"/>
    <cellStyle name="Обычный 43 2 4 4" xfId="33885"/>
    <cellStyle name="Обычный 43 2 5" xfId="33886"/>
    <cellStyle name="Обычный 43 2 5 2" xfId="33887"/>
    <cellStyle name="Обычный 43 2 5 2 2" xfId="33888"/>
    <cellStyle name="Обычный 43 2 5 2 2 2" xfId="33889"/>
    <cellStyle name="Обычный 43 2 5 2 3" xfId="33890"/>
    <cellStyle name="Обычный 43 2 5 3" xfId="33891"/>
    <cellStyle name="Обычный 43 2 5 3 2" xfId="33892"/>
    <cellStyle name="Обычный 43 2 5 4" xfId="33893"/>
    <cellStyle name="Обычный 43 2 6" xfId="33894"/>
    <cellStyle name="Обычный 43 2 6 2" xfId="33895"/>
    <cellStyle name="Обычный 43 2 6 2 2" xfId="33896"/>
    <cellStyle name="Обычный 43 2 6 2 2 2" xfId="33897"/>
    <cellStyle name="Обычный 43 2 6 2 3" xfId="33898"/>
    <cellStyle name="Обычный 43 2 6 3" xfId="33899"/>
    <cellStyle name="Обычный 43 2 6 3 2" xfId="33900"/>
    <cellStyle name="Обычный 43 2 6 4" xfId="33901"/>
    <cellStyle name="Обычный 43 2 7" xfId="33902"/>
    <cellStyle name="Обычный 43 2 7 2" xfId="33903"/>
    <cellStyle name="Обычный 43 2 7 2 2" xfId="33904"/>
    <cellStyle name="Обычный 43 2 7 3" xfId="33905"/>
    <cellStyle name="Обычный 43 2 8" xfId="33906"/>
    <cellStyle name="Обычный 43 2 8 2" xfId="33907"/>
    <cellStyle name="Обычный 43 2 9" xfId="33908"/>
    <cellStyle name="Обычный 43 2 9 2" xfId="33909"/>
    <cellStyle name="Обычный 43 3" xfId="33910"/>
    <cellStyle name="Обычный 43 3 10" xfId="33911"/>
    <cellStyle name="Обычный 43 3 2" xfId="33912"/>
    <cellStyle name="Обычный 43 3 2 2" xfId="33913"/>
    <cellStyle name="Обычный 43 3 2 2 2" xfId="33914"/>
    <cellStyle name="Обычный 43 3 2 2 2 2" xfId="33915"/>
    <cellStyle name="Обычный 43 3 2 2 2 2 2" xfId="33916"/>
    <cellStyle name="Обычный 43 3 2 2 2 3" xfId="33917"/>
    <cellStyle name="Обычный 43 3 2 2 3" xfId="33918"/>
    <cellStyle name="Обычный 43 3 2 2 3 2" xfId="33919"/>
    <cellStyle name="Обычный 43 3 2 2 4" xfId="33920"/>
    <cellStyle name="Обычный 43 3 2 3" xfId="33921"/>
    <cellStyle name="Обычный 43 3 2 3 2" xfId="33922"/>
    <cellStyle name="Обычный 43 3 2 3 2 2" xfId="33923"/>
    <cellStyle name="Обычный 43 3 2 3 2 2 2" xfId="33924"/>
    <cellStyle name="Обычный 43 3 2 3 2 3" xfId="33925"/>
    <cellStyle name="Обычный 43 3 2 3 3" xfId="33926"/>
    <cellStyle name="Обычный 43 3 2 3 3 2" xfId="33927"/>
    <cellStyle name="Обычный 43 3 2 3 4" xfId="33928"/>
    <cellStyle name="Обычный 43 3 2 4" xfId="33929"/>
    <cellStyle name="Обычный 43 3 2 4 2" xfId="33930"/>
    <cellStyle name="Обычный 43 3 2 4 2 2" xfId="33931"/>
    <cellStyle name="Обычный 43 3 2 4 2 2 2" xfId="33932"/>
    <cellStyle name="Обычный 43 3 2 4 2 3" xfId="33933"/>
    <cellStyle name="Обычный 43 3 2 4 3" xfId="33934"/>
    <cellStyle name="Обычный 43 3 2 4 3 2" xfId="33935"/>
    <cellStyle name="Обычный 43 3 2 4 4" xfId="33936"/>
    <cellStyle name="Обычный 43 3 2 5" xfId="33937"/>
    <cellStyle name="Обычный 43 3 2 5 2" xfId="33938"/>
    <cellStyle name="Обычный 43 3 2 5 2 2" xfId="33939"/>
    <cellStyle name="Обычный 43 3 2 5 3" xfId="33940"/>
    <cellStyle name="Обычный 43 3 2 6" xfId="33941"/>
    <cellStyle name="Обычный 43 3 2 6 2" xfId="33942"/>
    <cellStyle name="Обычный 43 3 2 7" xfId="33943"/>
    <cellStyle name="Обычный 43 3 2 7 2" xfId="33944"/>
    <cellStyle name="Обычный 43 3 2 8" xfId="33945"/>
    <cellStyle name="Обычный 43 3 3" xfId="33946"/>
    <cellStyle name="Обычный 43 3 3 2" xfId="33947"/>
    <cellStyle name="Обычный 43 3 3 2 2" xfId="33948"/>
    <cellStyle name="Обычный 43 3 3 2 2 2" xfId="33949"/>
    <cellStyle name="Обычный 43 3 3 2 2 2 2" xfId="33950"/>
    <cellStyle name="Обычный 43 3 3 2 2 3" xfId="33951"/>
    <cellStyle name="Обычный 43 3 3 2 3" xfId="33952"/>
    <cellStyle name="Обычный 43 3 3 2 3 2" xfId="33953"/>
    <cellStyle name="Обычный 43 3 3 2 4" xfId="33954"/>
    <cellStyle name="Обычный 43 3 3 3" xfId="33955"/>
    <cellStyle name="Обычный 43 3 3 3 2" xfId="33956"/>
    <cellStyle name="Обычный 43 3 3 3 2 2" xfId="33957"/>
    <cellStyle name="Обычный 43 3 3 3 2 2 2" xfId="33958"/>
    <cellStyle name="Обычный 43 3 3 3 2 3" xfId="33959"/>
    <cellStyle name="Обычный 43 3 3 3 3" xfId="33960"/>
    <cellStyle name="Обычный 43 3 3 3 3 2" xfId="33961"/>
    <cellStyle name="Обычный 43 3 3 3 4" xfId="33962"/>
    <cellStyle name="Обычный 43 3 3 4" xfId="33963"/>
    <cellStyle name="Обычный 43 3 3 4 2" xfId="33964"/>
    <cellStyle name="Обычный 43 3 3 4 2 2" xfId="33965"/>
    <cellStyle name="Обычный 43 3 3 4 2 2 2" xfId="33966"/>
    <cellStyle name="Обычный 43 3 3 4 2 3" xfId="33967"/>
    <cellStyle name="Обычный 43 3 3 4 3" xfId="33968"/>
    <cellStyle name="Обычный 43 3 3 4 3 2" xfId="33969"/>
    <cellStyle name="Обычный 43 3 3 4 4" xfId="33970"/>
    <cellStyle name="Обычный 43 3 3 5" xfId="33971"/>
    <cellStyle name="Обычный 43 3 3 5 2" xfId="33972"/>
    <cellStyle name="Обычный 43 3 3 5 2 2" xfId="33973"/>
    <cellStyle name="Обычный 43 3 3 5 3" xfId="33974"/>
    <cellStyle name="Обычный 43 3 3 6" xfId="33975"/>
    <cellStyle name="Обычный 43 3 3 6 2" xfId="33976"/>
    <cellStyle name="Обычный 43 3 3 7" xfId="33977"/>
    <cellStyle name="Обычный 43 3 4" xfId="33978"/>
    <cellStyle name="Обычный 43 3 4 2" xfId="33979"/>
    <cellStyle name="Обычный 43 3 4 2 2" xfId="33980"/>
    <cellStyle name="Обычный 43 3 4 2 2 2" xfId="33981"/>
    <cellStyle name="Обычный 43 3 4 2 3" xfId="33982"/>
    <cellStyle name="Обычный 43 3 4 3" xfId="33983"/>
    <cellStyle name="Обычный 43 3 4 3 2" xfId="33984"/>
    <cellStyle name="Обычный 43 3 4 4" xfId="33985"/>
    <cellStyle name="Обычный 43 3 5" xfId="33986"/>
    <cellStyle name="Обычный 43 3 5 2" xfId="33987"/>
    <cellStyle name="Обычный 43 3 5 2 2" xfId="33988"/>
    <cellStyle name="Обычный 43 3 5 2 2 2" xfId="33989"/>
    <cellStyle name="Обычный 43 3 5 2 3" xfId="33990"/>
    <cellStyle name="Обычный 43 3 5 3" xfId="33991"/>
    <cellStyle name="Обычный 43 3 5 3 2" xfId="33992"/>
    <cellStyle name="Обычный 43 3 5 4" xfId="33993"/>
    <cellStyle name="Обычный 43 3 6" xfId="33994"/>
    <cellStyle name="Обычный 43 3 6 2" xfId="33995"/>
    <cellStyle name="Обычный 43 3 6 2 2" xfId="33996"/>
    <cellStyle name="Обычный 43 3 6 2 2 2" xfId="33997"/>
    <cellStyle name="Обычный 43 3 6 2 3" xfId="33998"/>
    <cellStyle name="Обычный 43 3 6 3" xfId="33999"/>
    <cellStyle name="Обычный 43 3 6 3 2" xfId="34000"/>
    <cellStyle name="Обычный 43 3 6 4" xfId="34001"/>
    <cellStyle name="Обычный 43 3 7" xfId="34002"/>
    <cellStyle name="Обычный 43 3 7 2" xfId="34003"/>
    <cellStyle name="Обычный 43 3 7 2 2" xfId="34004"/>
    <cellStyle name="Обычный 43 3 7 3" xfId="34005"/>
    <cellStyle name="Обычный 43 3 8" xfId="34006"/>
    <cellStyle name="Обычный 43 3 8 2" xfId="34007"/>
    <cellStyle name="Обычный 43 3 9" xfId="34008"/>
    <cellStyle name="Обычный 43 3 9 2" xfId="34009"/>
    <cellStyle name="Обычный 43 4" xfId="34010"/>
    <cellStyle name="Обычный 43 4 2" xfId="34011"/>
    <cellStyle name="Обычный 43 4 2 2" xfId="34012"/>
    <cellStyle name="Обычный 43 4 2 2 2" xfId="34013"/>
    <cellStyle name="Обычный 43 4 2 2 2 2" xfId="34014"/>
    <cellStyle name="Обычный 43 4 2 2 3" xfId="34015"/>
    <cellStyle name="Обычный 43 4 2 3" xfId="34016"/>
    <cellStyle name="Обычный 43 4 2 3 2" xfId="34017"/>
    <cellStyle name="Обычный 43 4 2 4" xfId="34018"/>
    <cellStyle name="Обычный 43 4 3" xfId="34019"/>
    <cellStyle name="Обычный 43 4 3 2" xfId="34020"/>
    <cellStyle name="Обычный 43 4 3 2 2" xfId="34021"/>
    <cellStyle name="Обычный 43 4 3 2 2 2" xfId="34022"/>
    <cellStyle name="Обычный 43 4 3 2 3" xfId="34023"/>
    <cellStyle name="Обычный 43 4 3 3" xfId="34024"/>
    <cellStyle name="Обычный 43 4 3 3 2" xfId="34025"/>
    <cellStyle name="Обычный 43 4 3 4" xfId="34026"/>
    <cellStyle name="Обычный 43 4 4" xfId="34027"/>
    <cellStyle name="Обычный 43 4 4 2" xfId="34028"/>
    <cellStyle name="Обычный 43 4 4 2 2" xfId="34029"/>
    <cellStyle name="Обычный 43 4 4 2 2 2" xfId="34030"/>
    <cellStyle name="Обычный 43 4 4 2 3" xfId="34031"/>
    <cellStyle name="Обычный 43 4 4 3" xfId="34032"/>
    <cellStyle name="Обычный 43 4 4 3 2" xfId="34033"/>
    <cellStyle name="Обычный 43 4 4 4" xfId="34034"/>
    <cellStyle name="Обычный 43 4 5" xfId="34035"/>
    <cellStyle name="Обычный 43 4 5 2" xfId="34036"/>
    <cellStyle name="Обычный 43 4 5 2 2" xfId="34037"/>
    <cellStyle name="Обычный 43 4 5 3" xfId="34038"/>
    <cellStyle name="Обычный 43 4 6" xfId="34039"/>
    <cellStyle name="Обычный 43 4 6 2" xfId="34040"/>
    <cellStyle name="Обычный 43 4 7" xfId="34041"/>
    <cellStyle name="Обычный 43 4 7 2" xfId="34042"/>
    <cellStyle name="Обычный 43 4 8" xfId="34043"/>
    <cellStyle name="Обычный 43 5" xfId="34044"/>
    <cellStyle name="Обычный 43 5 2" xfId="34045"/>
    <cellStyle name="Обычный 43 5 2 2" xfId="34046"/>
    <cellStyle name="Обычный 43 5 2 2 2" xfId="34047"/>
    <cellStyle name="Обычный 43 5 2 2 2 2" xfId="34048"/>
    <cellStyle name="Обычный 43 5 2 2 3" xfId="34049"/>
    <cellStyle name="Обычный 43 5 2 3" xfId="34050"/>
    <cellStyle name="Обычный 43 5 2 3 2" xfId="34051"/>
    <cellStyle name="Обычный 43 5 2 4" xfId="34052"/>
    <cellStyle name="Обычный 43 5 3" xfId="34053"/>
    <cellStyle name="Обычный 43 5 3 2" xfId="34054"/>
    <cellStyle name="Обычный 43 5 3 2 2" xfId="34055"/>
    <cellStyle name="Обычный 43 5 3 2 2 2" xfId="34056"/>
    <cellStyle name="Обычный 43 5 3 2 3" xfId="34057"/>
    <cellStyle name="Обычный 43 5 3 3" xfId="34058"/>
    <cellStyle name="Обычный 43 5 3 3 2" xfId="34059"/>
    <cellStyle name="Обычный 43 5 3 4" xfId="34060"/>
    <cellStyle name="Обычный 43 5 4" xfId="34061"/>
    <cellStyle name="Обычный 43 5 4 2" xfId="34062"/>
    <cellStyle name="Обычный 43 5 4 2 2" xfId="34063"/>
    <cellStyle name="Обычный 43 5 4 2 2 2" xfId="34064"/>
    <cellStyle name="Обычный 43 5 4 2 3" xfId="34065"/>
    <cellStyle name="Обычный 43 5 4 3" xfId="34066"/>
    <cellStyle name="Обычный 43 5 4 3 2" xfId="34067"/>
    <cellStyle name="Обычный 43 5 4 4" xfId="34068"/>
    <cellStyle name="Обычный 43 5 5" xfId="34069"/>
    <cellStyle name="Обычный 43 5 5 2" xfId="34070"/>
    <cellStyle name="Обычный 43 5 5 2 2" xfId="34071"/>
    <cellStyle name="Обычный 43 5 5 3" xfId="34072"/>
    <cellStyle name="Обычный 43 5 6" xfId="34073"/>
    <cellStyle name="Обычный 43 5 6 2" xfId="34074"/>
    <cellStyle name="Обычный 43 5 7" xfId="34075"/>
    <cellStyle name="Обычный 43 5 7 2" xfId="34076"/>
    <cellStyle name="Обычный 43 5 8" xfId="34077"/>
    <cellStyle name="Обычный 43 6" xfId="34078"/>
    <cellStyle name="Обычный 43 6 2" xfId="34079"/>
    <cellStyle name="Обычный 43 6 2 2" xfId="34080"/>
    <cellStyle name="Обычный 43 6 2 2 2" xfId="34081"/>
    <cellStyle name="Обычный 43 6 2 2 2 2" xfId="34082"/>
    <cellStyle name="Обычный 43 6 2 2 3" xfId="34083"/>
    <cellStyle name="Обычный 43 6 2 3" xfId="34084"/>
    <cellStyle name="Обычный 43 6 2 3 2" xfId="34085"/>
    <cellStyle name="Обычный 43 6 2 4" xfId="34086"/>
    <cellStyle name="Обычный 43 6 3" xfId="34087"/>
    <cellStyle name="Обычный 43 6 3 2" xfId="34088"/>
    <cellStyle name="Обычный 43 6 3 2 2" xfId="34089"/>
    <cellStyle name="Обычный 43 6 3 2 2 2" xfId="34090"/>
    <cellStyle name="Обычный 43 6 3 2 3" xfId="34091"/>
    <cellStyle name="Обычный 43 6 3 3" xfId="34092"/>
    <cellStyle name="Обычный 43 6 3 3 2" xfId="34093"/>
    <cellStyle name="Обычный 43 6 3 4" xfId="34094"/>
    <cellStyle name="Обычный 43 6 4" xfId="34095"/>
    <cellStyle name="Обычный 43 6 4 2" xfId="34096"/>
    <cellStyle name="Обычный 43 6 4 2 2" xfId="34097"/>
    <cellStyle name="Обычный 43 6 4 2 2 2" xfId="34098"/>
    <cellStyle name="Обычный 43 6 4 2 3" xfId="34099"/>
    <cellStyle name="Обычный 43 6 4 3" xfId="34100"/>
    <cellStyle name="Обычный 43 6 4 3 2" xfId="34101"/>
    <cellStyle name="Обычный 43 6 4 4" xfId="34102"/>
    <cellStyle name="Обычный 43 6 5" xfId="34103"/>
    <cellStyle name="Обычный 43 6 5 2" xfId="34104"/>
    <cellStyle name="Обычный 43 6 5 2 2" xfId="34105"/>
    <cellStyle name="Обычный 43 6 5 3" xfId="34106"/>
    <cellStyle name="Обычный 43 6 6" xfId="34107"/>
    <cellStyle name="Обычный 43 6 6 2" xfId="34108"/>
    <cellStyle name="Обычный 43 6 7" xfId="34109"/>
    <cellStyle name="Обычный 43 7" xfId="34110"/>
    <cellStyle name="Обычный 43 7 2" xfId="34111"/>
    <cellStyle name="Обычный 43 7 2 2" xfId="34112"/>
    <cellStyle name="Обычный 43 7 2 2 2" xfId="34113"/>
    <cellStyle name="Обычный 43 7 2 3" xfId="34114"/>
    <cellStyle name="Обычный 43 7 3" xfId="34115"/>
    <cellStyle name="Обычный 43 7 3 2" xfId="34116"/>
    <cellStyle name="Обычный 43 7 4" xfId="34117"/>
    <cellStyle name="Обычный 43 8" xfId="34118"/>
    <cellStyle name="Обычный 43 8 2" xfId="47681"/>
    <cellStyle name="Обычный 43 9" xfId="34119"/>
    <cellStyle name="Обычный 43 9 2" xfId="34120"/>
    <cellStyle name="Обычный 43 9 2 2" xfId="34121"/>
    <cellStyle name="Обычный 43 9 2 2 2" xfId="34122"/>
    <cellStyle name="Обычный 43 9 2 3" xfId="34123"/>
    <cellStyle name="Обычный 43 9 3" xfId="34124"/>
    <cellStyle name="Обычный 43 9 3 2" xfId="34125"/>
    <cellStyle name="Обычный 43 9 4" xfId="34126"/>
    <cellStyle name="Обычный 43_RecoursesReserves_образец (Универсальный от Димы) (2)" xfId="47682"/>
    <cellStyle name="Обычный 44" xfId="34127"/>
    <cellStyle name="Обычный 44 10" xfId="34128"/>
    <cellStyle name="Обычный 44 10 2" xfId="34129"/>
    <cellStyle name="Обычный 44 10 2 2" xfId="34130"/>
    <cellStyle name="Обычный 44 10 2 2 2" xfId="34131"/>
    <cellStyle name="Обычный 44 10 2 3" xfId="34132"/>
    <cellStyle name="Обычный 44 10 3" xfId="34133"/>
    <cellStyle name="Обычный 44 10 3 2" xfId="34134"/>
    <cellStyle name="Обычный 44 10 4" xfId="34135"/>
    <cellStyle name="Обычный 44 11" xfId="34136"/>
    <cellStyle name="Обычный 44 11 2" xfId="47683"/>
    <cellStyle name="Обычный 44 12" xfId="34137"/>
    <cellStyle name="Обычный 44 12 2" xfId="34138"/>
    <cellStyle name="Обычный 44 12 2 2" xfId="34139"/>
    <cellStyle name="Обычный 44 12 3" xfId="34140"/>
    <cellStyle name="Обычный 44 13" xfId="34141"/>
    <cellStyle name="Обычный 44 13 2" xfId="34142"/>
    <cellStyle name="Обычный 44 14" xfId="34143"/>
    <cellStyle name="Обычный 44 15" xfId="47684"/>
    <cellStyle name="Обычный 44 2" xfId="34144"/>
    <cellStyle name="Обычный 44 2 10" xfId="34145"/>
    <cellStyle name="Обычный 44 2 2" xfId="34146"/>
    <cellStyle name="Обычный 44 2 2 2" xfId="34147"/>
    <cellStyle name="Обычный 44 2 2 2 2" xfId="34148"/>
    <cellStyle name="Обычный 44 2 2 2 2 2" xfId="34149"/>
    <cellStyle name="Обычный 44 2 2 2 2 2 2" xfId="34150"/>
    <cellStyle name="Обычный 44 2 2 2 2 3" xfId="34151"/>
    <cellStyle name="Обычный 44 2 2 2 3" xfId="34152"/>
    <cellStyle name="Обычный 44 2 2 2 3 2" xfId="34153"/>
    <cellStyle name="Обычный 44 2 2 2 4" xfId="34154"/>
    <cellStyle name="Обычный 44 2 2 3" xfId="34155"/>
    <cellStyle name="Обычный 44 2 2 3 2" xfId="34156"/>
    <cellStyle name="Обычный 44 2 2 3 2 2" xfId="34157"/>
    <cellStyle name="Обычный 44 2 2 3 2 2 2" xfId="34158"/>
    <cellStyle name="Обычный 44 2 2 3 2 3" xfId="34159"/>
    <cellStyle name="Обычный 44 2 2 3 3" xfId="34160"/>
    <cellStyle name="Обычный 44 2 2 3 3 2" xfId="34161"/>
    <cellStyle name="Обычный 44 2 2 3 4" xfId="34162"/>
    <cellStyle name="Обычный 44 2 2 4" xfId="34163"/>
    <cellStyle name="Обычный 44 2 2 4 2" xfId="34164"/>
    <cellStyle name="Обычный 44 2 2 4 2 2" xfId="34165"/>
    <cellStyle name="Обычный 44 2 2 4 2 2 2" xfId="34166"/>
    <cellStyle name="Обычный 44 2 2 4 2 3" xfId="34167"/>
    <cellStyle name="Обычный 44 2 2 4 3" xfId="34168"/>
    <cellStyle name="Обычный 44 2 2 4 3 2" xfId="34169"/>
    <cellStyle name="Обычный 44 2 2 4 4" xfId="34170"/>
    <cellStyle name="Обычный 44 2 2 5" xfId="34171"/>
    <cellStyle name="Обычный 44 2 2 5 2" xfId="34172"/>
    <cellStyle name="Обычный 44 2 2 5 2 2" xfId="34173"/>
    <cellStyle name="Обычный 44 2 2 5 3" xfId="34174"/>
    <cellStyle name="Обычный 44 2 2 6" xfId="34175"/>
    <cellStyle name="Обычный 44 2 2 6 2" xfId="34176"/>
    <cellStyle name="Обычный 44 2 2 7" xfId="34177"/>
    <cellStyle name="Обычный 44 2 2 7 2" xfId="34178"/>
    <cellStyle name="Обычный 44 2 2 8" xfId="34179"/>
    <cellStyle name="Обычный 44 2 3" xfId="34180"/>
    <cellStyle name="Обычный 44 2 3 2" xfId="34181"/>
    <cellStyle name="Обычный 44 2 3 2 2" xfId="34182"/>
    <cellStyle name="Обычный 44 2 3 2 2 2" xfId="34183"/>
    <cellStyle name="Обычный 44 2 3 2 2 2 2" xfId="34184"/>
    <cellStyle name="Обычный 44 2 3 2 2 3" xfId="34185"/>
    <cellStyle name="Обычный 44 2 3 2 3" xfId="34186"/>
    <cellStyle name="Обычный 44 2 3 2 3 2" xfId="34187"/>
    <cellStyle name="Обычный 44 2 3 2 4" xfId="34188"/>
    <cellStyle name="Обычный 44 2 3 3" xfId="34189"/>
    <cellStyle name="Обычный 44 2 3 3 2" xfId="34190"/>
    <cellStyle name="Обычный 44 2 3 3 2 2" xfId="34191"/>
    <cellStyle name="Обычный 44 2 3 3 2 2 2" xfId="34192"/>
    <cellStyle name="Обычный 44 2 3 3 2 3" xfId="34193"/>
    <cellStyle name="Обычный 44 2 3 3 3" xfId="34194"/>
    <cellStyle name="Обычный 44 2 3 3 3 2" xfId="34195"/>
    <cellStyle name="Обычный 44 2 3 3 4" xfId="34196"/>
    <cellStyle name="Обычный 44 2 3 4" xfId="34197"/>
    <cellStyle name="Обычный 44 2 3 4 2" xfId="34198"/>
    <cellStyle name="Обычный 44 2 3 4 2 2" xfId="34199"/>
    <cellStyle name="Обычный 44 2 3 4 2 2 2" xfId="34200"/>
    <cellStyle name="Обычный 44 2 3 4 2 3" xfId="34201"/>
    <cellStyle name="Обычный 44 2 3 4 3" xfId="34202"/>
    <cellStyle name="Обычный 44 2 3 4 3 2" xfId="34203"/>
    <cellStyle name="Обычный 44 2 3 4 4" xfId="34204"/>
    <cellStyle name="Обычный 44 2 3 5" xfId="34205"/>
    <cellStyle name="Обычный 44 2 3 5 2" xfId="34206"/>
    <cellStyle name="Обычный 44 2 3 5 2 2" xfId="34207"/>
    <cellStyle name="Обычный 44 2 3 5 3" xfId="34208"/>
    <cellStyle name="Обычный 44 2 3 6" xfId="34209"/>
    <cellStyle name="Обычный 44 2 3 6 2" xfId="34210"/>
    <cellStyle name="Обычный 44 2 3 7" xfId="34211"/>
    <cellStyle name="Обычный 44 2 4" xfId="34212"/>
    <cellStyle name="Обычный 44 2 4 2" xfId="34213"/>
    <cellStyle name="Обычный 44 2 4 2 2" xfId="34214"/>
    <cellStyle name="Обычный 44 2 4 2 2 2" xfId="34215"/>
    <cellStyle name="Обычный 44 2 4 2 3" xfId="34216"/>
    <cellStyle name="Обычный 44 2 4 3" xfId="34217"/>
    <cellStyle name="Обычный 44 2 4 3 2" xfId="34218"/>
    <cellStyle name="Обычный 44 2 4 4" xfId="34219"/>
    <cellStyle name="Обычный 44 2 5" xfId="34220"/>
    <cellStyle name="Обычный 44 2 5 2" xfId="34221"/>
    <cellStyle name="Обычный 44 2 5 2 2" xfId="34222"/>
    <cellStyle name="Обычный 44 2 5 2 2 2" xfId="34223"/>
    <cellStyle name="Обычный 44 2 5 2 3" xfId="34224"/>
    <cellStyle name="Обычный 44 2 5 3" xfId="34225"/>
    <cellStyle name="Обычный 44 2 5 3 2" xfId="34226"/>
    <cellStyle name="Обычный 44 2 5 4" xfId="34227"/>
    <cellStyle name="Обычный 44 2 6" xfId="34228"/>
    <cellStyle name="Обычный 44 2 6 2" xfId="34229"/>
    <cellStyle name="Обычный 44 2 6 2 2" xfId="34230"/>
    <cellStyle name="Обычный 44 2 6 2 2 2" xfId="34231"/>
    <cellStyle name="Обычный 44 2 6 2 3" xfId="34232"/>
    <cellStyle name="Обычный 44 2 6 3" xfId="34233"/>
    <cellStyle name="Обычный 44 2 6 3 2" xfId="34234"/>
    <cellStyle name="Обычный 44 2 6 4" xfId="34235"/>
    <cellStyle name="Обычный 44 2 7" xfId="34236"/>
    <cellStyle name="Обычный 44 2 7 2" xfId="34237"/>
    <cellStyle name="Обычный 44 2 7 2 2" xfId="34238"/>
    <cellStyle name="Обычный 44 2 7 3" xfId="34239"/>
    <cellStyle name="Обычный 44 2 8" xfId="34240"/>
    <cellStyle name="Обычный 44 2 8 2" xfId="34241"/>
    <cellStyle name="Обычный 44 2 9" xfId="34242"/>
    <cellStyle name="Обычный 44 2 9 2" xfId="34243"/>
    <cellStyle name="Обычный 44 3" xfId="34244"/>
    <cellStyle name="Обычный 44 3 10" xfId="34245"/>
    <cellStyle name="Обычный 44 3 2" xfId="34246"/>
    <cellStyle name="Обычный 44 3 2 2" xfId="34247"/>
    <cellStyle name="Обычный 44 3 2 2 2" xfId="34248"/>
    <cellStyle name="Обычный 44 3 2 2 2 2" xfId="34249"/>
    <cellStyle name="Обычный 44 3 2 2 2 2 2" xfId="34250"/>
    <cellStyle name="Обычный 44 3 2 2 2 3" xfId="34251"/>
    <cellStyle name="Обычный 44 3 2 2 3" xfId="34252"/>
    <cellStyle name="Обычный 44 3 2 2 3 2" xfId="34253"/>
    <cellStyle name="Обычный 44 3 2 2 4" xfId="34254"/>
    <cellStyle name="Обычный 44 3 2 3" xfId="34255"/>
    <cellStyle name="Обычный 44 3 2 3 2" xfId="34256"/>
    <cellStyle name="Обычный 44 3 2 3 2 2" xfId="34257"/>
    <cellStyle name="Обычный 44 3 2 3 2 2 2" xfId="34258"/>
    <cellStyle name="Обычный 44 3 2 3 2 3" xfId="34259"/>
    <cellStyle name="Обычный 44 3 2 3 3" xfId="34260"/>
    <cellStyle name="Обычный 44 3 2 3 3 2" xfId="34261"/>
    <cellStyle name="Обычный 44 3 2 3 4" xfId="34262"/>
    <cellStyle name="Обычный 44 3 2 4" xfId="34263"/>
    <cellStyle name="Обычный 44 3 2 4 2" xfId="34264"/>
    <cellStyle name="Обычный 44 3 2 4 2 2" xfId="34265"/>
    <cellStyle name="Обычный 44 3 2 4 2 2 2" xfId="34266"/>
    <cellStyle name="Обычный 44 3 2 4 2 3" xfId="34267"/>
    <cellStyle name="Обычный 44 3 2 4 3" xfId="34268"/>
    <cellStyle name="Обычный 44 3 2 4 3 2" xfId="34269"/>
    <cellStyle name="Обычный 44 3 2 4 4" xfId="34270"/>
    <cellStyle name="Обычный 44 3 2 5" xfId="34271"/>
    <cellStyle name="Обычный 44 3 2 5 2" xfId="34272"/>
    <cellStyle name="Обычный 44 3 2 5 2 2" xfId="34273"/>
    <cellStyle name="Обычный 44 3 2 5 3" xfId="34274"/>
    <cellStyle name="Обычный 44 3 2 6" xfId="34275"/>
    <cellStyle name="Обычный 44 3 2 6 2" xfId="34276"/>
    <cellStyle name="Обычный 44 3 2 7" xfId="34277"/>
    <cellStyle name="Обычный 44 3 2 7 2" xfId="34278"/>
    <cellStyle name="Обычный 44 3 2 8" xfId="34279"/>
    <cellStyle name="Обычный 44 3 3" xfId="34280"/>
    <cellStyle name="Обычный 44 3 3 2" xfId="34281"/>
    <cellStyle name="Обычный 44 3 3 2 2" xfId="34282"/>
    <cellStyle name="Обычный 44 3 3 2 2 2" xfId="34283"/>
    <cellStyle name="Обычный 44 3 3 2 2 2 2" xfId="34284"/>
    <cellStyle name="Обычный 44 3 3 2 2 3" xfId="34285"/>
    <cellStyle name="Обычный 44 3 3 2 3" xfId="34286"/>
    <cellStyle name="Обычный 44 3 3 2 3 2" xfId="34287"/>
    <cellStyle name="Обычный 44 3 3 2 4" xfId="34288"/>
    <cellStyle name="Обычный 44 3 3 3" xfId="34289"/>
    <cellStyle name="Обычный 44 3 3 3 2" xfId="34290"/>
    <cellStyle name="Обычный 44 3 3 3 2 2" xfId="34291"/>
    <cellStyle name="Обычный 44 3 3 3 2 2 2" xfId="34292"/>
    <cellStyle name="Обычный 44 3 3 3 2 3" xfId="34293"/>
    <cellStyle name="Обычный 44 3 3 3 3" xfId="34294"/>
    <cellStyle name="Обычный 44 3 3 3 3 2" xfId="34295"/>
    <cellStyle name="Обычный 44 3 3 3 4" xfId="34296"/>
    <cellStyle name="Обычный 44 3 3 4" xfId="34297"/>
    <cellStyle name="Обычный 44 3 3 4 2" xfId="34298"/>
    <cellStyle name="Обычный 44 3 3 4 2 2" xfId="34299"/>
    <cellStyle name="Обычный 44 3 3 4 2 2 2" xfId="34300"/>
    <cellStyle name="Обычный 44 3 3 4 2 3" xfId="34301"/>
    <cellStyle name="Обычный 44 3 3 4 3" xfId="34302"/>
    <cellStyle name="Обычный 44 3 3 4 3 2" xfId="34303"/>
    <cellStyle name="Обычный 44 3 3 4 4" xfId="34304"/>
    <cellStyle name="Обычный 44 3 3 5" xfId="34305"/>
    <cellStyle name="Обычный 44 3 3 5 2" xfId="34306"/>
    <cellStyle name="Обычный 44 3 3 5 2 2" xfId="34307"/>
    <cellStyle name="Обычный 44 3 3 5 3" xfId="34308"/>
    <cellStyle name="Обычный 44 3 3 6" xfId="34309"/>
    <cellStyle name="Обычный 44 3 3 6 2" xfId="34310"/>
    <cellStyle name="Обычный 44 3 3 7" xfId="34311"/>
    <cellStyle name="Обычный 44 3 4" xfId="34312"/>
    <cellStyle name="Обычный 44 3 4 2" xfId="34313"/>
    <cellStyle name="Обычный 44 3 4 2 2" xfId="34314"/>
    <cellStyle name="Обычный 44 3 4 2 2 2" xfId="34315"/>
    <cellStyle name="Обычный 44 3 4 2 3" xfId="34316"/>
    <cellStyle name="Обычный 44 3 4 3" xfId="34317"/>
    <cellStyle name="Обычный 44 3 4 3 2" xfId="34318"/>
    <cellStyle name="Обычный 44 3 4 4" xfId="34319"/>
    <cellStyle name="Обычный 44 3 5" xfId="34320"/>
    <cellStyle name="Обычный 44 3 5 2" xfId="34321"/>
    <cellStyle name="Обычный 44 3 5 2 2" xfId="34322"/>
    <cellStyle name="Обычный 44 3 5 2 2 2" xfId="34323"/>
    <cellStyle name="Обычный 44 3 5 2 3" xfId="34324"/>
    <cellStyle name="Обычный 44 3 5 3" xfId="34325"/>
    <cellStyle name="Обычный 44 3 5 3 2" xfId="34326"/>
    <cellStyle name="Обычный 44 3 5 4" xfId="34327"/>
    <cellStyle name="Обычный 44 3 6" xfId="34328"/>
    <cellStyle name="Обычный 44 3 6 2" xfId="34329"/>
    <cellStyle name="Обычный 44 3 6 2 2" xfId="34330"/>
    <cellStyle name="Обычный 44 3 6 2 2 2" xfId="34331"/>
    <cellStyle name="Обычный 44 3 6 2 3" xfId="34332"/>
    <cellStyle name="Обычный 44 3 6 3" xfId="34333"/>
    <cellStyle name="Обычный 44 3 6 3 2" xfId="34334"/>
    <cellStyle name="Обычный 44 3 6 4" xfId="34335"/>
    <cellStyle name="Обычный 44 3 7" xfId="34336"/>
    <cellStyle name="Обычный 44 3 7 2" xfId="34337"/>
    <cellStyle name="Обычный 44 3 7 2 2" xfId="34338"/>
    <cellStyle name="Обычный 44 3 7 3" xfId="34339"/>
    <cellStyle name="Обычный 44 3 8" xfId="34340"/>
    <cellStyle name="Обычный 44 3 8 2" xfId="34341"/>
    <cellStyle name="Обычный 44 3 9" xfId="34342"/>
    <cellStyle name="Обычный 44 3 9 2" xfId="34343"/>
    <cellStyle name="Обычный 44 4" xfId="34344"/>
    <cellStyle name="Обычный 44 4 2" xfId="34345"/>
    <cellStyle name="Обычный 44 4 2 2" xfId="34346"/>
    <cellStyle name="Обычный 44 4 2 2 2" xfId="34347"/>
    <cellStyle name="Обычный 44 4 2 2 2 2" xfId="34348"/>
    <cellStyle name="Обычный 44 4 2 2 3" xfId="34349"/>
    <cellStyle name="Обычный 44 4 2 3" xfId="34350"/>
    <cellStyle name="Обычный 44 4 2 3 2" xfId="34351"/>
    <cellStyle name="Обычный 44 4 2 4" xfId="34352"/>
    <cellStyle name="Обычный 44 4 3" xfId="34353"/>
    <cellStyle name="Обычный 44 4 3 2" xfId="34354"/>
    <cellStyle name="Обычный 44 4 3 2 2" xfId="34355"/>
    <cellStyle name="Обычный 44 4 3 2 2 2" xfId="34356"/>
    <cellStyle name="Обычный 44 4 3 2 3" xfId="34357"/>
    <cellStyle name="Обычный 44 4 3 3" xfId="34358"/>
    <cellStyle name="Обычный 44 4 3 3 2" xfId="34359"/>
    <cellStyle name="Обычный 44 4 3 4" xfId="34360"/>
    <cellStyle name="Обычный 44 4 4" xfId="34361"/>
    <cellStyle name="Обычный 44 4 4 2" xfId="34362"/>
    <cellStyle name="Обычный 44 4 4 2 2" xfId="34363"/>
    <cellStyle name="Обычный 44 4 4 2 2 2" xfId="34364"/>
    <cellStyle name="Обычный 44 4 4 2 3" xfId="34365"/>
    <cellStyle name="Обычный 44 4 4 3" xfId="34366"/>
    <cellStyle name="Обычный 44 4 4 3 2" xfId="34367"/>
    <cellStyle name="Обычный 44 4 4 4" xfId="34368"/>
    <cellStyle name="Обычный 44 4 5" xfId="34369"/>
    <cellStyle name="Обычный 44 4 5 2" xfId="34370"/>
    <cellStyle name="Обычный 44 4 5 2 2" xfId="34371"/>
    <cellStyle name="Обычный 44 4 5 3" xfId="34372"/>
    <cellStyle name="Обычный 44 4 6" xfId="34373"/>
    <cellStyle name="Обычный 44 4 6 2" xfId="34374"/>
    <cellStyle name="Обычный 44 4 7" xfId="34375"/>
    <cellStyle name="Обычный 44 4 7 2" xfId="34376"/>
    <cellStyle name="Обычный 44 4 8" xfId="34377"/>
    <cellStyle name="Обычный 44 5" xfId="34378"/>
    <cellStyle name="Обычный 44 5 2" xfId="34379"/>
    <cellStyle name="Обычный 44 5 2 2" xfId="34380"/>
    <cellStyle name="Обычный 44 5 2 2 2" xfId="34381"/>
    <cellStyle name="Обычный 44 5 2 2 2 2" xfId="34382"/>
    <cellStyle name="Обычный 44 5 2 2 3" xfId="34383"/>
    <cellStyle name="Обычный 44 5 2 3" xfId="34384"/>
    <cellStyle name="Обычный 44 5 2 3 2" xfId="34385"/>
    <cellStyle name="Обычный 44 5 2 4" xfId="34386"/>
    <cellStyle name="Обычный 44 5 3" xfId="34387"/>
    <cellStyle name="Обычный 44 5 3 2" xfId="34388"/>
    <cellStyle name="Обычный 44 5 3 2 2" xfId="34389"/>
    <cellStyle name="Обычный 44 5 3 2 2 2" xfId="34390"/>
    <cellStyle name="Обычный 44 5 3 2 3" xfId="34391"/>
    <cellStyle name="Обычный 44 5 3 3" xfId="34392"/>
    <cellStyle name="Обычный 44 5 3 3 2" xfId="34393"/>
    <cellStyle name="Обычный 44 5 3 4" xfId="34394"/>
    <cellStyle name="Обычный 44 5 4" xfId="34395"/>
    <cellStyle name="Обычный 44 5 4 2" xfId="34396"/>
    <cellStyle name="Обычный 44 5 4 2 2" xfId="34397"/>
    <cellStyle name="Обычный 44 5 4 2 2 2" xfId="34398"/>
    <cellStyle name="Обычный 44 5 4 2 3" xfId="34399"/>
    <cellStyle name="Обычный 44 5 4 3" xfId="34400"/>
    <cellStyle name="Обычный 44 5 4 3 2" xfId="34401"/>
    <cellStyle name="Обычный 44 5 4 4" xfId="34402"/>
    <cellStyle name="Обычный 44 5 5" xfId="34403"/>
    <cellStyle name="Обычный 44 5 5 2" xfId="34404"/>
    <cellStyle name="Обычный 44 5 5 2 2" xfId="34405"/>
    <cellStyle name="Обычный 44 5 5 3" xfId="34406"/>
    <cellStyle name="Обычный 44 5 6" xfId="34407"/>
    <cellStyle name="Обычный 44 5 6 2" xfId="34408"/>
    <cellStyle name="Обычный 44 5 7" xfId="34409"/>
    <cellStyle name="Обычный 44 5 7 2" xfId="34410"/>
    <cellStyle name="Обычный 44 5 8" xfId="34411"/>
    <cellStyle name="Обычный 44 6" xfId="34412"/>
    <cellStyle name="Обычный 44 6 2" xfId="34413"/>
    <cellStyle name="Обычный 44 6 2 2" xfId="34414"/>
    <cellStyle name="Обычный 44 6 2 2 2" xfId="34415"/>
    <cellStyle name="Обычный 44 6 2 2 2 2" xfId="34416"/>
    <cellStyle name="Обычный 44 6 2 2 3" xfId="34417"/>
    <cellStyle name="Обычный 44 6 2 3" xfId="34418"/>
    <cellStyle name="Обычный 44 6 2 3 2" xfId="34419"/>
    <cellStyle name="Обычный 44 6 2 4" xfId="34420"/>
    <cellStyle name="Обычный 44 6 3" xfId="34421"/>
    <cellStyle name="Обычный 44 6 3 2" xfId="34422"/>
    <cellStyle name="Обычный 44 6 3 2 2" xfId="34423"/>
    <cellStyle name="Обычный 44 6 3 2 2 2" xfId="34424"/>
    <cellStyle name="Обычный 44 6 3 2 3" xfId="34425"/>
    <cellStyle name="Обычный 44 6 3 3" xfId="34426"/>
    <cellStyle name="Обычный 44 6 3 3 2" xfId="34427"/>
    <cellStyle name="Обычный 44 6 3 4" xfId="34428"/>
    <cellStyle name="Обычный 44 6 4" xfId="34429"/>
    <cellStyle name="Обычный 44 6 4 2" xfId="34430"/>
    <cellStyle name="Обычный 44 6 4 2 2" xfId="34431"/>
    <cellStyle name="Обычный 44 6 4 2 2 2" xfId="34432"/>
    <cellStyle name="Обычный 44 6 4 2 3" xfId="34433"/>
    <cellStyle name="Обычный 44 6 4 3" xfId="34434"/>
    <cellStyle name="Обычный 44 6 4 3 2" xfId="34435"/>
    <cellStyle name="Обычный 44 6 4 4" xfId="34436"/>
    <cellStyle name="Обычный 44 6 5" xfId="34437"/>
    <cellStyle name="Обычный 44 6 5 2" xfId="34438"/>
    <cellStyle name="Обычный 44 6 5 2 2" xfId="34439"/>
    <cellStyle name="Обычный 44 6 5 3" xfId="34440"/>
    <cellStyle name="Обычный 44 6 6" xfId="34441"/>
    <cellStyle name="Обычный 44 6 6 2" xfId="34442"/>
    <cellStyle name="Обычный 44 6 7" xfId="34443"/>
    <cellStyle name="Обычный 44 7" xfId="34444"/>
    <cellStyle name="Обычный 44 7 2" xfId="34445"/>
    <cellStyle name="Обычный 44 7 2 2" xfId="34446"/>
    <cellStyle name="Обычный 44 7 2 2 2" xfId="34447"/>
    <cellStyle name="Обычный 44 7 2 3" xfId="34448"/>
    <cellStyle name="Обычный 44 7 3" xfId="34449"/>
    <cellStyle name="Обычный 44 7 3 2" xfId="34450"/>
    <cellStyle name="Обычный 44 7 4" xfId="34451"/>
    <cellStyle name="Обычный 44 8" xfId="34452"/>
    <cellStyle name="Обычный 44 8 2" xfId="47685"/>
    <cellStyle name="Обычный 44 9" xfId="34453"/>
    <cellStyle name="Обычный 44 9 2" xfId="34454"/>
    <cellStyle name="Обычный 44 9 2 2" xfId="34455"/>
    <cellStyle name="Обычный 44 9 2 2 2" xfId="34456"/>
    <cellStyle name="Обычный 44 9 2 3" xfId="34457"/>
    <cellStyle name="Обычный 44 9 3" xfId="34458"/>
    <cellStyle name="Обычный 44 9 3 2" xfId="34459"/>
    <cellStyle name="Обычный 44 9 4" xfId="34460"/>
    <cellStyle name="Обычный 44_RecoursesReserves_образец (Универсальный от Димы) (2)" xfId="47686"/>
    <cellStyle name="Обычный 45" xfId="34461"/>
    <cellStyle name="Обычный 45 10" xfId="34462"/>
    <cellStyle name="Обычный 45 10 2" xfId="34463"/>
    <cellStyle name="Обычный 45 10 2 2" xfId="34464"/>
    <cellStyle name="Обычный 45 10 2 2 2" xfId="34465"/>
    <cellStyle name="Обычный 45 10 2 3" xfId="34466"/>
    <cellStyle name="Обычный 45 10 3" xfId="34467"/>
    <cellStyle name="Обычный 45 10 3 2" xfId="34468"/>
    <cellStyle name="Обычный 45 10 4" xfId="34469"/>
    <cellStyle name="Обычный 45 11" xfId="34470"/>
    <cellStyle name="Обычный 45 11 2" xfId="47687"/>
    <cellStyle name="Обычный 45 11 3" xfId="47688"/>
    <cellStyle name="Обычный 45 12" xfId="34471"/>
    <cellStyle name="Обычный 45 12 2" xfId="34472"/>
    <cellStyle name="Обычный 45 12 2 2" xfId="34473"/>
    <cellStyle name="Обычный 45 12 3" xfId="34474"/>
    <cellStyle name="Обычный 45 13" xfId="34475"/>
    <cellStyle name="Обычный 45 13 2" xfId="34476"/>
    <cellStyle name="Обычный 45 14" xfId="34477"/>
    <cellStyle name="Обычный 45 15" xfId="47689"/>
    <cellStyle name="Обычный 45 2" xfId="34478"/>
    <cellStyle name="Обычный 45 2 10" xfId="34479"/>
    <cellStyle name="Обычный 45 2 10 2" xfId="34480"/>
    <cellStyle name="Обычный 45 2 10 2 2" xfId="34481"/>
    <cellStyle name="Обычный 45 2 10 3" xfId="34482"/>
    <cellStyle name="Обычный 45 2 11" xfId="34483"/>
    <cellStyle name="Обычный 45 2 11 2" xfId="34484"/>
    <cellStyle name="Обычный 45 2 12" xfId="34485"/>
    <cellStyle name="Обычный 45 2 13" xfId="47690"/>
    <cellStyle name="Обычный 45 2 2" xfId="34486"/>
    <cellStyle name="Обычный 45 2 2 2" xfId="34487"/>
    <cellStyle name="Обычный 45 2 2 2 2" xfId="34488"/>
    <cellStyle name="Обычный 45 2 2 2 2 2" xfId="34489"/>
    <cellStyle name="Обычный 45 2 2 2 2 2 2" xfId="34490"/>
    <cellStyle name="Обычный 45 2 2 2 2 3" xfId="34491"/>
    <cellStyle name="Обычный 45 2 2 2 3" xfId="34492"/>
    <cellStyle name="Обычный 45 2 2 2 3 2" xfId="34493"/>
    <cellStyle name="Обычный 45 2 2 2 4" xfId="34494"/>
    <cellStyle name="Обычный 45 2 2 3" xfId="34495"/>
    <cellStyle name="Обычный 45 2 2 3 2" xfId="34496"/>
    <cellStyle name="Обычный 45 2 2 3 2 2" xfId="34497"/>
    <cellStyle name="Обычный 45 2 2 3 2 2 2" xfId="34498"/>
    <cellStyle name="Обычный 45 2 2 3 2 3" xfId="34499"/>
    <cellStyle name="Обычный 45 2 2 3 3" xfId="34500"/>
    <cellStyle name="Обычный 45 2 2 3 3 2" xfId="34501"/>
    <cellStyle name="Обычный 45 2 2 3 4" xfId="34502"/>
    <cellStyle name="Обычный 45 2 2 4" xfId="34503"/>
    <cellStyle name="Обычный 45 2 2 4 2" xfId="34504"/>
    <cellStyle name="Обычный 45 2 2 4 2 2" xfId="34505"/>
    <cellStyle name="Обычный 45 2 2 4 2 2 2" xfId="34506"/>
    <cellStyle name="Обычный 45 2 2 4 2 3" xfId="34507"/>
    <cellStyle name="Обычный 45 2 2 4 3" xfId="34508"/>
    <cellStyle name="Обычный 45 2 2 4 3 2" xfId="34509"/>
    <cellStyle name="Обычный 45 2 2 4 4" xfId="34510"/>
    <cellStyle name="Обычный 45 2 2 5" xfId="34511"/>
    <cellStyle name="Обычный 45 2 2 5 2" xfId="34512"/>
    <cellStyle name="Обычный 45 2 2 5 2 2" xfId="34513"/>
    <cellStyle name="Обычный 45 2 2 5 3" xfId="34514"/>
    <cellStyle name="Обычный 45 2 2 6" xfId="34515"/>
    <cellStyle name="Обычный 45 2 2 6 2" xfId="34516"/>
    <cellStyle name="Обычный 45 2 2 7" xfId="34517"/>
    <cellStyle name="Обычный 45 2 2 7 2" xfId="34518"/>
    <cellStyle name="Обычный 45 2 2 8" xfId="34519"/>
    <cellStyle name="Обычный 45 2 3" xfId="34520"/>
    <cellStyle name="Обычный 45 2 3 2" xfId="34521"/>
    <cellStyle name="Обычный 45 2 3 2 2" xfId="34522"/>
    <cellStyle name="Обычный 45 2 3 2 2 2" xfId="34523"/>
    <cellStyle name="Обычный 45 2 3 2 2 2 2" xfId="34524"/>
    <cellStyle name="Обычный 45 2 3 2 2 3" xfId="34525"/>
    <cellStyle name="Обычный 45 2 3 2 3" xfId="34526"/>
    <cellStyle name="Обычный 45 2 3 2 3 2" xfId="34527"/>
    <cellStyle name="Обычный 45 2 3 2 4" xfId="34528"/>
    <cellStyle name="Обычный 45 2 3 3" xfId="34529"/>
    <cellStyle name="Обычный 45 2 3 3 2" xfId="34530"/>
    <cellStyle name="Обычный 45 2 3 3 2 2" xfId="34531"/>
    <cellStyle name="Обычный 45 2 3 3 2 2 2" xfId="34532"/>
    <cellStyle name="Обычный 45 2 3 3 2 3" xfId="34533"/>
    <cellStyle name="Обычный 45 2 3 3 3" xfId="34534"/>
    <cellStyle name="Обычный 45 2 3 3 3 2" xfId="34535"/>
    <cellStyle name="Обычный 45 2 3 3 4" xfId="34536"/>
    <cellStyle name="Обычный 45 2 3 4" xfId="34537"/>
    <cellStyle name="Обычный 45 2 3 4 2" xfId="34538"/>
    <cellStyle name="Обычный 45 2 3 4 2 2" xfId="34539"/>
    <cellStyle name="Обычный 45 2 3 4 2 2 2" xfId="34540"/>
    <cellStyle name="Обычный 45 2 3 4 2 3" xfId="34541"/>
    <cellStyle name="Обычный 45 2 3 4 3" xfId="34542"/>
    <cellStyle name="Обычный 45 2 3 4 3 2" xfId="34543"/>
    <cellStyle name="Обычный 45 2 3 4 4" xfId="34544"/>
    <cellStyle name="Обычный 45 2 3 5" xfId="34545"/>
    <cellStyle name="Обычный 45 2 3 5 2" xfId="34546"/>
    <cellStyle name="Обычный 45 2 3 5 2 2" xfId="34547"/>
    <cellStyle name="Обычный 45 2 3 5 3" xfId="34548"/>
    <cellStyle name="Обычный 45 2 3 6" xfId="34549"/>
    <cellStyle name="Обычный 45 2 3 6 2" xfId="34550"/>
    <cellStyle name="Обычный 45 2 3 7" xfId="34551"/>
    <cellStyle name="Обычный 45 2 3 7 2" xfId="34552"/>
    <cellStyle name="Обычный 45 2 3 8" xfId="34553"/>
    <cellStyle name="Обычный 45 2 4" xfId="34554"/>
    <cellStyle name="Обычный 45 2 4 2" xfId="34555"/>
    <cellStyle name="Обычный 45 2 4 2 2" xfId="34556"/>
    <cellStyle name="Обычный 45 2 4 2 2 2" xfId="34557"/>
    <cellStyle name="Обычный 45 2 4 2 2 2 2" xfId="34558"/>
    <cellStyle name="Обычный 45 2 4 2 2 3" xfId="34559"/>
    <cellStyle name="Обычный 45 2 4 2 3" xfId="34560"/>
    <cellStyle name="Обычный 45 2 4 2 3 2" xfId="34561"/>
    <cellStyle name="Обычный 45 2 4 2 4" xfId="34562"/>
    <cellStyle name="Обычный 45 2 4 3" xfId="34563"/>
    <cellStyle name="Обычный 45 2 4 3 2" xfId="34564"/>
    <cellStyle name="Обычный 45 2 4 3 2 2" xfId="34565"/>
    <cellStyle name="Обычный 45 2 4 3 2 2 2" xfId="34566"/>
    <cellStyle name="Обычный 45 2 4 3 2 3" xfId="34567"/>
    <cellStyle name="Обычный 45 2 4 3 3" xfId="34568"/>
    <cellStyle name="Обычный 45 2 4 3 3 2" xfId="34569"/>
    <cellStyle name="Обычный 45 2 4 3 4" xfId="34570"/>
    <cellStyle name="Обычный 45 2 4 4" xfId="34571"/>
    <cellStyle name="Обычный 45 2 4 4 2" xfId="34572"/>
    <cellStyle name="Обычный 45 2 4 4 2 2" xfId="34573"/>
    <cellStyle name="Обычный 45 2 4 4 2 2 2" xfId="34574"/>
    <cellStyle name="Обычный 45 2 4 4 2 3" xfId="34575"/>
    <cellStyle name="Обычный 45 2 4 4 3" xfId="34576"/>
    <cellStyle name="Обычный 45 2 4 4 3 2" xfId="34577"/>
    <cellStyle name="Обычный 45 2 4 4 4" xfId="34578"/>
    <cellStyle name="Обычный 45 2 4 5" xfId="34579"/>
    <cellStyle name="Обычный 45 2 4 5 2" xfId="34580"/>
    <cellStyle name="Обычный 45 2 4 5 2 2" xfId="34581"/>
    <cellStyle name="Обычный 45 2 4 5 3" xfId="34582"/>
    <cellStyle name="Обычный 45 2 4 6" xfId="34583"/>
    <cellStyle name="Обычный 45 2 4 6 2" xfId="34584"/>
    <cellStyle name="Обычный 45 2 4 7" xfId="34585"/>
    <cellStyle name="Обычный 45 2 5" xfId="34586"/>
    <cellStyle name="Обычный 45 2 5 2" xfId="34587"/>
    <cellStyle name="Обычный 45 2 5 2 2" xfId="34588"/>
    <cellStyle name="Обычный 45 2 5 2 2 2" xfId="34589"/>
    <cellStyle name="Обычный 45 2 5 2 3" xfId="34590"/>
    <cellStyle name="Обычный 45 2 5 3" xfId="34591"/>
    <cellStyle name="Обычный 45 2 5 3 2" xfId="34592"/>
    <cellStyle name="Обычный 45 2 5 4" xfId="34593"/>
    <cellStyle name="Обычный 45 2 6" xfId="34594"/>
    <cellStyle name="Обычный 45 2 6 2" xfId="47691"/>
    <cellStyle name="Обычный 45 2 7" xfId="34595"/>
    <cellStyle name="Обычный 45 2 7 2" xfId="34596"/>
    <cellStyle name="Обычный 45 2 7 2 2" xfId="34597"/>
    <cellStyle name="Обычный 45 2 7 2 2 2" xfId="34598"/>
    <cellStyle name="Обычный 45 2 7 2 3" xfId="34599"/>
    <cellStyle name="Обычный 45 2 7 3" xfId="34600"/>
    <cellStyle name="Обычный 45 2 7 3 2" xfId="34601"/>
    <cellStyle name="Обычный 45 2 7 4" xfId="34602"/>
    <cellStyle name="Обычный 45 2 8" xfId="34603"/>
    <cellStyle name="Обычный 45 2 8 2" xfId="34604"/>
    <cellStyle name="Обычный 45 2 8 2 2" xfId="34605"/>
    <cellStyle name="Обычный 45 2 8 2 2 2" xfId="34606"/>
    <cellStyle name="Обычный 45 2 8 2 3" xfId="34607"/>
    <cellStyle name="Обычный 45 2 8 3" xfId="34608"/>
    <cellStyle name="Обычный 45 2 8 3 2" xfId="34609"/>
    <cellStyle name="Обычный 45 2 8 4" xfId="34610"/>
    <cellStyle name="Обычный 45 2 9" xfId="34611"/>
    <cellStyle name="Обычный 45 2 9 2" xfId="47692"/>
    <cellStyle name="Обычный 45 2 9 3" xfId="47693"/>
    <cellStyle name="Обычный 45 3" xfId="34612"/>
    <cellStyle name="Обычный 45 3 10" xfId="34613"/>
    <cellStyle name="Обычный 45 3 2" xfId="34614"/>
    <cellStyle name="Обычный 45 3 2 2" xfId="34615"/>
    <cellStyle name="Обычный 45 3 2 2 2" xfId="34616"/>
    <cellStyle name="Обычный 45 3 2 2 2 2" xfId="34617"/>
    <cellStyle name="Обычный 45 3 2 2 2 2 2" xfId="34618"/>
    <cellStyle name="Обычный 45 3 2 2 2 3" xfId="34619"/>
    <cellStyle name="Обычный 45 3 2 2 3" xfId="34620"/>
    <cellStyle name="Обычный 45 3 2 2 3 2" xfId="34621"/>
    <cellStyle name="Обычный 45 3 2 2 4" xfId="34622"/>
    <cellStyle name="Обычный 45 3 2 3" xfId="34623"/>
    <cellStyle name="Обычный 45 3 2 3 2" xfId="34624"/>
    <cellStyle name="Обычный 45 3 2 3 2 2" xfId="34625"/>
    <cellStyle name="Обычный 45 3 2 3 2 2 2" xfId="34626"/>
    <cellStyle name="Обычный 45 3 2 3 2 3" xfId="34627"/>
    <cellStyle name="Обычный 45 3 2 3 3" xfId="34628"/>
    <cellStyle name="Обычный 45 3 2 3 3 2" xfId="34629"/>
    <cellStyle name="Обычный 45 3 2 3 4" xfId="34630"/>
    <cellStyle name="Обычный 45 3 2 4" xfId="34631"/>
    <cellStyle name="Обычный 45 3 2 4 2" xfId="34632"/>
    <cellStyle name="Обычный 45 3 2 4 2 2" xfId="34633"/>
    <cellStyle name="Обычный 45 3 2 4 2 2 2" xfId="34634"/>
    <cellStyle name="Обычный 45 3 2 4 2 3" xfId="34635"/>
    <cellStyle name="Обычный 45 3 2 4 3" xfId="34636"/>
    <cellStyle name="Обычный 45 3 2 4 3 2" xfId="34637"/>
    <cellStyle name="Обычный 45 3 2 4 4" xfId="34638"/>
    <cellStyle name="Обычный 45 3 2 5" xfId="34639"/>
    <cellStyle name="Обычный 45 3 2 5 2" xfId="34640"/>
    <cellStyle name="Обычный 45 3 2 5 2 2" xfId="34641"/>
    <cellStyle name="Обычный 45 3 2 5 3" xfId="34642"/>
    <cellStyle name="Обычный 45 3 2 6" xfId="34643"/>
    <cellStyle name="Обычный 45 3 2 6 2" xfId="34644"/>
    <cellStyle name="Обычный 45 3 2 7" xfId="34645"/>
    <cellStyle name="Обычный 45 3 2 7 2" xfId="34646"/>
    <cellStyle name="Обычный 45 3 2 8" xfId="34647"/>
    <cellStyle name="Обычный 45 3 3" xfId="34648"/>
    <cellStyle name="Обычный 45 3 3 2" xfId="34649"/>
    <cellStyle name="Обычный 45 3 3 2 2" xfId="34650"/>
    <cellStyle name="Обычный 45 3 3 2 2 2" xfId="34651"/>
    <cellStyle name="Обычный 45 3 3 2 2 2 2" xfId="34652"/>
    <cellStyle name="Обычный 45 3 3 2 2 3" xfId="34653"/>
    <cellStyle name="Обычный 45 3 3 2 3" xfId="34654"/>
    <cellStyle name="Обычный 45 3 3 2 3 2" xfId="34655"/>
    <cellStyle name="Обычный 45 3 3 2 4" xfId="34656"/>
    <cellStyle name="Обычный 45 3 3 3" xfId="34657"/>
    <cellStyle name="Обычный 45 3 3 3 2" xfId="34658"/>
    <cellStyle name="Обычный 45 3 3 3 2 2" xfId="34659"/>
    <cellStyle name="Обычный 45 3 3 3 2 2 2" xfId="34660"/>
    <cellStyle name="Обычный 45 3 3 3 2 3" xfId="34661"/>
    <cellStyle name="Обычный 45 3 3 3 3" xfId="34662"/>
    <cellStyle name="Обычный 45 3 3 3 3 2" xfId="34663"/>
    <cellStyle name="Обычный 45 3 3 3 4" xfId="34664"/>
    <cellStyle name="Обычный 45 3 3 4" xfId="34665"/>
    <cellStyle name="Обычный 45 3 3 4 2" xfId="34666"/>
    <cellStyle name="Обычный 45 3 3 4 2 2" xfId="34667"/>
    <cellStyle name="Обычный 45 3 3 4 2 2 2" xfId="34668"/>
    <cellStyle name="Обычный 45 3 3 4 2 3" xfId="34669"/>
    <cellStyle name="Обычный 45 3 3 4 3" xfId="34670"/>
    <cellStyle name="Обычный 45 3 3 4 3 2" xfId="34671"/>
    <cellStyle name="Обычный 45 3 3 4 4" xfId="34672"/>
    <cellStyle name="Обычный 45 3 3 5" xfId="34673"/>
    <cellStyle name="Обычный 45 3 3 5 2" xfId="34674"/>
    <cellStyle name="Обычный 45 3 3 5 2 2" xfId="34675"/>
    <cellStyle name="Обычный 45 3 3 5 3" xfId="34676"/>
    <cellStyle name="Обычный 45 3 3 6" xfId="34677"/>
    <cellStyle name="Обычный 45 3 3 6 2" xfId="34678"/>
    <cellStyle name="Обычный 45 3 3 7" xfId="34679"/>
    <cellStyle name="Обычный 45 3 4" xfId="34680"/>
    <cellStyle name="Обычный 45 3 4 2" xfId="34681"/>
    <cellStyle name="Обычный 45 3 4 2 2" xfId="34682"/>
    <cellStyle name="Обычный 45 3 4 2 2 2" xfId="34683"/>
    <cellStyle name="Обычный 45 3 4 2 3" xfId="34684"/>
    <cellStyle name="Обычный 45 3 4 3" xfId="34685"/>
    <cellStyle name="Обычный 45 3 4 3 2" xfId="34686"/>
    <cellStyle name="Обычный 45 3 4 4" xfId="34687"/>
    <cellStyle name="Обычный 45 3 5" xfId="34688"/>
    <cellStyle name="Обычный 45 3 5 2" xfId="34689"/>
    <cellStyle name="Обычный 45 3 5 2 2" xfId="34690"/>
    <cellStyle name="Обычный 45 3 5 2 2 2" xfId="34691"/>
    <cellStyle name="Обычный 45 3 5 2 3" xfId="34692"/>
    <cellStyle name="Обычный 45 3 5 3" xfId="34693"/>
    <cellStyle name="Обычный 45 3 5 3 2" xfId="34694"/>
    <cellStyle name="Обычный 45 3 5 4" xfId="34695"/>
    <cellStyle name="Обычный 45 3 6" xfId="34696"/>
    <cellStyle name="Обычный 45 3 6 2" xfId="34697"/>
    <cellStyle name="Обычный 45 3 6 2 2" xfId="34698"/>
    <cellStyle name="Обычный 45 3 6 2 2 2" xfId="34699"/>
    <cellStyle name="Обычный 45 3 6 2 3" xfId="34700"/>
    <cellStyle name="Обычный 45 3 6 3" xfId="34701"/>
    <cellStyle name="Обычный 45 3 6 3 2" xfId="34702"/>
    <cellStyle name="Обычный 45 3 6 4" xfId="34703"/>
    <cellStyle name="Обычный 45 3 7" xfId="34704"/>
    <cellStyle name="Обычный 45 3 7 2" xfId="34705"/>
    <cellStyle name="Обычный 45 3 7 2 2" xfId="34706"/>
    <cellStyle name="Обычный 45 3 7 3" xfId="34707"/>
    <cellStyle name="Обычный 45 3 8" xfId="34708"/>
    <cellStyle name="Обычный 45 3 8 2" xfId="34709"/>
    <cellStyle name="Обычный 45 3 9" xfId="34710"/>
    <cellStyle name="Обычный 45 3 9 2" xfId="34711"/>
    <cellStyle name="Обычный 45 4" xfId="34712"/>
    <cellStyle name="Обычный 45 4 2" xfId="34713"/>
    <cellStyle name="Обычный 45 4 2 2" xfId="34714"/>
    <cellStyle name="Обычный 45 4 2 2 2" xfId="34715"/>
    <cellStyle name="Обычный 45 4 2 2 2 2" xfId="34716"/>
    <cellStyle name="Обычный 45 4 2 2 3" xfId="34717"/>
    <cellStyle name="Обычный 45 4 2 3" xfId="34718"/>
    <cellStyle name="Обычный 45 4 2 3 2" xfId="34719"/>
    <cellStyle name="Обычный 45 4 2 4" xfId="34720"/>
    <cellStyle name="Обычный 45 4 3" xfId="34721"/>
    <cellStyle name="Обычный 45 4 3 2" xfId="34722"/>
    <cellStyle name="Обычный 45 4 3 2 2" xfId="34723"/>
    <cellStyle name="Обычный 45 4 3 2 2 2" xfId="34724"/>
    <cellStyle name="Обычный 45 4 3 2 3" xfId="34725"/>
    <cellStyle name="Обычный 45 4 3 3" xfId="34726"/>
    <cellStyle name="Обычный 45 4 3 3 2" xfId="34727"/>
    <cellStyle name="Обычный 45 4 3 4" xfId="34728"/>
    <cellStyle name="Обычный 45 4 4" xfId="34729"/>
    <cellStyle name="Обычный 45 4 4 2" xfId="34730"/>
    <cellStyle name="Обычный 45 4 4 2 2" xfId="34731"/>
    <cellStyle name="Обычный 45 4 4 2 2 2" xfId="34732"/>
    <cellStyle name="Обычный 45 4 4 2 3" xfId="34733"/>
    <cellStyle name="Обычный 45 4 4 3" xfId="34734"/>
    <cellStyle name="Обычный 45 4 4 3 2" xfId="34735"/>
    <cellStyle name="Обычный 45 4 4 4" xfId="34736"/>
    <cellStyle name="Обычный 45 4 5" xfId="34737"/>
    <cellStyle name="Обычный 45 4 5 2" xfId="34738"/>
    <cellStyle name="Обычный 45 4 5 2 2" xfId="34739"/>
    <cellStyle name="Обычный 45 4 5 3" xfId="34740"/>
    <cellStyle name="Обычный 45 4 6" xfId="34741"/>
    <cellStyle name="Обычный 45 4 6 2" xfId="34742"/>
    <cellStyle name="Обычный 45 4 7" xfId="34743"/>
    <cellStyle name="Обычный 45 4 7 2" xfId="34744"/>
    <cellStyle name="Обычный 45 4 8" xfId="34745"/>
    <cellStyle name="Обычный 45 5" xfId="34746"/>
    <cellStyle name="Обычный 45 5 2" xfId="34747"/>
    <cellStyle name="Обычный 45 5 2 2" xfId="34748"/>
    <cellStyle name="Обычный 45 5 2 2 2" xfId="34749"/>
    <cellStyle name="Обычный 45 5 2 2 2 2" xfId="34750"/>
    <cellStyle name="Обычный 45 5 2 2 3" xfId="34751"/>
    <cellStyle name="Обычный 45 5 2 3" xfId="34752"/>
    <cellStyle name="Обычный 45 5 2 3 2" xfId="34753"/>
    <cellStyle name="Обычный 45 5 2 4" xfId="34754"/>
    <cellStyle name="Обычный 45 5 3" xfId="34755"/>
    <cellStyle name="Обычный 45 5 3 2" xfId="34756"/>
    <cellStyle name="Обычный 45 5 3 2 2" xfId="34757"/>
    <cellStyle name="Обычный 45 5 3 2 2 2" xfId="34758"/>
    <cellStyle name="Обычный 45 5 3 2 3" xfId="34759"/>
    <cellStyle name="Обычный 45 5 3 3" xfId="34760"/>
    <cellStyle name="Обычный 45 5 3 3 2" xfId="34761"/>
    <cellStyle name="Обычный 45 5 3 4" xfId="34762"/>
    <cellStyle name="Обычный 45 5 4" xfId="34763"/>
    <cellStyle name="Обычный 45 5 4 2" xfId="34764"/>
    <cellStyle name="Обычный 45 5 4 2 2" xfId="34765"/>
    <cellStyle name="Обычный 45 5 4 2 2 2" xfId="34766"/>
    <cellStyle name="Обычный 45 5 4 2 3" xfId="34767"/>
    <cellStyle name="Обычный 45 5 4 3" xfId="34768"/>
    <cellStyle name="Обычный 45 5 4 3 2" xfId="34769"/>
    <cellStyle name="Обычный 45 5 4 4" xfId="34770"/>
    <cellStyle name="Обычный 45 5 5" xfId="34771"/>
    <cellStyle name="Обычный 45 5 5 2" xfId="34772"/>
    <cellStyle name="Обычный 45 5 5 2 2" xfId="34773"/>
    <cellStyle name="Обычный 45 5 5 3" xfId="34774"/>
    <cellStyle name="Обычный 45 5 6" xfId="34775"/>
    <cellStyle name="Обычный 45 5 6 2" xfId="34776"/>
    <cellStyle name="Обычный 45 5 7" xfId="34777"/>
    <cellStyle name="Обычный 45 5 7 2" xfId="34778"/>
    <cellStyle name="Обычный 45 5 8" xfId="34779"/>
    <cellStyle name="Обычный 45 6" xfId="34780"/>
    <cellStyle name="Обычный 45 6 2" xfId="34781"/>
    <cellStyle name="Обычный 45 6 2 2" xfId="34782"/>
    <cellStyle name="Обычный 45 6 2 2 2" xfId="34783"/>
    <cellStyle name="Обычный 45 6 2 2 2 2" xfId="34784"/>
    <cellStyle name="Обычный 45 6 2 2 3" xfId="34785"/>
    <cellStyle name="Обычный 45 6 2 3" xfId="34786"/>
    <cellStyle name="Обычный 45 6 2 3 2" xfId="34787"/>
    <cellStyle name="Обычный 45 6 2 4" xfId="34788"/>
    <cellStyle name="Обычный 45 6 3" xfId="34789"/>
    <cellStyle name="Обычный 45 6 3 2" xfId="34790"/>
    <cellStyle name="Обычный 45 6 3 2 2" xfId="34791"/>
    <cellStyle name="Обычный 45 6 3 2 2 2" xfId="34792"/>
    <cellStyle name="Обычный 45 6 3 2 3" xfId="34793"/>
    <cellStyle name="Обычный 45 6 3 3" xfId="34794"/>
    <cellStyle name="Обычный 45 6 3 3 2" xfId="34795"/>
    <cellStyle name="Обычный 45 6 3 4" xfId="34796"/>
    <cellStyle name="Обычный 45 6 4" xfId="34797"/>
    <cellStyle name="Обычный 45 6 4 2" xfId="34798"/>
    <cellStyle name="Обычный 45 6 4 2 2" xfId="34799"/>
    <cellStyle name="Обычный 45 6 4 2 2 2" xfId="34800"/>
    <cellStyle name="Обычный 45 6 4 2 3" xfId="34801"/>
    <cellStyle name="Обычный 45 6 4 3" xfId="34802"/>
    <cellStyle name="Обычный 45 6 4 3 2" xfId="34803"/>
    <cellStyle name="Обычный 45 6 4 4" xfId="34804"/>
    <cellStyle name="Обычный 45 6 5" xfId="34805"/>
    <cellStyle name="Обычный 45 6 5 2" xfId="34806"/>
    <cellStyle name="Обычный 45 6 5 2 2" xfId="34807"/>
    <cellStyle name="Обычный 45 6 5 3" xfId="34808"/>
    <cellStyle name="Обычный 45 6 6" xfId="34809"/>
    <cellStyle name="Обычный 45 6 6 2" xfId="34810"/>
    <cellStyle name="Обычный 45 6 7" xfId="34811"/>
    <cellStyle name="Обычный 45 7" xfId="34812"/>
    <cellStyle name="Обычный 45 7 2" xfId="34813"/>
    <cellStyle name="Обычный 45 7 2 2" xfId="34814"/>
    <cellStyle name="Обычный 45 7 2 2 2" xfId="34815"/>
    <cellStyle name="Обычный 45 7 2 3" xfId="34816"/>
    <cellStyle name="Обычный 45 7 3" xfId="34817"/>
    <cellStyle name="Обычный 45 7 3 2" xfId="34818"/>
    <cellStyle name="Обычный 45 7 4" xfId="34819"/>
    <cellStyle name="Обычный 45 8" xfId="34820"/>
    <cellStyle name="Обычный 45 8 2" xfId="47694"/>
    <cellStyle name="Обычный 45 9" xfId="34821"/>
    <cellStyle name="Обычный 45 9 2" xfId="34822"/>
    <cellStyle name="Обычный 45 9 2 2" xfId="34823"/>
    <cellStyle name="Обычный 45 9 2 2 2" xfId="34824"/>
    <cellStyle name="Обычный 45 9 2 3" xfId="34825"/>
    <cellStyle name="Обычный 45 9 3" xfId="34826"/>
    <cellStyle name="Обычный 45 9 3 2" xfId="34827"/>
    <cellStyle name="Обычный 45 9 4" xfId="34828"/>
    <cellStyle name="Обычный 45_RecoursesReserves_образец (Универсальный от Димы) (2)" xfId="47695"/>
    <cellStyle name="Обычный 46" xfId="34829"/>
    <cellStyle name="Обычный 46 10" xfId="34830"/>
    <cellStyle name="Обычный 46 10 2" xfId="34831"/>
    <cellStyle name="Обычный 46 10 2 2" xfId="34832"/>
    <cellStyle name="Обычный 46 10 2 2 2" xfId="34833"/>
    <cellStyle name="Обычный 46 10 2 3" xfId="34834"/>
    <cellStyle name="Обычный 46 10 3" xfId="34835"/>
    <cellStyle name="Обычный 46 10 3 2" xfId="34836"/>
    <cellStyle name="Обычный 46 10 4" xfId="34837"/>
    <cellStyle name="Обычный 46 11" xfId="34838"/>
    <cellStyle name="Обычный 46 11 2" xfId="47696"/>
    <cellStyle name="Обычный 46 11 3" xfId="47697"/>
    <cellStyle name="Обычный 46 12" xfId="34839"/>
    <cellStyle name="Обычный 46 12 2" xfId="34840"/>
    <cellStyle name="Обычный 46 12 2 2" xfId="34841"/>
    <cellStyle name="Обычный 46 12 3" xfId="34842"/>
    <cellStyle name="Обычный 46 13" xfId="34843"/>
    <cellStyle name="Обычный 46 13 2" xfId="34844"/>
    <cellStyle name="Обычный 46 14" xfId="34845"/>
    <cellStyle name="Обычный 46 15" xfId="47698"/>
    <cellStyle name="Обычный 46 2" xfId="34846"/>
    <cellStyle name="Обычный 46 2 10" xfId="34847"/>
    <cellStyle name="Обычный 46 2 10 2" xfId="34848"/>
    <cellStyle name="Обычный 46 2 10 2 2" xfId="34849"/>
    <cellStyle name="Обычный 46 2 10 3" xfId="34850"/>
    <cellStyle name="Обычный 46 2 11" xfId="34851"/>
    <cellStyle name="Обычный 46 2 11 2" xfId="34852"/>
    <cellStyle name="Обычный 46 2 12" xfId="34853"/>
    <cellStyle name="Обычный 46 2 13" xfId="47699"/>
    <cellStyle name="Обычный 46 2 2" xfId="34854"/>
    <cellStyle name="Обычный 46 2 2 2" xfId="34855"/>
    <cellStyle name="Обычный 46 2 2 2 2" xfId="34856"/>
    <cellStyle name="Обычный 46 2 2 2 2 2" xfId="34857"/>
    <cellStyle name="Обычный 46 2 2 2 2 2 2" xfId="34858"/>
    <cellStyle name="Обычный 46 2 2 2 2 3" xfId="34859"/>
    <cellStyle name="Обычный 46 2 2 2 3" xfId="34860"/>
    <cellStyle name="Обычный 46 2 2 2 3 2" xfId="34861"/>
    <cellStyle name="Обычный 46 2 2 2 4" xfId="34862"/>
    <cellStyle name="Обычный 46 2 2 3" xfId="34863"/>
    <cellStyle name="Обычный 46 2 2 3 2" xfId="34864"/>
    <cellStyle name="Обычный 46 2 2 3 2 2" xfId="34865"/>
    <cellStyle name="Обычный 46 2 2 3 2 2 2" xfId="34866"/>
    <cellStyle name="Обычный 46 2 2 3 2 3" xfId="34867"/>
    <cellStyle name="Обычный 46 2 2 3 3" xfId="34868"/>
    <cellStyle name="Обычный 46 2 2 3 3 2" xfId="34869"/>
    <cellStyle name="Обычный 46 2 2 3 4" xfId="34870"/>
    <cellStyle name="Обычный 46 2 2 4" xfId="34871"/>
    <cellStyle name="Обычный 46 2 2 4 2" xfId="34872"/>
    <cellStyle name="Обычный 46 2 2 4 2 2" xfId="34873"/>
    <cellStyle name="Обычный 46 2 2 4 2 2 2" xfId="34874"/>
    <cellStyle name="Обычный 46 2 2 4 2 3" xfId="34875"/>
    <cellStyle name="Обычный 46 2 2 4 3" xfId="34876"/>
    <cellStyle name="Обычный 46 2 2 4 3 2" xfId="34877"/>
    <cellStyle name="Обычный 46 2 2 4 4" xfId="34878"/>
    <cellStyle name="Обычный 46 2 2 5" xfId="34879"/>
    <cellStyle name="Обычный 46 2 2 5 2" xfId="34880"/>
    <cellStyle name="Обычный 46 2 2 5 2 2" xfId="34881"/>
    <cellStyle name="Обычный 46 2 2 5 3" xfId="34882"/>
    <cellStyle name="Обычный 46 2 2 6" xfId="34883"/>
    <cellStyle name="Обычный 46 2 2 6 2" xfId="34884"/>
    <cellStyle name="Обычный 46 2 2 7" xfId="34885"/>
    <cellStyle name="Обычный 46 2 2 7 2" xfId="34886"/>
    <cellStyle name="Обычный 46 2 2 8" xfId="34887"/>
    <cellStyle name="Обычный 46 2 3" xfId="34888"/>
    <cellStyle name="Обычный 46 2 3 2" xfId="34889"/>
    <cellStyle name="Обычный 46 2 3 2 2" xfId="34890"/>
    <cellStyle name="Обычный 46 2 3 2 2 2" xfId="34891"/>
    <cellStyle name="Обычный 46 2 3 2 2 2 2" xfId="34892"/>
    <cellStyle name="Обычный 46 2 3 2 2 3" xfId="34893"/>
    <cellStyle name="Обычный 46 2 3 2 3" xfId="34894"/>
    <cellStyle name="Обычный 46 2 3 2 3 2" xfId="34895"/>
    <cellStyle name="Обычный 46 2 3 2 4" xfId="34896"/>
    <cellStyle name="Обычный 46 2 3 3" xfId="34897"/>
    <cellStyle name="Обычный 46 2 3 3 2" xfId="34898"/>
    <cellStyle name="Обычный 46 2 3 3 2 2" xfId="34899"/>
    <cellStyle name="Обычный 46 2 3 3 2 2 2" xfId="34900"/>
    <cellStyle name="Обычный 46 2 3 3 2 3" xfId="34901"/>
    <cellStyle name="Обычный 46 2 3 3 3" xfId="34902"/>
    <cellStyle name="Обычный 46 2 3 3 3 2" xfId="34903"/>
    <cellStyle name="Обычный 46 2 3 3 4" xfId="34904"/>
    <cellStyle name="Обычный 46 2 3 4" xfId="34905"/>
    <cellStyle name="Обычный 46 2 3 4 2" xfId="34906"/>
    <cellStyle name="Обычный 46 2 3 4 2 2" xfId="34907"/>
    <cellStyle name="Обычный 46 2 3 4 2 2 2" xfId="34908"/>
    <cellStyle name="Обычный 46 2 3 4 2 3" xfId="34909"/>
    <cellStyle name="Обычный 46 2 3 4 3" xfId="34910"/>
    <cellStyle name="Обычный 46 2 3 4 3 2" xfId="34911"/>
    <cellStyle name="Обычный 46 2 3 4 4" xfId="34912"/>
    <cellStyle name="Обычный 46 2 3 5" xfId="34913"/>
    <cellStyle name="Обычный 46 2 3 5 2" xfId="34914"/>
    <cellStyle name="Обычный 46 2 3 5 2 2" xfId="34915"/>
    <cellStyle name="Обычный 46 2 3 5 3" xfId="34916"/>
    <cellStyle name="Обычный 46 2 3 6" xfId="34917"/>
    <cellStyle name="Обычный 46 2 3 6 2" xfId="34918"/>
    <cellStyle name="Обычный 46 2 3 7" xfId="34919"/>
    <cellStyle name="Обычный 46 2 3 7 2" xfId="34920"/>
    <cellStyle name="Обычный 46 2 3 8" xfId="34921"/>
    <cellStyle name="Обычный 46 2 4" xfId="34922"/>
    <cellStyle name="Обычный 46 2 4 2" xfId="34923"/>
    <cellStyle name="Обычный 46 2 4 2 2" xfId="34924"/>
    <cellStyle name="Обычный 46 2 4 2 2 2" xfId="34925"/>
    <cellStyle name="Обычный 46 2 4 2 2 2 2" xfId="34926"/>
    <cellStyle name="Обычный 46 2 4 2 2 3" xfId="34927"/>
    <cellStyle name="Обычный 46 2 4 2 3" xfId="34928"/>
    <cellStyle name="Обычный 46 2 4 2 3 2" xfId="34929"/>
    <cellStyle name="Обычный 46 2 4 2 4" xfId="34930"/>
    <cellStyle name="Обычный 46 2 4 3" xfId="34931"/>
    <cellStyle name="Обычный 46 2 4 3 2" xfId="34932"/>
    <cellStyle name="Обычный 46 2 4 3 2 2" xfId="34933"/>
    <cellStyle name="Обычный 46 2 4 3 2 2 2" xfId="34934"/>
    <cellStyle name="Обычный 46 2 4 3 2 3" xfId="34935"/>
    <cellStyle name="Обычный 46 2 4 3 3" xfId="34936"/>
    <cellStyle name="Обычный 46 2 4 3 3 2" xfId="34937"/>
    <cellStyle name="Обычный 46 2 4 3 4" xfId="34938"/>
    <cellStyle name="Обычный 46 2 4 4" xfId="34939"/>
    <cellStyle name="Обычный 46 2 4 4 2" xfId="34940"/>
    <cellStyle name="Обычный 46 2 4 4 2 2" xfId="34941"/>
    <cellStyle name="Обычный 46 2 4 4 2 2 2" xfId="34942"/>
    <cellStyle name="Обычный 46 2 4 4 2 3" xfId="34943"/>
    <cellStyle name="Обычный 46 2 4 4 3" xfId="34944"/>
    <cellStyle name="Обычный 46 2 4 4 3 2" xfId="34945"/>
    <cellStyle name="Обычный 46 2 4 4 4" xfId="34946"/>
    <cellStyle name="Обычный 46 2 4 5" xfId="34947"/>
    <cellStyle name="Обычный 46 2 4 5 2" xfId="34948"/>
    <cellStyle name="Обычный 46 2 4 5 2 2" xfId="34949"/>
    <cellStyle name="Обычный 46 2 4 5 3" xfId="34950"/>
    <cellStyle name="Обычный 46 2 4 6" xfId="34951"/>
    <cellStyle name="Обычный 46 2 4 6 2" xfId="34952"/>
    <cellStyle name="Обычный 46 2 4 7" xfId="34953"/>
    <cellStyle name="Обычный 46 2 5" xfId="34954"/>
    <cellStyle name="Обычный 46 2 5 2" xfId="34955"/>
    <cellStyle name="Обычный 46 2 5 2 2" xfId="34956"/>
    <cellStyle name="Обычный 46 2 5 2 2 2" xfId="34957"/>
    <cellStyle name="Обычный 46 2 5 2 3" xfId="34958"/>
    <cellStyle name="Обычный 46 2 5 3" xfId="34959"/>
    <cellStyle name="Обычный 46 2 5 3 2" xfId="34960"/>
    <cellStyle name="Обычный 46 2 5 4" xfId="34961"/>
    <cellStyle name="Обычный 46 2 6" xfId="34962"/>
    <cellStyle name="Обычный 46 2 6 2" xfId="47700"/>
    <cellStyle name="Обычный 46 2 7" xfId="34963"/>
    <cellStyle name="Обычный 46 2 7 2" xfId="34964"/>
    <cellStyle name="Обычный 46 2 7 2 2" xfId="34965"/>
    <cellStyle name="Обычный 46 2 7 2 2 2" xfId="34966"/>
    <cellStyle name="Обычный 46 2 7 2 3" xfId="34967"/>
    <cellStyle name="Обычный 46 2 7 3" xfId="34968"/>
    <cellStyle name="Обычный 46 2 7 3 2" xfId="34969"/>
    <cellStyle name="Обычный 46 2 7 4" xfId="34970"/>
    <cellStyle name="Обычный 46 2 8" xfId="34971"/>
    <cellStyle name="Обычный 46 2 8 2" xfId="34972"/>
    <cellStyle name="Обычный 46 2 8 2 2" xfId="34973"/>
    <cellStyle name="Обычный 46 2 8 2 2 2" xfId="34974"/>
    <cellStyle name="Обычный 46 2 8 2 3" xfId="34975"/>
    <cellStyle name="Обычный 46 2 8 3" xfId="34976"/>
    <cellStyle name="Обычный 46 2 8 3 2" xfId="34977"/>
    <cellStyle name="Обычный 46 2 8 4" xfId="34978"/>
    <cellStyle name="Обычный 46 2 9" xfId="34979"/>
    <cellStyle name="Обычный 46 2 9 2" xfId="47701"/>
    <cellStyle name="Обычный 46 2 9 3" xfId="47702"/>
    <cellStyle name="Обычный 46 3" xfId="34980"/>
    <cellStyle name="Обычный 46 3 10" xfId="34981"/>
    <cellStyle name="Обычный 46 3 2" xfId="34982"/>
    <cellStyle name="Обычный 46 3 2 2" xfId="34983"/>
    <cellStyle name="Обычный 46 3 2 2 2" xfId="34984"/>
    <cellStyle name="Обычный 46 3 2 2 2 2" xfId="34985"/>
    <cellStyle name="Обычный 46 3 2 2 2 2 2" xfId="34986"/>
    <cellStyle name="Обычный 46 3 2 2 2 3" xfId="34987"/>
    <cellStyle name="Обычный 46 3 2 2 3" xfId="34988"/>
    <cellStyle name="Обычный 46 3 2 2 3 2" xfId="34989"/>
    <cellStyle name="Обычный 46 3 2 2 4" xfId="34990"/>
    <cellStyle name="Обычный 46 3 2 3" xfId="34991"/>
    <cellStyle name="Обычный 46 3 2 3 2" xfId="34992"/>
    <cellStyle name="Обычный 46 3 2 3 2 2" xfId="34993"/>
    <cellStyle name="Обычный 46 3 2 3 2 2 2" xfId="34994"/>
    <cellStyle name="Обычный 46 3 2 3 2 3" xfId="34995"/>
    <cellStyle name="Обычный 46 3 2 3 3" xfId="34996"/>
    <cellStyle name="Обычный 46 3 2 3 3 2" xfId="34997"/>
    <cellStyle name="Обычный 46 3 2 3 4" xfId="34998"/>
    <cellStyle name="Обычный 46 3 2 4" xfId="34999"/>
    <cellStyle name="Обычный 46 3 2 4 2" xfId="35000"/>
    <cellStyle name="Обычный 46 3 2 4 2 2" xfId="35001"/>
    <cellStyle name="Обычный 46 3 2 4 2 2 2" xfId="35002"/>
    <cellStyle name="Обычный 46 3 2 4 2 3" xfId="35003"/>
    <cellStyle name="Обычный 46 3 2 4 3" xfId="35004"/>
    <cellStyle name="Обычный 46 3 2 4 3 2" xfId="35005"/>
    <cellStyle name="Обычный 46 3 2 4 4" xfId="35006"/>
    <cellStyle name="Обычный 46 3 2 5" xfId="35007"/>
    <cellStyle name="Обычный 46 3 2 5 2" xfId="35008"/>
    <cellStyle name="Обычный 46 3 2 5 2 2" xfId="35009"/>
    <cellStyle name="Обычный 46 3 2 5 3" xfId="35010"/>
    <cellStyle name="Обычный 46 3 2 6" xfId="35011"/>
    <cellStyle name="Обычный 46 3 2 6 2" xfId="35012"/>
    <cellStyle name="Обычный 46 3 2 7" xfId="35013"/>
    <cellStyle name="Обычный 46 3 2 7 2" xfId="35014"/>
    <cellStyle name="Обычный 46 3 2 8" xfId="35015"/>
    <cellStyle name="Обычный 46 3 3" xfId="35016"/>
    <cellStyle name="Обычный 46 3 3 2" xfId="35017"/>
    <cellStyle name="Обычный 46 3 3 2 2" xfId="35018"/>
    <cellStyle name="Обычный 46 3 3 2 2 2" xfId="35019"/>
    <cellStyle name="Обычный 46 3 3 2 2 2 2" xfId="35020"/>
    <cellStyle name="Обычный 46 3 3 2 2 3" xfId="35021"/>
    <cellStyle name="Обычный 46 3 3 2 3" xfId="35022"/>
    <cellStyle name="Обычный 46 3 3 2 3 2" xfId="35023"/>
    <cellStyle name="Обычный 46 3 3 2 4" xfId="35024"/>
    <cellStyle name="Обычный 46 3 3 3" xfId="35025"/>
    <cellStyle name="Обычный 46 3 3 3 2" xfId="35026"/>
    <cellStyle name="Обычный 46 3 3 3 2 2" xfId="35027"/>
    <cellStyle name="Обычный 46 3 3 3 2 2 2" xfId="35028"/>
    <cellStyle name="Обычный 46 3 3 3 2 3" xfId="35029"/>
    <cellStyle name="Обычный 46 3 3 3 3" xfId="35030"/>
    <cellStyle name="Обычный 46 3 3 3 3 2" xfId="35031"/>
    <cellStyle name="Обычный 46 3 3 3 4" xfId="35032"/>
    <cellStyle name="Обычный 46 3 3 4" xfId="35033"/>
    <cellStyle name="Обычный 46 3 3 4 2" xfId="35034"/>
    <cellStyle name="Обычный 46 3 3 4 2 2" xfId="35035"/>
    <cellStyle name="Обычный 46 3 3 4 2 2 2" xfId="35036"/>
    <cellStyle name="Обычный 46 3 3 4 2 3" xfId="35037"/>
    <cellStyle name="Обычный 46 3 3 4 3" xfId="35038"/>
    <cellStyle name="Обычный 46 3 3 4 3 2" xfId="35039"/>
    <cellStyle name="Обычный 46 3 3 4 4" xfId="35040"/>
    <cellStyle name="Обычный 46 3 3 5" xfId="35041"/>
    <cellStyle name="Обычный 46 3 3 5 2" xfId="35042"/>
    <cellStyle name="Обычный 46 3 3 5 2 2" xfId="35043"/>
    <cellStyle name="Обычный 46 3 3 5 3" xfId="35044"/>
    <cellStyle name="Обычный 46 3 3 6" xfId="35045"/>
    <cellStyle name="Обычный 46 3 3 6 2" xfId="35046"/>
    <cellStyle name="Обычный 46 3 3 7" xfId="35047"/>
    <cellStyle name="Обычный 46 3 4" xfId="35048"/>
    <cellStyle name="Обычный 46 3 4 2" xfId="35049"/>
    <cellStyle name="Обычный 46 3 4 2 2" xfId="35050"/>
    <cellStyle name="Обычный 46 3 4 2 2 2" xfId="35051"/>
    <cellStyle name="Обычный 46 3 4 2 3" xfId="35052"/>
    <cellStyle name="Обычный 46 3 4 3" xfId="35053"/>
    <cellStyle name="Обычный 46 3 4 3 2" xfId="35054"/>
    <cellStyle name="Обычный 46 3 4 4" xfId="35055"/>
    <cellStyle name="Обычный 46 3 5" xfId="35056"/>
    <cellStyle name="Обычный 46 3 5 2" xfId="35057"/>
    <cellStyle name="Обычный 46 3 5 2 2" xfId="35058"/>
    <cellStyle name="Обычный 46 3 5 2 2 2" xfId="35059"/>
    <cellStyle name="Обычный 46 3 5 2 3" xfId="35060"/>
    <cellStyle name="Обычный 46 3 5 3" xfId="35061"/>
    <cellStyle name="Обычный 46 3 5 3 2" xfId="35062"/>
    <cellStyle name="Обычный 46 3 5 4" xfId="35063"/>
    <cellStyle name="Обычный 46 3 6" xfId="35064"/>
    <cellStyle name="Обычный 46 3 6 2" xfId="35065"/>
    <cellStyle name="Обычный 46 3 6 2 2" xfId="35066"/>
    <cellStyle name="Обычный 46 3 6 2 2 2" xfId="35067"/>
    <cellStyle name="Обычный 46 3 6 2 3" xfId="35068"/>
    <cellStyle name="Обычный 46 3 6 3" xfId="35069"/>
    <cellStyle name="Обычный 46 3 6 3 2" xfId="35070"/>
    <cellStyle name="Обычный 46 3 6 4" xfId="35071"/>
    <cellStyle name="Обычный 46 3 7" xfId="35072"/>
    <cellStyle name="Обычный 46 3 7 2" xfId="35073"/>
    <cellStyle name="Обычный 46 3 7 2 2" xfId="35074"/>
    <cellStyle name="Обычный 46 3 7 3" xfId="35075"/>
    <cellStyle name="Обычный 46 3 8" xfId="35076"/>
    <cellStyle name="Обычный 46 3 8 2" xfId="35077"/>
    <cellStyle name="Обычный 46 3 9" xfId="35078"/>
    <cellStyle name="Обычный 46 3 9 2" xfId="35079"/>
    <cellStyle name="Обычный 46 4" xfId="35080"/>
    <cellStyle name="Обычный 46 4 2" xfId="35081"/>
    <cellStyle name="Обычный 46 4 2 2" xfId="35082"/>
    <cellStyle name="Обычный 46 4 2 2 2" xfId="35083"/>
    <cellStyle name="Обычный 46 4 2 2 2 2" xfId="35084"/>
    <cellStyle name="Обычный 46 4 2 2 3" xfId="35085"/>
    <cellStyle name="Обычный 46 4 2 3" xfId="35086"/>
    <cellStyle name="Обычный 46 4 2 3 2" xfId="35087"/>
    <cellStyle name="Обычный 46 4 2 4" xfId="35088"/>
    <cellStyle name="Обычный 46 4 3" xfId="35089"/>
    <cellStyle name="Обычный 46 4 3 2" xfId="35090"/>
    <cellStyle name="Обычный 46 4 3 2 2" xfId="35091"/>
    <cellStyle name="Обычный 46 4 3 2 2 2" xfId="35092"/>
    <cellStyle name="Обычный 46 4 3 2 3" xfId="35093"/>
    <cellStyle name="Обычный 46 4 3 3" xfId="35094"/>
    <cellStyle name="Обычный 46 4 3 3 2" xfId="35095"/>
    <cellStyle name="Обычный 46 4 3 4" xfId="35096"/>
    <cellStyle name="Обычный 46 4 4" xfId="35097"/>
    <cellStyle name="Обычный 46 4 4 2" xfId="35098"/>
    <cellStyle name="Обычный 46 4 4 2 2" xfId="35099"/>
    <cellStyle name="Обычный 46 4 4 2 2 2" xfId="35100"/>
    <cellStyle name="Обычный 46 4 4 2 3" xfId="35101"/>
    <cellStyle name="Обычный 46 4 4 3" xfId="35102"/>
    <cellStyle name="Обычный 46 4 4 3 2" xfId="35103"/>
    <cellStyle name="Обычный 46 4 4 4" xfId="35104"/>
    <cellStyle name="Обычный 46 4 5" xfId="35105"/>
    <cellStyle name="Обычный 46 4 5 2" xfId="35106"/>
    <cellStyle name="Обычный 46 4 5 2 2" xfId="35107"/>
    <cellStyle name="Обычный 46 4 5 3" xfId="35108"/>
    <cellStyle name="Обычный 46 4 6" xfId="35109"/>
    <cellStyle name="Обычный 46 4 6 2" xfId="35110"/>
    <cellStyle name="Обычный 46 4 7" xfId="35111"/>
    <cellStyle name="Обычный 46 4 7 2" xfId="35112"/>
    <cellStyle name="Обычный 46 4 8" xfId="35113"/>
    <cellStyle name="Обычный 46 5" xfId="35114"/>
    <cellStyle name="Обычный 46 5 2" xfId="35115"/>
    <cellStyle name="Обычный 46 5 2 2" xfId="35116"/>
    <cellStyle name="Обычный 46 5 2 2 2" xfId="35117"/>
    <cellStyle name="Обычный 46 5 2 2 2 2" xfId="35118"/>
    <cellStyle name="Обычный 46 5 2 2 3" xfId="35119"/>
    <cellStyle name="Обычный 46 5 2 3" xfId="35120"/>
    <cellStyle name="Обычный 46 5 2 3 2" xfId="35121"/>
    <cellStyle name="Обычный 46 5 2 4" xfId="35122"/>
    <cellStyle name="Обычный 46 5 3" xfId="35123"/>
    <cellStyle name="Обычный 46 5 3 2" xfId="35124"/>
    <cellStyle name="Обычный 46 5 3 2 2" xfId="35125"/>
    <cellStyle name="Обычный 46 5 3 2 2 2" xfId="35126"/>
    <cellStyle name="Обычный 46 5 3 2 3" xfId="35127"/>
    <cellStyle name="Обычный 46 5 3 3" xfId="35128"/>
    <cellStyle name="Обычный 46 5 3 3 2" xfId="35129"/>
    <cellStyle name="Обычный 46 5 3 4" xfId="35130"/>
    <cellStyle name="Обычный 46 5 4" xfId="35131"/>
    <cellStyle name="Обычный 46 5 4 2" xfId="35132"/>
    <cellStyle name="Обычный 46 5 4 2 2" xfId="35133"/>
    <cellStyle name="Обычный 46 5 4 2 2 2" xfId="35134"/>
    <cellStyle name="Обычный 46 5 4 2 3" xfId="35135"/>
    <cellStyle name="Обычный 46 5 4 3" xfId="35136"/>
    <cellStyle name="Обычный 46 5 4 3 2" xfId="35137"/>
    <cellStyle name="Обычный 46 5 4 4" xfId="35138"/>
    <cellStyle name="Обычный 46 5 5" xfId="35139"/>
    <cellStyle name="Обычный 46 5 5 2" xfId="35140"/>
    <cellStyle name="Обычный 46 5 5 2 2" xfId="35141"/>
    <cellStyle name="Обычный 46 5 5 3" xfId="35142"/>
    <cellStyle name="Обычный 46 5 6" xfId="35143"/>
    <cellStyle name="Обычный 46 5 6 2" xfId="35144"/>
    <cellStyle name="Обычный 46 5 7" xfId="35145"/>
    <cellStyle name="Обычный 46 5 7 2" xfId="35146"/>
    <cellStyle name="Обычный 46 5 8" xfId="35147"/>
    <cellStyle name="Обычный 46 6" xfId="35148"/>
    <cellStyle name="Обычный 46 6 2" xfId="35149"/>
    <cellStyle name="Обычный 46 6 2 2" xfId="35150"/>
    <cellStyle name="Обычный 46 6 2 2 2" xfId="35151"/>
    <cellStyle name="Обычный 46 6 2 2 2 2" xfId="35152"/>
    <cellStyle name="Обычный 46 6 2 2 3" xfId="35153"/>
    <cellStyle name="Обычный 46 6 2 3" xfId="35154"/>
    <cellStyle name="Обычный 46 6 2 3 2" xfId="35155"/>
    <cellStyle name="Обычный 46 6 2 4" xfId="35156"/>
    <cellStyle name="Обычный 46 6 3" xfId="35157"/>
    <cellStyle name="Обычный 46 6 3 2" xfId="35158"/>
    <cellStyle name="Обычный 46 6 3 2 2" xfId="35159"/>
    <cellStyle name="Обычный 46 6 3 2 2 2" xfId="35160"/>
    <cellStyle name="Обычный 46 6 3 2 3" xfId="35161"/>
    <cellStyle name="Обычный 46 6 3 3" xfId="35162"/>
    <cellStyle name="Обычный 46 6 3 3 2" xfId="35163"/>
    <cellStyle name="Обычный 46 6 3 4" xfId="35164"/>
    <cellStyle name="Обычный 46 6 4" xfId="35165"/>
    <cellStyle name="Обычный 46 6 4 2" xfId="35166"/>
    <cellStyle name="Обычный 46 6 4 2 2" xfId="35167"/>
    <cellStyle name="Обычный 46 6 4 2 2 2" xfId="35168"/>
    <cellStyle name="Обычный 46 6 4 2 3" xfId="35169"/>
    <cellStyle name="Обычный 46 6 4 3" xfId="35170"/>
    <cellStyle name="Обычный 46 6 4 3 2" xfId="35171"/>
    <cellStyle name="Обычный 46 6 4 4" xfId="35172"/>
    <cellStyle name="Обычный 46 6 5" xfId="35173"/>
    <cellStyle name="Обычный 46 6 5 2" xfId="35174"/>
    <cellStyle name="Обычный 46 6 5 2 2" xfId="35175"/>
    <cellStyle name="Обычный 46 6 5 3" xfId="35176"/>
    <cellStyle name="Обычный 46 6 6" xfId="35177"/>
    <cellStyle name="Обычный 46 6 6 2" xfId="35178"/>
    <cellStyle name="Обычный 46 6 7" xfId="35179"/>
    <cellStyle name="Обычный 46 7" xfId="35180"/>
    <cellStyle name="Обычный 46 7 2" xfId="35181"/>
    <cellStyle name="Обычный 46 7 2 2" xfId="35182"/>
    <cellStyle name="Обычный 46 7 2 2 2" xfId="35183"/>
    <cellStyle name="Обычный 46 7 2 3" xfId="35184"/>
    <cellStyle name="Обычный 46 7 3" xfId="35185"/>
    <cellStyle name="Обычный 46 7 3 2" xfId="35186"/>
    <cellStyle name="Обычный 46 7 4" xfId="35187"/>
    <cellStyle name="Обычный 46 8" xfId="35188"/>
    <cellStyle name="Обычный 46 8 2" xfId="47703"/>
    <cellStyle name="Обычный 46 9" xfId="35189"/>
    <cellStyle name="Обычный 46 9 2" xfId="35190"/>
    <cellStyle name="Обычный 46 9 2 2" xfId="35191"/>
    <cellStyle name="Обычный 46 9 2 2 2" xfId="35192"/>
    <cellStyle name="Обычный 46 9 2 3" xfId="35193"/>
    <cellStyle name="Обычный 46 9 3" xfId="35194"/>
    <cellStyle name="Обычный 46 9 3 2" xfId="35195"/>
    <cellStyle name="Обычный 46 9 4" xfId="35196"/>
    <cellStyle name="Обычный 46_RecoursesReserves_образец (Универсальный от Димы) (2)" xfId="47704"/>
    <cellStyle name="Обычный 47" xfId="35197"/>
    <cellStyle name="Обычный 47 10" xfId="35198"/>
    <cellStyle name="Обычный 47 10 2" xfId="35199"/>
    <cellStyle name="Обычный 47 10 2 2" xfId="35200"/>
    <cellStyle name="Обычный 47 10 2 2 2" xfId="35201"/>
    <cellStyle name="Обычный 47 10 2 3" xfId="35202"/>
    <cellStyle name="Обычный 47 10 3" xfId="35203"/>
    <cellStyle name="Обычный 47 10 3 2" xfId="35204"/>
    <cellStyle name="Обычный 47 10 4" xfId="35205"/>
    <cellStyle name="Обычный 47 11" xfId="35206"/>
    <cellStyle name="Обычный 47 11 2" xfId="47705"/>
    <cellStyle name="Обычный 47 11 3" xfId="47706"/>
    <cellStyle name="Обычный 47 12" xfId="35207"/>
    <cellStyle name="Обычный 47 12 2" xfId="35208"/>
    <cellStyle name="Обычный 47 12 2 2" xfId="35209"/>
    <cellStyle name="Обычный 47 12 3" xfId="35210"/>
    <cellStyle name="Обычный 47 13" xfId="35211"/>
    <cellStyle name="Обычный 47 13 2" xfId="35212"/>
    <cellStyle name="Обычный 47 14" xfId="35213"/>
    <cellStyle name="Обычный 47 15" xfId="47707"/>
    <cellStyle name="Обычный 47 2" xfId="35214"/>
    <cellStyle name="Обычный 47 2 10" xfId="35215"/>
    <cellStyle name="Обычный 47 2 10 2" xfId="35216"/>
    <cellStyle name="Обычный 47 2 10 2 2" xfId="35217"/>
    <cellStyle name="Обычный 47 2 10 3" xfId="35218"/>
    <cellStyle name="Обычный 47 2 11" xfId="35219"/>
    <cellStyle name="Обычный 47 2 11 2" xfId="35220"/>
    <cellStyle name="Обычный 47 2 12" xfId="35221"/>
    <cellStyle name="Обычный 47 2 13" xfId="47708"/>
    <cellStyle name="Обычный 47 2 2" xfId="35222"/>
    <cellStyle name="Обычный 47 2 2 2" xfId="35223"/>
    <cellStyle name="Обычный 47 2 2 2 2" xfId="35224"/>
    <cellStyle name="Обычный 47 2 2 2 2 2" xfId="35225"/>
    <cellStyle name="Обычный 47 2 2 2 2 2 2" xfId="35226"/>
    <cellStyle name="Обычный 47 2 2 2 2 3" xfId="35227"/>
    <cellStyle name="Обычный 47 2 2 2 3" xfId="35228"/>
    <cellStyle name="Обычный 47 2 2 2 3 2" xfId="35229"/>
    <cellStyle name="Обычный 47 2 2 2 4" xfId="35230"/>
    <cellStyle name="Обычный 47 2 2 3" xfId="35231"/>
    <cellStyle name="Обычный 47 2 2 3 2" xfId="35232"/>
    <cellStyle name="Обычный 47 2 2 3 2 2" xfId="35233"/>
    <cellStyle name="Обычный 47 2 2 3 2 2 2" xfId="35234"/>
    <cellStyle name="Обычный 47 2 2 3 2 3" xfId="35235"/>
    <cellStyle name="Обычный 47 2 2 3 3" xfId="35236"/>
    <cellStyle name="Обычный 47 2 2 3 3 2" xfId="35237"/>
    <cellStyle name="Обычный 47 2 2 3 4" xfId="35238"/>
    <cellStyle name="Обычный 47 2 2 4" xfId="35239"/>
    <cellStyle name="Обычный 47 2 2 4 2" xfId="35240"/>
    <cellStyle name="Обычный 47 2 2 4 2 2" xfId="35241"/>
    <cellStyle name="Обычный 47 2 2 4 2 2 2" xfId="35242"/>
    <cellStyle name="Обычный 47 2 2 4 2 3" xfId="35243"/>
    <cellStyle name="Обычный 47 2 2 4 3" xfId="35244"/>
    <cellStyle name="Обычный 47 2 2 4 3 2" xfId="35245"/>
    <cellStyle name="Обычный 47 2 2 4 4" xfId="35246"/>
    <cellStyle name="Обычный 47 2 2 5" xfId="35247"/>
    <cellStyle name="Обычный 47 2 2 5 2" xfId="35248"/>
    <cellStyle name="Обычный 47 2 2 5 2 2" xfId="35249"/>
    <cellStyle name="Обычный 47 2 2 5 3" xfId="35250"/>
    <cellStyle name="Обычный 47 2 2 6" xfId="35251"/>
    <cellStyle name="Обычный 47 2 2 6 2" xfId="35252"/>
    <cellStyle name="Обычный 47 2 2 7" xfId="35253"/>
    <cellStyle name="Обычный 47 2 2 7 2" xfId="35254"/>
    <cellStyle name="Обычный 47 2 2 8" xfId="35255"/>
    <cellStyle name="Обычный 47 2 3" xfId="35256"/>
    <cellStyle name="Обычный 47 2 3 2" xfId="35257"/>
    <cellStyle name="Обычный 47 2 3 2 2" xfId="35258"/>
    <cellStyle name="Обычный 47 2 3 2 2 2" xfId="35259"/>
    <cellStyle name="Обычный 47 2 3 2 2 2 2" xfId="35260"/>
    <cellStyle name="Обычный 47 2 3 2 2 3" xfId="35261"/>
    <cellStyle name="Обычный 47 2 3 2 3" xfId="35262"/>
    <cellStyle name="Обычный 47 2 3 2 3 2" xfId="35263"/>
    <cellStyle name="Обычный 47 2 3 2 4" xfId="35264"/>
    <cellStyle name="Обычный 47 2 3 3" xfId="35265"/>
    <cellStyle name="Обычный 47 2 3 3 2" xfId="35266"/>
    <cellStyle name="Обычный 47 2 3 3 2 2" xfId="35267"/>
    <cellStyle name="Обычный 47 2 3 3 2 2 2" xfId="35268"/>
    <cellStyle name="Обычный 47 2 3 3 2 3" xfId="35269"/>
    <cellStyle name="Обычный 47 2 3 3 3" xfId="35270"/>
    <cellStyle name="Обычный 47 2 3 3 3 2" xfId="35271"/>
    <cellStyle name="Обычный 47 2 3 3 4" xfId="35272"/>
    <cellStyle name="Обычный 47 2 3 4" xfId="35273"/>
    <cellStyle name="Обычный 47 2 3 4 2" xfId="35274"/>
    <cellStyle name="Обычный 47 2 3 4 2 2" xfId="35275"/>
    <cellStyle name="Обычный 47 2 3 4 2 2 2" xfId="35276"/>
    <cellStyle name="Обычный 47 2 3 4 2 3" xfId="35277"/>
    <cellStyle name="Обычный 47 2 3 4 3" xfId="35278"/>
    <cellStyle name="Обычный 47 2 3 4 3 2" xfId="35279"/>
    <cellStyle name="Обычный 47 2 3 4 4" xfId="35280"/>
    <cellStyle name="Обычный 47 2 3 5" xfId="35281"/>
    <cellStyle name="Обычный 47 2 3 5 2" xfId="35282"/>
    <cellStyle name="Обычный 47 2 3 5 2 2" xfId="35283"/>
    <cellStyle name="Обычный 47 2 3 5 3" xfId="35284"/>
    <cellStyle name="Обычный 47 2 3 6" xfId="35285"/>
    <cellStyle name="Обычный 47 2 3 6 2" xfId="35286"/>
    <cellStyle name="Обычный 47 2 3 7" xfId="35287"/>
    <cellStyle name="Обычный 47 2 3 7 2" xfId="35288"/>
    <cellStyle name="Обычный 47 2 3 8" xfId="35289"/>
    <cellStyle name="Обычный 47 2 4" xfId="35290"/>
    <cellStyle name="Обычный 47 2 4 2" xfId="35291"/>
    <cellStyle name="Обычный 47 2 4 2 2" xfId="35292"/>
    <cellStyle name="Обычный 47 2 4 2 2 2" xfId="35293"/>
    <cellStyle name="Обычный 47 2 4 2 2 2 2" xfId="35294"/>
    <cellStyle name="Обычный 47 2 4 2 2 3" xfId="35295"/>
    <cellStyle name="Обычный 47 2 4 2 3" xfId="35296"/>
    <cellStyle name="Обычный 47 2 4 2 3 2" xfId="35297"/>
    <cellStyle name="Обычный 47 2 4 2 4" xfId="35298"/>
    <cellStyle name="Обычный 47 2 4 3" xfId="35299"/>
    <cellStyle name="Обычный 47 2 4 3 2" xfId="35300"/>
    <cellStyle name="Обычный 47 2 4 3 2 2" xfId="35301"/>
    <cellStyle name="Обычный 47 2 4 3 2 2 2" xfId="35302"/>
    <cellStyle name="Обычный 47 2 4 3 2 3" xfId="35303"/>
    <cellStyle name="Обычный 47 2 4 3 3" xfId="35304"/>
    <cellStyle name="Обычный 47 2 4 3 3 2" xfId="35305"/>
    <cellStyle name="Обычный 47 2 4 3 4" xfId="35306"/>
    <cellStyle name="Обычный 47 2 4 4" xfId="35307"/>
    <cellStyle name="Обычный 47 2 4 4 2" xfId="35308"/>
    <cellStyle name="Обычный 47 2 4 4 2 2" xfId="35309"/>
    <cellStyle name="Обычный 47 2 4 4 2 2 2" xfId="35310"/>
    <cellStyle name="Обычный 47 2 4 4 2 3" xfId="35311"/>
    <cellStyle name="Обычный 47 2 4 4 3" xfId="35312"/>
    <cellStyle name="Обычный 47 2 4 4 3 2" xfId="35313"/>
    <cellStyle name="Обычный 47 2 4 4 4" xfId="35314"/>
    <cellStyle name="Обычный 47 2 4 5" xfId="35315"/>
    <cellStyle name="Обычный 47 2 4 5 2" xfId="35316"/>
    <cellStyle name="Обычный 47 2 4 5 2 2" xfId="35317"/>
    <cellStyle name="Обычный 47 2 4 5 3" xfId="35318"/>
    <cellStyle name="Обычный 47 2 4 6" xfId="35319"/>
    <cellStyle name="Обычный 47 2 4 6 2" xfId="35320"/>
    <cellStyle name="Обычный 47 2 4 7" xfId="35321"/>
    <cellStyle name="Обычный 47 2 5" xfId="35322"/>
    <cellStyle name="Обычный 47 2 5 2" xfId="35323"/>
    <cellStyle name="Обычный 47 2 5 2 2" xfId="35324"/>
    <cellStyle name="Обычный 47 2 5 2 2 2" xfId="35325"/>
    <cellStyle name="Обычный 47 2 5 2 3" xfId="35326"/>
    <cellStyle name="Обычный 47 2 5 3" xfId="35327"/>
    <cellStyle name="Обычный 47 2 5 3 2" xfId="35328"/>
    <cellStyle name="Обычный 47 2 5 4" xfId="35329"/>
    <cellStyle name="Обычный 47 2 6" xfId="35330"/>
    <cellStyle name="Обычный 47 2 6 2" xfId="47709"/>
    <cellStyle name="Обычный 47 2 7" xfId="35331"/>
    <cellStyle name="Обычный 47 2 7 2" xfId="35332"/>
    <cellStyle name="Обычный 47 2 7 2 2" xfId="35333"/>
    <cellStyle name="Обычный 47 2 7 2 2 2" xfId="35334"/>
    <cellStyle name="Обычный 47 2 7 2 3" xfId="35335"/>
    <cellStyle name="Обычный 47 2 7 3" xfId="35336"/>
    <cellStyle name="Обычный 47 2 7 3 2" xfId="35337"/>
    <cellStyle name="Обычный 47 2 7 4" xfId="35338"/>
    <cellStyle name="Обычный 47 2 8" xfId="35339"/>
    <cellStyle name="Обычный 47 2 8 2" xfId="35340"/>
    <cellStyle name="Обычный 47 2 8 2 2" xfId="35341"/>
    <cellStyle name="Обычный 47 2 8 2 2 2" xfId="35342"/>
    <cellStyle name="Обычный 47 2 8 2 3" xfId="35343"/>
    <cellStyle name="Обычный 47 2 8 3" xfId="35344"/>
    <cellStyle name="Обычный 47 2 8 3 2" xfId="35345"/>
    <cellStyle name="Обычный 47 2 8 4" xfId="35346"/>
    <cellStyle name="Обычный 47 2 9" xfId="35347"/>
    <cellStyle name="Обычный 47 2 9 2" xfId="47710"/>
    <cellStyle name="Обычный 47 2 9 3" xfId="47711"/>
    <cellStyle name="Обычный 47 3" xfId="35348"/>
    <cellStyle name="Обычный 47 3 10" xfId="35349"/>
    <cellStyle name="Обычный 47 3 2" xfId="35350"/>
    <cellStyle name="Обычный 47 3 2 2" xfId="35351"/>
    <cellStyle name="Обычный 47 3 2 2 2" xfId="35352"/>
    <cellStyle name="Обычный 47 3 2 2 2 2" xfId="35353"/>
    <cellStyle name="Обычный 47 3 2 2 2 2 2" xfId="35354"/>
    <cellStyle name="Обычный 47 3 2 2 2 3" xfId="35355"/>
    <cellStyle name="Обычный 47 3 2 2 3" xfId="35356"/>
    <cellStyle name="Обычный 47 3 2 2 3 2" xfId="35357"/>
    <cellStyle name="Обычный 47 3 2 2 4" xfId="35358"/>
    <cellStyle name="Обычный 47 3 2 3" xfId="35359"/>
    <cellStyle name="Обычный 47 3 2 3 2" xfId="35360"/>
    <cellStyle name="Обычный 47 3 2 3 2 2" xfId="35361"/>
    <cellStyle name="Обычный 47 3 2 3 2 2 2" xfId="35362"/>
    <cellStyle name="Обычный 47 3 2 3 2 3" xfId="35363"/>
    <cellStyle name="Обычный 47 3 2 3 3" xfId="35364"/>
    <cellStyle name="Обычный 47 3 2 3 3 2" xfId="35365"/>
    <cellStyle name="Обычный 47 3 2 3 4" xfId="35366"/>
    <cellStyle name="Обычный 47 3 2 4" xfId="35367"/>
    <cellStyle name="Обычный 47 3 2 4 2" xfId="35368"/>
    <cellStyle name="Обычный 47 3 2 4 2 2" xfId="35369"/>
    <cellStyle name="Обычный 47 3 2 4 2 2 2" xfId="35370"/>
    <cellStyle name="Обычный 47 3 2 4 2 3" xfId="35371"/>
    <cellStyle name="Обычный 47 3 2 4 3" xfId="35372"/>
    <cellStyle name="Обычный 47 3 2 4 3 2" xfId="35373"/>
    <cellStyle name="Обычный 47 3 2 4 4" xfId="35374"/>
    <cellStyle name="Обычный 47 3 2 5" xfId="35375"/>
    <cellStyle name="Обычный 47 3 2 5 2" xfId="35376"/>
    <cellStyle name="Обычный 47 3 2 5 2 2" xfId="35377"/>
    <cellStyle name="Обычный 47 3 2 5 3" xfId="35378"/>
    <cellStyle name="Обычный 47 3 2 6" xfId="35379"/>
    <cellStyle name="Обычный 47 3 2 6 2" xfId="35380"/>
    <cellStyle name="Обычный 47 3 2 7" xfId="35381"/>
    <cellStyle name="Обычный 47 3 2 7 2" xfId="35382"/>
    <cellStyle name="Обычный 47 3 2 8" xfId="35383"/>
    <cellStyle name="Обычный 47 3 3" xfId="35384"/>
    <cellStyle name="Обычный 47 3 3 2" xfId="35385"/>
    <cellStyle name="Обычный 47 3 3 2 2" xfId="35386"/>
    <cellStyle name="Обычный 47 3 3 2 2 2" xfId="35387"/>
    <cellStyle name="Обычный 47 3 3 2 2 2 2" xfId="35388"/>
    <cellStyle name="Обычный 47 3 3 2 2 3" xfId="35389"/>
    <cellStyle name="Обычный 47 3 3 2 3" xfId="35390"/>
    <cellStyle name="Обычный 47 3 3 2 3 2" xfId="35391"/>
    <cellStyle name="Обычный 47 3 3 2 4" xfId="35392"/>
    <cellStyle name="Обычный 47 3 3 3" xfId="35393"/>
    <cellStyle name="Обычный 47 3 3 3 2" xfId="35394"/>
    <cellStyle name="Обычный 47 3 3 3 2 2" xfId="35395"/>
    <cellStyle name="Обычный 47 3 3 3 2 2 2" xfId="35396"/>
    <cellStyle name="Обычный 47 3 3 3 2 3" xfId="35397"/>
    <cellStyle name="Обычный 47 3 3 3 3" xfId="35398"/>
    <cellStyle name="Обычный 47 3 3 3 3 2" xfId="35399"/>
    <cellStyle name="Обычный 47 3 3 3 4" xfId="35400"/>
    <cellStyle name="Обычный 47 3 3 4" xfId="35401"/>
    <cellStyle name="Обычный 47 3 3 4 2" xfId="35402"/>
    <cellStyle name="Обычный 47 3 3 4 2 2" xfId="35403"/>
    <cellStyle name="Обычный 47 3 3 4 2 2 2" xfId="35404"/>
    <cellStyle name="Обычный 47 3 3 4 2 3" xfId="35405"/>
    <cellStyle name="Обычный 47 3 3 4 3" xfId="35406"/>
    <cellStyle name="Обычный 47 3 3 4 3 2" xfId="35407"/>
    <cellStyle name="Обычный 47 3 3 4 4" xfId="35408"/>
    <cellStyle name="Обычный 47 3 3 5" xfId="35409"/>
    <cellStyle name="Обычный 47 3 3 5 2" xfId="35410"/>
    <cellStyle name="Обычный 47 3 3 5 2 2" xfId="35411"/>
    <cellStyle name="Обычный 47 3 3 5 3" xfId="35412"/>
    <cellStyle name="Обычный 47 3 3 6" xfId="35413"/>
    <cellStyle name="Обычный 47 3 3 6 2" xfId="35414"/>
    <cellStyle name="Обычный 47 3 3 7" xfId="35415"/>
    <cellStyle name="Обычный 47 3 4" xfId="35416"/>
    <cellStyle name="Обычный 47 3 4 2" xfId="35417"/>
    <cellStyle name="Обычный 47 3 4 2 2" xfId="35418"/>
    <cellStyle name="Обычный 47 3 4 2 2 2" xfId="35419"/>
    <cellStyle name="Обычный 47 3 4 2 3" xfId="35420"/>
    <cellStyle name="Обычный 47 3 4 3" xfId="35421"/>
    <cellStyle name="Обычный 47 3 4 3 2" xfId="35422"/>
    <cellStyle name="Обычный 47 3 4 4" xfId="35423"/>
    <cellStyle name="Обычный 47 3 5" xfId="35424"/>
    <cellStyle name="Обычный 47 3 5 2" xfId="35425"/>
    <cellStyle name="Обычный 47 3 5 2 2" xfId="35426"/>
    <cellStyle name="Обычный 47 3 5 2 2 2" xfId="35427"/>
    <cellStyle name="Обычный 47 3 5 2 3" xfId="35428"/>
    <cellStyle name="Обычный 47 3 5 3" xfId="35429"/>
    <cellStyle name="Обычный 47 3 5 3 2" xfId="35430"/>
    <cellStyle name="Обычный 47 3 5 4" xfId="35431"/>
    <cellStyle name="Обычный 47 3 6" xfId="35432"/>
    <cellStyle name="Обычный 47 3 6 2" xfId="35433"/>
    <cellStyle name="Обычный 47 3 6 2 2" xfId="35434"/>
    <cellStyle name="Обычный 47 3 6 2 2 2" xfId="35435"/>
    <cellStyle name="Обычный 47 3 6 2 3" xfId="35436"/>
    <cellStyle name="Обычный 47 3 6 3" xfId="35437"/>
    <cellStyle name="Обычный 47 3 6 3 2" xfId="35438"/>
    <cellStyle name="Обычный 47 3 6 4" xfId="35439"/>
    <cellStyle name="Обычный 47 3 7" xfId="35440"/>
    <cellStyle name="Обычный 47 3 7 2" xfId="35441"/>
    <cellStyle name="Обычный 47 3 7 2 2" xfId="35442"/>
    <cellStyle name="Обычный 47 3 7 3" xfId="35443"/>
    <cellStyle name="Обычный 47 3 8" xfId="35444"/>
    <cellStyle name="Обычный 47 3 8 2" xfId="35445"/>
    <cellStyle name="Обычный 47 3 9" xfId="35446"/>
    <cellStyle name="Обычный 47 3 9 2" xfId="35447"/>
    <cellStyle name="Обычный 47 4" xfId="35448"/>
    <cellStyle name="Обычный 47 4 2" xfId="35449"/>
    <cellStyle name="Обычный 47 4 2 2" xfId="35450"/>
    <cellStyle name="Обычный 47 4 2 2 2" xfId="35451"/>
    <cellStyle name="Обычный 47 4 2 2 2 2" xfId="35452"/>
    <cellStyle name="Обычный 47 4 2 2 3" xfId="35453"/>
    <cellStyle name="Обычный 47 4 2 3" xfId="35454"/>
    <cellStyle name="Обычный 47 4 2 3 2" xfId="35455"/>
    <cellStyle name="Обычный 47 4 2 4" xfId="35456"/>
    <cellStyle name="Обычный 47 4 3" xfId="35457"/>
    <cellStyle name="Обычный 47 4 3 2" xfId="35458"/>
    <cellStyle name="Обычный 47 4 3 2 2" xfId="35459"/>
    <cellStyle name="Обычный 47 4 3 2 2 2" xfId="35460"/>
    <cellStyle name="Обычный 47 4 3 2 3" xfId="35461"/>
    <cellStyle name="Обычный 47 4 3 3" xfId="35462"/>
    <cellStyle name="Обычный 47 4 3 3 2" xfId="35463"/>
    <cellStyle name="Обычный 47 4 3 4" xfId="35464"/>
    <cellStyle name="Обычный 47 4 4" xfId="35465"/>
    <cellStyle name="Обычный 47 4 4 2" xfId="35466"/>
    <cellStyle name="Обычный 47 4 4 2 2" xfId="35467"/>
    <cellStyle name="Обычный 47 4 4 2 2 2" xfId="35468"/>
    <cellStyle name="Обычный 47 4 4 2 3" xfId="35469"/>
    <cellStyle name="Обычный 47 4 4 3" xfId="35470"/>
    <cellStyle name="Обычный 47 4 4 3 2" xfId="35471"/>
    <cellStyle name="Обычный 47 4 4 4" xfId="35472"/>
    <cellStyle name="Обычный 47 4 5" xfId="35473"/>
    <cellStyle name="Обычный 47 4 5 2" xfId="35474"/>
    <cellStyle name="Обычный 47 4 5 2 2" xfId="35475"/>
    <cellStyle name="Обычный 47 4 5 3" xfId="35476"/>
    <cellStyle name="Обычный 47 4 6" xfId="35477"/>
    <cellStyle name="Обычный 47 4 6 2" xfId="35478"/>
    <cellStyle name="Обычный 47 4 7" xfId="35479"/>
    <cellStyle name="Обычный 47 4 7 2" xfId="35480"/>
    <cellStyle name="Обычный 47 4 8" xfId="35481"/>
    <cellStyle name="Обычный 47 5" xfId="35482"/>
    <cellStyle name="Обычный 47 5 2" xfId="35483"/>
    <cellStyle name="Обычный 47 5 2 2" xfId="35484"/>
    <cellStyle name="Обычный 47 5 2 2 2" xfId="35485"/>
    <cellStyle name="Обычный 47 5 2 2 2 2" xfId="35486"/>
    <cellStyle name="Обычный 47 5 2 2 3" xfId="35487"/>
    <cellStyle name="Обычный 47 5 2 3" xfId="35488"/>
    <cellStyle name="Обычный 47 5 2 3 2" xfId="35489"/>
    <cellStyle name="Обычный 47 5 2 4" xfId="35490"/>
    <cellStyle name="Обычный 47 5 3" xfId="35491"/>
    <cellStyle name="Обычный 47 5 3 2" xfId="35492"/>
    <cellStyle name="Обычный 47 5 3 2 2" xfId="35493"/>
    <cellStyle name="Обычный 47 5 3 2 2 2" xfId="35494"/>
    <cellStyle name="Обычный 47 5 3 2 3" xfId="35495"/>
    <cellStyle name="Обычный 47 5 3 3" xfId="35496"/>
    <cellStyle name="Обычный 47 5 3 3 2" xfId="35497"/>
    <cellStyle name="Обычный 47 5 3 4" xfId="35498"/>
    <cellStyle name="Обычный 47 5 4" xfId="35499"/>
    <cellStyle name="Обычный 47 5 4 2" xfId="35500"/>
    <cellStyle name="Обычный 47 5 4 2 2" xfId="35501"/>
    <cellStyle name="Обычный 47 5 4 2 2 2" xfId="35502"/>
    <cellStyle name="Обычный 47 5 4 2 3" xfId="35503"/>
    <cellStyle name="Обычный 47 5 4 3" xfId="35504"/>
    <cellStyle name="Обычный 47 5 4 3 2" xfId="35505"/>
    <cellStyle name="Обычный 47 5 4 4" xfId="35506"/>
    <cellStyle name="Обычный 47 5 5" xfId="35507"/>
    <cellStyle name="Обычный 47 5 5 2" xfId="35508"/>
    <cellStyle name="Обычный 47 5 5 2 2" xfId="35509"/>
    <cellStyle name="Обычный 47 5 5 3" xfId="35510"/>
    <cellStyle name="Обычный 47 5 6" xfId="35511"/>
    <cellStyle name="Обычный 47 5 6 2" xfId="35512"/>
    <cellStyle name="Обычный 47 5 7" xfId="35513"/>
    <cellStyle name="Обычный 47 5 7 2" xfId="35514"/>
    <cellStyle name="Обычный 47 5 8" xfId="35515"/>
    <cellStyle name="Обычный 47 6" xfId="35516"/>
    <cellStyle name="Обычный 47 6 2" xfId="35517"/>
    <cellStyle name="Обычный 47 6 2 2" xfId="35518"/>
    <cellStyle name="Обычный 47 6 2 2 2" xfId="35519"/>
    <cellStyle name="Обычный 47 6 2 2 2 2" xfId="35520"/>
    <cellStyle name="Обычный 47 6 2 2 3" xfId="35521"/>
    <cellStyle name="Обычный 47 6 2 3" xfId="35522"/>
    <cellStyle name="Обычный 47 6 2 3 2" xfId="35523"/>
    <cellStyle name="Обычный 47 6 2 4" xfId="35524"/>
    <cellStyle name="Обычный 47 6 3" xfId="35525"/>
    <cellStyle name="Обычный 47 6 3 2" xfId="35526"/>
    <cellStyle name="Обычный 47 6 3 2 2" xfId="35527"/>
    <cellStyle name="Обычный 47 6 3 2 2 2" xfId="35528"/>
    <cellStyle name="Обычный 47 6 3 2 3" xfId="35529"/>
    <cellStyle name="Обычный 47 6 3 3" xfId="35530"/>
    <cellStyle name="Обычный 47 6 3 3 2" xfId="35531"/>
    <cellStyle name="Обычный 47 6 3 4" xfId="35532"/>
    <cellStyle name="Обычный 47 6 4" xfId="35533"/>
    <cellStyle name="Обычный 47 6 4 2" xfId="35534"/>
    <cellStyle name="Обычный 47 6 4 2 2" xfId="35535"/>
    <cellStyle name="Обычный 47 6 4 2 2 2" xfId="35536"/>
    <cellStyle name="Обычный 47 6 4 2 3" xfId="35537"/>
    <cellStyle name="Обычный 47 6 4 3" xfId="35538"/>
    <cellStyle name="Обычный 47 6 4 3 2" xfId="35539"/>
    <cellStyle name="Обычный 47 6 4 4" xfId="35540"/>
    <cellStyle name="Обычный 47 6 5" xfId="35541"/>
    <cellStyle name="Обычный 47 6 5 2" xfId="35542"/>
    <cellStyle name="Обычный 47 6 5 2 2" xfId="35543"/>
    <cellStyle name="Обычный 47 6 5 3" xfId="35544"/>
    <cellStyle name="Обычный 47 6 6" xfId="35545"/>
    <cellStyle name="Обычный 47 6 6 2" xfId="35546"/>
    <cellStyle name="Обычный 47 6 7" xfId="35547"/>
    <cellStyle name="Обычный 47 7" xfId="35548"/>
    <cellStyle name="Обычный 47 7 2" xfId="35549"/>
    <cellStyle name="Обычный 47 7 2 2" xfId="35550"/>
    <cellStyle name="Обычный 47 7 2 2 2" xfId="35551"/>
    <cellStyle name="Обычный 47 7 2 3" xfId="35552"/>
    <cellStyle name="Обычный 47 7 3" xfId="35553"/>
    <cellStyle name="Обычный 47 7 3 2" xfId="35554"/>
    <cellStyle name="Обычный 47 7 4" xfId="35555"/>
    <cellStyle name="Обычный 47 8" xfId="35556"/>
    <cellStyle name="Обычный 47 8 2" xfId="47712"/>
    <cellStyle name="Обычный 47 9" xfId="35557"/>
    <cellStyle name="Обычный 47 9 2" xfId="35558"/>
    <cellStyle name="Обычный 47 9 2 2" xfId="35559"/>
    <cellStyle name="Обычный 47 9 2 2 2" xfId="35560"/>
    <cellStyle name="Обычный 47 9 2 3" xfId="35561"/>
    <cellStyle name="Обычный 47 9 3" xfId="35562"/>
    <cellStyle name="Обычный 47 9 3 2" xfId="35563"/>
    <cellStyle name="Обычный 47 9 4" xfId="35564"/>
    <cellStyle name="Обычный 47_RecoursesReserves_образец (Универсальный от Димы) (2)" xfId="47713"/>
    <cellStyle name="Обычный 48" xfId="35565"/>
    <cellStyle name="Обычный 48 10" xfId="35566"/>
    <cellStyle name="Обычный 48 10 2" xfId="35567"/>
    <cellStyle name="Обычный 48 10 2 2" xfId="35568"/>
    <cellStyle name="Обычный 48 10 2 2 2" xfId="35569"/>
    <cellStyle name="Обычный 48 10 2 3" xfId="35570"/>
    <cellStyle name="Обычный 48 10 3" xfId="35571"/>
    <cellStyle name="Обычный 48 10 3 2" xfId="35572"/>
    <cellStyle name="Обычный 48 10 4" xfId="35573"/>
    <cellStyle name="Обычный 48 11" xfId="35574"/>
    <cellStyle name="Обычный 48 11 2" xfId="47714"/>
    <cellStyle name="Обычный 48 11 3" xfId="47715"/>
    <cellStyle name="Обычный 48 12" xfId="35575"/>
    <cellStyle name="Обычный 48 12 2" xfId="35576"/>
    <cellStyle name="Обычный 48 12 2 2" xfId="35577"/>
    <cellStyle name="Обычный 48 12 3" xfId="35578"/>
    <cellStyle name="Обычный 48 13" xfId="35579"/>
    <cellStyle name="Обычный 48 13 2" xfId="35580"/>
    <cellStyle name="Обычный 48 14" xfId="35581"/>
    <cellStyle name="Обычный 48 15" xfId="47716"/>
    <cellStyle name="Обычный 48 2" xfId="35582"/>
    <cellStyle name="Обычный 48 2 10" xfId="35583"/>
    <cellStyle name="Обычный 48 2 10 2" xfId="35584"/>
    <cellStyle name="Обычный 48 2 10 2 2" xfId="35585"/>
    <cellStyle name="Обычный 48 2 10 3" xfId="35586"/>
    <cellStyle name="Обычный 48 2 11" xfId="35587"/>
    <cellStyle name="Обычный 48 2 11 2" xfId="35588"/>
    <cellStyle name="Обычный 48 2 12" xfId="35589"/>
    <cellStyle name="Обычный 48 2 13" xfId="47717"/>
    <cellStyle name="Обычный 48 2 2" xfId="35590"/>
    <cellStyle name="Обычный 48 2 2 2" xfId="35591"/>
    <cellStyle name="Обычный 48 2 2 2 2" xfId="35592"/>
    <cellStyle name="Обычный 48 2 2 2 2 2" xfId="35593"/>
    <cellStyle name="Обычный 48 2 2 2 2 2 2" xfId="35594"/>
    <cellStyle name="Обычный 48 2 2 2 2 3" xfId="35595"/>
    <cellStyle name="Обычный 48 2 2 2 3" xfId="35596"/>
    <cellStyle name="Обычный 48 2 2 2 3 2" xfId="35597"/>
    <cellStyle name="Обычный 48 2 2 2 4" xfId="35598"/>
    <cellStyle name="Обычный 48 2 2 3" xfId="35599"/>
    <cellStyle name="Обычный 48 2 2 3 2" xfId="35600"/>
    <cellStyle name="Обычный 48 2 2 3 2 2" xfId="35601"/>
    <cellStyle name="Обычный 48 2 2 3 2 2 2" xfId="35602"/>
    <cellStyle name="Обычный 48 2 2 3 2 3" xfId="35603"/>
    <cellStyle name="Обычный 48 2 2 3 3" xfId="35604"/>
    <cellStyle name="Обычный 48 2 2 3 3 2" xfId="35605"/>
    <cellStyle name="Обычный 48 2 2 3 4" xfId="35606"/>
    <cellStyle name="Обычный 48 2 2 4" xfId="35607"/>
    <cellStyle name="Обычный 48 2 2 4 2" xfId="35608"/>
    <cellStyle name="Обычный 48 2 2 4 2 2" xfId="35609"/>
    <cellStyle name="Обычный 48 2 2 4 2 2 2" xfId="35610"/>
    <cellStyle name="Обычный 48 2 2 4 2 3" xfId="35611"/>
    <cellStyle name="Обычный 48 2 2 4 3" xfId="35612"/>
    <cellStyle name="Обычный 48 2 2 4 3 2" xfId="35613"/>
    <cellStyle name="Обычный 48 2 2 4 4" xfId="35614"/>
    <cellStyle name="Обычный 48 2 2 5" xfId="35615"/>
    <cellStyle name="Обычный 48 2 2 5 2" xfId="35616"/>
    <cellStyle name="Обычный 48 2 2 5 2 2" xfId="35617"/>
    <cellStyle name="Обычный 48 2 2 5 3" xfId="35618"/>
    <cellStyle name="Обычный 48 2 2 6" xfId="35619"/>
    <cellStyle name="Обычный 48 2 2 6 2" xfId="35620"/>
    <cellStyle name="Обычный 48 2 2 7" xfId="35621"/>
    <cellStyle name="Обычный 48 2 2 7 2" xfId="35622"/>
    <cellStyle name="Обычный 48 2 2 8" xfId="35623"/>
    <cellStyle name="Обычный 48 2 3" xfId="35624"/>
    <cellStyle name="Обычный 48 2 3 2" xfId="35625"/>
    <cellStyle name="Обычный 48 2 3 2 2" xfId="35626"/>
    <cellStyle name="Обычный 48 2 3 2 2 2" xfId="35627"/>
    <cellStyle name="Обычный 48 2 3 2 2 2 2" xfId="35628"/>
    <cellStyle name="Обычный 48 2 3 2 2 3" xfId="35629"/>
    <cellStyle name="Обычный 48 2 3 2 3" xfId="35630"/>
    <cellStyle name="Обычный 48 2 3 2 3 2" xfId="35631"/>
    <cellStyle name="Обычный 48 2 3 2 4" xfId="35632"/>
    <cellStyle name="Обычный 48 2 3 3" xfId="35633"/>
    <cellStyle name="Обычный 48 2 3 3 2" xfId="35634"/>
    <cellStyle name="Обычный 48 2 3 3 2 2" xfId="35635"/>
    <cellStyle name="Обычный 48 2 3 3 2 2 2" xfId="35636"/>
    <cellStyle name="Обычный 48 2 3 3 2 3" xfId="35637"/>
    <cellStyle name="Обычный 48 2 3 3 3" xfId="35638"/>
    <cellStyle name="Обычный 48 2 3 3 3 2" xfId="35639"/>
    <cellStyle name="Обычный 48 2 3 3 4" xfId="35640"/>
    <cellStyle name="Обычный 48 2 3 4" xfId="35641"/>
    <cellStyle name="Обычный 48 2 3 4 2" xfId="35642"/>
    <cellStyle name="Обычный 48 2 3 4 2 2" xfId="35643"/>
    <cellStyle name="Обычный 48 2 3 4 2 2 2" xfId="35644"/>
    <cellStyle name="Обычный 48 2 3 4 2 3" xfId="35645"/>
    <cellStyle name="Обычный 48 2 3 4 3" xfId="35646"/>
    <cellStyle name="Обычный 48 2 3 4 3 2" xfId="35647"/>
    <cellStyle name="Обычный 48 2 3 4 4" xfId="35648"/>
    <cellStyle name="Обычный 48 2 3 5" xfId="35649"/>
    <cellStyle name="Обычный 48 2 3 5 2" xfId="35650"/>
    <cellStyle name="Обычный 48 2 3 5 2 2" xfId="35651"/>
    <cellStyle name="Обычный 48 2 3 5 3" xfId="35652"/>
    <cellStyle name="Обычный 48 2 3 6" xfId="35653"/>
    <cellStyle name="Обычный 48 2 3 6 2" xfId="35654"/>
    <cellStyle name="Обычный 48 2 3 7" xfId="35655"/>
    <cellStyle name="Обычный 48 2 3 7 2" xfId="35656"/>
    <cellStyle name="Обычный 48 2 3 8" xfId="35657"/>
    <cellStyle name="Обычный 48 2 4" xfId="35658"/>
    <cellStyle name="Обычный 48 2 4 2" xfId="35659"/>
    <cellStyle name="Обычный 48 2 4 2 2" xfId="35660"/>
    <cellStyle name="Обычный 48 2 4 2 2 2" xfId="35661"/>
    <cellStyle name="Обычный 48 2 4 2 2 2 2" xfId="35662"/>
    <cellStyle name="Обычный 48 2 4 2 2 3" xfId="35663"/>
    <cellStyle name="Обычный 48 2 4 2 3" xfId="35664"/>
    <cellStyle name="Обычный 48 2 4 2 3 2" xfId="35665"/>
    <cellStyle name="Обычный 48 2 4 2 4" xfId="35666"/>
    <cellStyle name="Обычный 48 2 4 3" xfId="35667"/>
    <cellStyle name="Обычный 48 2 4 3 2" xfId="35668"/>
    <cellStyle name="Обычный 48 2 4 3 2 2" xfId="35669"/>
    <cellStyle name="Обычный 48 2 4 3 2 2 2" xfId="35670"/>
    <cellStyle name="Обычный 48 2 4 3 2 3" xfId="35671"/>
    <cellStyle name="Обычный 48 2 4 3 3" xfId="35672"/>
    <cellStyle name="Обычный 48 2 4 3 3 2" xfId="35673"/>
    <cellStyle name="Обычный 48 2 4 3 4" xfId="35674"/>
    <cellStyle name="Обычный 48 2 4 4" xfId="35675"/>
    <cellStyle name="Обычный 48 2 4 4 2" xfId="35676"/>
    <cellStyle name="Обычный 48 2 4 4 2 2" xfId="35677"/>
    <cellStyle name="Обычный 48 2 4 4 2 2 2" xfId="35678"/>
    <cellStyle name="Обычный 48 2 4 4 2 3" xfId="35679"/>
    <cellStyle name="Обычный 48 2 4 4 3" xfId="35680"/>
    <cellStyle name="Обычный 48 2 4 4 3 2" xfId="35681"/>
    <cellStyle name="Обычный 48 2 4 4 4" xfId="35682"/>
    <cellStyle name="Обычный 48 2 4 5" xfId="35683"/>
    <cellStyle name="Обычный 48 2 4 5 2" xfId="35684"/>
    <cellStyle name="Обычный 48 2 4 5 2 2" xfId="35685"/>
    <cellStyle name="Обычный 48 2 4 5 3" xfId="35686"/>
    <cellStyle name="Обычный 48 2 4 6" xfId="35687"/>
    <cellStyle name="Обычный 48 2 4 6 2" xfId="35688"/>
    <cellStyle name="Обычный 48 2 4 7" xfId="35689"/>
    <cellStyle name="Обычный 48 2 5" xfId="35690"/>
    <cellStyle name="Обычный 48 2 5 2" xfId="35691"/>
    <cellStyle name="Обычный 48 2 5 2 2" xfId="35692"/>
    <cellStyle name="Обычный 48 2 5 2 2 2" xfId="35693"/>
    <cellStyle name="Обычный 48 2 5 2 3" xfId="35694"/>
    <cellStyle name="Обычный 48 2 5 3" xfId="35695"/>
    <cellStyle name="Обычный 48 2 5 3 2" xfId="35696"/>
    <cellStyle name="Обычный 48 2 5 4" xfId="35697"/>
    <cellStyle name="Обычный 48 2 6" xfId="35698"/>
    <cellStyle name="Обычный 48 2 6 2" xfId="47718"/>
    <cellStyle name="Обычный 48 2 7" xfId="35699"/>
    <cellStyle name="Обычный 48 2 7 2" xfId="35700"/>
    <cellStyle name="Обычный 48 2 7 2 2" xfId="35701"/>
    <cellStyle name="Обычный 48 2 7 2 2 2" xfId="35702"/>
    <cellStyle name="Обычный 48 2 7 2 3" xfId="35703"/>
    <cellStyle name="Обычный 48 2 7 3" xfId="35704"/>
    <cellStyle name="Обычный 48 2 7 3 2" xfId="35705"/>
    <cellStyle name="Обычный 48 2 7 4" xfId="35706"/>
    <cellStyle name="Обычный 48 2 8" xfId="35707"/>
    <cellStyle name="Обычный 48 2 8 2" xfId="35708"/>
    <cellStyle name="Обычный 48 2 8 2 2" xfId="35709"/>
    <cellStyle name="Обычный 48 2 8 2 2 2" xfId="35710"/>
    <cellStyle name="Обычный 48 2 8 2 3" xfId="35711"/>
    <cellStyle name="Обычный 48 2 8 3" xfId="35712"/>
    <cellStyle name="Обычный 48 2 8 3 2" xfId="35713"/>
    <cellStyle name="Обычный 48 2 8 4" xfId="35714"/>
    <cellStyle name="Обычный 48 2 9" xfId="35715"/>
    <cellStyle name="Обычный 48 2 9 2" xfId="47719"/>
    <cellStyle name="Обычный 48 2 9 3" xfId="47720"/>
    <cellStyle name="Обычный 48 3" xfId="35716"/>
    <cellStyle name="Обычный 48 3 10" xfId="35717"/>
    <cellStyle name="Обычный 48 3 2" xfId="35718"/>
    <cellStyle name="Обычный 48 3 2 2" xfId="35719"/>
    <cellStyle name="Обычный 48 3 2 2 2" xfId="35720"/>
    <cellStyle name="Обычный 48 3 2 2 2 2" xfId="35721"/>
    <cellStyle name="Обычный 48 3 2 2 2 2 2" xfId="35722"/>
    <cellStyle name="Обычный 48 3 2 2 2 3" xfId="35723"/>
    <cellStyle name="Обычный 48 3 2 2 3" xfId="35724"/>
    <cellStyle name="Обычный 48 3 2 2 3 2" xfId="35725"/>
    <cellStyle name="Обычный 48 3 2 2 4" xfId="35726"/>
    <cellStyle name="Обычный 48 3 2 3" xfId="35727"/>
    <cellStyle name="Обычный 48 3 2 3 2" xfId="35728"/>
    <cellStyle name="Обычный 48 3 2 3 2 2" xfId="35729"/>
    <cellStyle name="Обычный 48 3 2 3 2 2 2" xfId="35730"/>
    <cellStyle name="Обычный 48 3 2 3 2 3" xfId="35731"/>
    <cellStyle name="Обычный 48 3 2 3 3" xfId="35732"/>
    <cellStyle name="Обычный 48 3 2 3 3 2" xfId="35733"/>
    <cellStyle name="Обычный 48 3 2 3 4" xfId="35734"/>
    <cellStyle name="Обычный 48 3 2 4" xfId="35735"/>
    <cellStyle name="Обычный 48 3 2 4 2" xfId="35736"/>
    <cellStyle name="Обычный 48 3 2 4 2 2" xfId="35737"/>
    <cellStyle name="Обычный 48 3 2 4 2 2 2" xfId="35738"/>
    <cellStyle name="Обычный 48 3 2 4 2 3" xfId="35739"/>
    <cellStyle name="Обычный 48 3 2 4 3" xfId="35740"/>
    <cellStyle name="Обычный 48 3 2 4 3 2" xfId="35741"/>
    <cellStyle name="Обычный 48 3 2 4 4" xfId="35742"/>
    <cellStyle name="Обычный 48 3 2 5" xfId="35743"/>
    <cellStyle name="Обычный 48 3 2 5 2" xfId="35744"/>
    <cellStyle name="Обычный 48 3 2 5 2 2" xfId="35745"/>
    <cellStyle name="Обычный 48 3 2 5 3" xfId="35746"/>
    <cellStyle name="Обычный 48 3 2 6" xfId="35747"/>
    <cellStyle name="Обычный 48 3 2 6 2" xfId="35748"/>
    <cellStyle name="Обычный 48 3 2 7" xfId="35749"/>
    <cellStyle name="Обычный 48 3 2 7 2" xfId="35750"/>
    <cellStyle name="Обычный 48 3 2 8" xfId="35751"/>
    <cellStyle name="Обычный 48 3 3" xfId="35752"/>
    <cellStyle name="Обычный 48 3 3 2" xfId="35753"/>
    <cellStyle name="Обычный 48 3 3 2 2" xfId="35754"/>
    <cellStyle name="Обычный 48 3 3 2 2 2" xfId="35755"/>
    <cellStyle name="Обычный 48 3 3 2 2 2 2" xfId="35756"/>
    <cellStyle name="Обычный 48 3 3 2 2 3" xfId="35757"/>
    <cellStyle name="Обычный 48 3 3 2 3" xfId="35758"/>
    <cellStyle name="Обычный 48 3 3 2 3 2" xfId="35759"/>
    <cellStyle name="Обычный 48 3 3 2 4" xfId="35760"/>
    <cellStyle name="Обычный 48 3 3 3" xfId="35761"/>
    <cellStyle name="Обычный 48 3 3 3 2" xfId="35762"/>
    <cellStyle name="Обычный 48 3 3 3 2 2" xfId="35763"/>
    <cellStyle name="Обычный 48 3 3 3 2 2 2" xfId="35764"/>
    <cellStyle name="Обычный 48 3 3 3 2 3" xfId="35765"/>
    <cellStyle name="Обычный 48 3 3 3 3" xfId="35766"/>
    <cellStyle name="Обычный 48 3 3 3 3 2" xfId="35767"/>
    <cellStyle name="Обычный 48 3 3 3 4" xfId="35768"/>
    <cellStyle name="Обычный 48 3 3 4" xfId="35769"/>
    <cellStyle name="Обычный 48 3 3 4 2" xfId="35770"/>
    <cellStyle name="Обычный 48 3 3 4 2 2" xfId="35771"/>
    <cellStyle name="Обычный 48 3 3 4 2 2 2" xfId="35772"/>
    <cellStyle name="Обычный 48 3 3 4 2 3" xfId="35773"/>
    <cellStyle name="Обычный 48 3 3 4 3" xfId="35774"/>
    <cellStyle name="Обычный 48 3 3 4 3 2" xfId="35775"/>
    <cellStyle name="Обычный 48 3 3 4 4" xfId="35776"/>
    <cellStyle name="Обычный 48 3 3 5" xfId="35777"/>
    <cellStyle name="Обычный 48 3 3 5 2" xfId="35778"/>
    <cellStyle name="Обычный 48 3 3 5 2 2" xfId="35779"/>
    <cellStyle name="Обычный 48 3 3 5 3" xfId="35780"/>
    <cellStyle name="Обычный 48 3 3 6" xfId="35781"/>
    <cellStyle name="Обычный 48 3 3 6 2" xfId="35782"/>
    <cellStyle name="Обычный 48 3 3 7" xfId="35783"/>
    <cellStyle name="Обычный 48 3 4" xfId="35784"/>
    <cellStyle name="Обычный 48 3 4 2" xfId="35785"/>
    <cellStyle name="Обычный 48 3 4 2 2" xfId="35786"/>
    <cellStyle name="Обычный 48 3 4 2 2 2" xfId="35787"/>
    <cellStyle name="Обычный 48 3 4 2 3" xfId="35788"/>
    <cellStyle name="Обычный 48 3 4 3" xfId="35789"/>
    <cellStyle name="Обычный 48 3 4 3 2" xfId="35790"/>
    <cellStyle name="Обычный 48 3 4 4" xfId="35791"/>
    <cellStyle name="Обычный 48 3 5" xfId="35792"/>
    <cellStyle name="Обычный 48 3 5 2" xfId="35793"/>
    <cellStyle name="Обычный 48 3 5 2 2" xfId="35794"/>
    <cellStyle name="Обычный 48 3 5 2 2 2" xfId="35795"/>
    <cellStyle name="Обычный 48 3 5 2 3" xfId="35796"/>
    <cellStyle name="Обычный 48 3 5 3" xfId="35797"/>
    <cellStyle name="Обычный 48 3 5 3 2" xfId="35798"/>
    <cellStyle name="Обычный 48 3 5 4" xfId="35799"/>
    <cellStyle name="Обычный 48 3 6" xfId="35800"/>
    <cellStyle name="Обычный 48 3 6 2" xfId="35801"/>
    <cellStyle name="Обычный 48 3 6 2 2" xfId="35802"/>
    <cellStyle name="Обычный 48 3 6 2 2 2" xfId="35803"/>
    <cellStyle name="Обычный 48 3 6 2 3" xfId="35804"/>
    <cellStyle name="Обычный 48 3 6 3" xfId="35805"/>
    <cellStyle name="Обычный 48 3 6 3 2" xfId="35806"/>
    <cellStyle name="Обычный 48 3 6 4" xfId="35807"/>
    <cellStyle name="Обычный 48 3 7" xfId="35808"/>
    <cellStyle name="Обычный 48 3 7 2" xfId="35809"/>
    <cellStyle name="Обычный 48 3 7 2 2" xfId="35810"/>
    <cellStyle name="Обычный 48 3 7 3" xfId="35811"/>
    <cellStyle name="Обычный 48 3 8" xfId="35812"/>
    <cellStyle name="Обычный 48 3 8 2" xfId="35813"/>
    <cellStyle name="Обычный 48 3 9" xfId="35814"/>
    <cellStyle name="Обычный 48 3 9 2" xfId="35815"/>
    <cellStyle name="Обычный 48 4" xfId="35816"/>
    <cellStyle name="Обычный 48 4 2" xfId="35817"/>
    <cellStyle name="Обычный 48 4 2 2" xfId="35818"/>
    <cellStyle name="Обычный 48 4 2 2 2" xfId="35819"/>
    <cellStyle name="Обычный 48 4 2 2 2 2" xfId="35820"/>
    <cellStyle name="Обычный 48 4 2 2 3" xfId="35821"/>
    <cellStyle name="Обычный 48 4 2 3" xfId="35822"/>
    <cellStyle name="Обычный 48 4 2 3 2" xfId="35823"/>
    <cellStyle name="Обычный 48 4 2 4" xfId="35824"/>
    <cellStyle name="Обычный 48 4 3" xfId="35825"/>
    <cellStyle name="Обычный 48 4 3 2" xfId="35826"/>
    <cellStyle name="Обычный 48 4 3 2 2" xfId="35827"/>
    <cellStyle name="Обычный 48 4 3 2 2 2" xfId="35828"/>
    <cellStyle name="Обычный 48 4 3 2 3" xfId="35829"/>
    <cellStyle name="Обычный 48 4 3 3" xfId="35830"/>
    <cellStyle name="Обычный 48 4 3 3 2" xfId="35831"/>
    <cellStyle name="Обычный 48 4 3 4" xfId="35832"/>
    <cellStyle name="Обычный 48 4 4" xfId="35833"/>
    <cellStyle name="Обычный 48 4 4 2" xfId="35834"/>
    <cellStyle name="Обычный 48 4 4 2 2" xfId="35835"/>
    <cellStyle name="Обычный 48 4 4 2 2 2" xfId="35836"/>
    <cellStyle name="Обычный 48 4 4 2 3" xfId="35837"/>
    <cellStyle name="Обычный 48 4 4 3" xfId="35838"/>
    <cellStyle name="Обычный 48 4 4 3 2" xfId="35839"/>
    <cellStyle name="Обычный 48 4 4 4" xfId="35840"/>
    <cellStyle name="Обычный 48 4 5" xfId="35841"/>
    <cellStyle name="Обычный 48 4 5 2" xfId="35842"/>
    <cellStyle name="Обычный 48 4 5 2 2" xfId="35843"/>
    <cellStyle name="Обычный 48 4 5 3" xfId="35844"/>
    <cellStyle name="Обычный 48 4 6" xfId="35845"/>
    <cellStyle name="Обычный 48 4 6 2" xfId="35846"/>
    <cellStyle name="Обычный 48 4 7" xfId="35847"/>
    <cellStyle name="Обычный 48 4 7 2" xfId="35848"/>
    <cellStyle name="Обычный 48 4 8" xfId="35849"/>
    <cellStyle name="Обычный 48 5" xfId="35850"/>
    <cellStyle name="Обычный 48 5 2" xfId="35851"/>
    <cellStyle name="Обычный 48 5 2 2" xfId="35852"/>
    <cellStyle name="Обычный 48 5 2 2 2" xfId="35853"/>
    <cellStyle name="Обычный 48 5 2 2 2 2" xfId="35854"/>
    <cellStyle name="Обычный 48 5 2 2 3" xfId="35855"/>
    <cellStyle name="Обычный 48 5 2 3" xfId="35856"/>
    <cellStyle name="Обычный 48 5 2 3 2" xfId="35857"/>
    <cellStyle name="Обычный 48 5 2 4" xfId="35858"/>
    <cellStyle name="Обычный 48 5 3" xfId="35859"/>
    <cellStyle name="Обычный 48 5 3 2" xfId="35860"/>
    <cellStyle name="Обычный 48 5 3 2 2" xfId="35861"/>
    <cellStyle name="Обычный 48 5 3 2 2 2" xfId="35862"/>
    <cellStyle name="Обычный 48 5 3 2 3" xfId="35863"/>
    <cellStyle name="Обычный 48 5 3 3" xfId="35864"/>
    <cellStyle name="Обычный 48 5 3 3 2" xfId="35865"/>
    <cellStyle name="Обычный 48 5 3 4" xfId="35866"/>
    <cellStyle name="Обычный 48 5 4" xfId="35867"/>
    <cellStyle name="Обычный 48 5 4 2" xfId="35868"/>
    <cellStyle name="Обычный 48 5 4 2 2" xfId="35869"/>
    <cellStyle name="Обычный 48 5 4 2 2 2" xfId="35870"/>
    <cellStyle name="Обычный 48 5 4 2 3" xfId="35871"/>
    <cellStyle name="Обычный 48 5 4 3" xfId="35872"/>
    <cellStyle name="Обычный 48 5 4 3 2" xfId="35873"/>
    <cellStyle name="Обычный 48 5 4 4" xfId="35874"/>
    <cellStyle name="Обычный 48 5 5" xfId="35875"/>
    <cellStyle name="Обычный 48 5 5 2" xfId="35876"/>
    <cellStyle name="Обычный 48 5 5 2 2" xfId="35877"/>
    <cellStyle name="Обычный 48 5 5 3" xfId="35878"/>
    <cellStyle name="Обычный 48 5 6" xfId="35879"/>
    <cellStyle name="Обычный 48 5 6 2" xfId="35880"/>
    <cellStyle name="Обычный 48 5 7" xfId="35881"/>
    <cellStyle name="Обычный 48 5 7 2" xfId="35882"/>
    <cellStyle name="Обычный 48 5 8" xfId="35883"/>
    <cellStyle name="Обычный 48 6" xfId="35884"/>
    <cellStyle name="Обычный 48 6 2" xfId="35885"/>
    <cellStyle name="Обычный 48 6 2 2" xfId="35886"/>
    <cellStyle name="Обычный 48 6 2 2 2" xfId="35887"/>
    <cellStyle name="Обычный 48 6 2 2 2 2" xfId="35888"/>
    <cellStyle name="Обычный 48 6 2 2 3" xfId="35889"/>
    <cellStyle name="Обычный 48 6 2 3" xfId="35890"/>
    <cellStyle name="Обычный 48 6 2 3 2" xfId="35891"/>
    <cellStyle name="Обычный 48 6 2 4" xfId="35892"/>
    <cellStyle name="Обычный 48 6 3" xfId="35893"/>
    <cellStyle name="Обычный 48 6 3 2" xfId="35894"/>
    <cellStyle name="Обычный 48 6 3 2 2" xfId="35895"/>
    <cellStyle name="Обычный 48 6 3 2 2 2" xfId="35896"/>
    <cellStyle name="Обычный 48 6 3 2 3" xfId="35897"/>
    <cellStyle name="Обычный 48 6 3 3" xfId="35898"/>
    <cellStyle name="Обычный 48 6 3 3 2" xfId="35899"/>
    <cellStyle name="Обычный 48 6 3 4" xfId="35900"/>
    <cellStyle name="Обычный 48 6 4" xfId="35901"/>
    <cellStyle name="Обычный 48 6 4 2" xfId="35902"/>
    <cellStyle name="Обычный 48 6 4 2 2" xfId="35903"/>
    <cellStyle name="Обычный 48 6 4 2 2 2" xfId="35904"/>
    <cellStyle name="Обычный 48 6 4 2 3" xfId="35905"/>
    <cellStyle name="Обычный 48 6 4 3" xfId="35906"/>
    <cellStyle name="Обычный 48 6 4 3 2" xfId="35907"/>
    <cellStyle name="Обычный 48 6 4 4" xfId="35908"/>
    <cellStyle name="Обычный 48 6 5" xfId="35909"/>
    <cellStyle name="Обычный 48 6 5 2" xfId="35910"/>
    <cellStyle name="Обычный 48 6 5 2 2" xfId="35911"/>
    <cellStyle name="Обычный 48 6 5 3" xfId="35912"/>
    <cellStyle name="Обычный 48 6 6" xfId="35913"/>
    <cellStyle name="Обычный 48 6 6 2" xfId="35914"/>
    <cellStyle name="Обычный 48 6 7" xfId="35915"/>
    <cellStyle name="Обычный 48 7" xfId="35916"/>
    <cellStyle name="Обычный 48 7 2" xfId="35917"/>
    <cellStyle name="Обычный 48 7 2 2" xfId="35918"/>
    <cellStyle name="Обычный 48 7 2 2 2" xfId="35919"/>
    <cellStyle name="Обычный 48 7 2 3" xfId="35920"/>
    <cellStyle name="Обычный 48 7 3" xfId="35921"/>
    <cellStyle name="Обычный 48 7 3 2" xfId="35922"/>
    <cellStyle name="Обычный 48 7 4" xfId="35923"/>
    <cellStyle name="Обычный 48 8" xfId="35924"/>
    <cellStyle name="Обычный 48 8 2" xfId="47721"/>
    <cellStyle name="Обычный 48 9" xfId="35925"/>
    <cellStyle name="Обычный 48 9 2" xfId="35926"/>
    <cellStyle name="Обычный 48 9 2 2" xfId="35927"/>
    <cellStyle name="Обычный 48 9 2 2 2" xfId="35928"/>
    <cellStyle name="Обычный 48 9 2 3" xfId="35929"/>
    <cellStyle name="Обычный 48 9 3" xfId="35930"/>
    <cellStyle name="Обычный 48 9 3 2" xfId="35931"/>
    <cellStyle name="Обычный 48 9 4" xfId="35932"/>
    <cellStyle name="Обычный 48_RecoursesReserves_образец (Универсальный от Димы) (2)" xfId="47722"/>
    <cellStyle name="Обычный 49" xfId="35933"/>
    <cellStyle name="Обычный 49 10" xfId="35934"/>
    <cellStyle name="Обычный 49 10 2" xfId="35935"/>
    <cellStyle name="Обычный 49 10 2 2" xfId="35936"/>
    <cellStyle name="Обычный 49 10 2 2 2" xfId="35937"/>
    <cellStyle name="Обычный 49 10 2 3" xfId="35938"/>
    <cellStyle name="Обычный 49 10 3" xfId="35939"/>
    <cellStyle name="Обычный 49 10 3 2" xfId="35940"/>
    <cellStyle name="Обычный 49 10 4" xfId="35941"/>
    <cellStyle name="Обычный 49 11" xfId="35942"/>
    <cellStyle name="Обычный 49 11 2" xfId="47723"/>
    <cellStyle name="Обычный 49 12" xfId="35943"/>
    <cellStyle name="Обычный 49 12 2" xfId="35944"/>
    <cellStyle name="Обычный 49 12 2 2" xfId="35945"/>
    <cellStyle name="Обычный 49 12 3" xfId="35946"/>
    <cellStyle name="Обычный 49 13" xfId="35947"/>
    <cellStyle name="Обычный 49 13 2" xfId="35948"/>
    <cellStyle name="Обычный 49 14" xfId="35949"/>
    <cellStyle name="Обычный 49 15" xfId="47724"/>
    <cellStyle name="Обычный 49 2" xfId="35950"/>
    <cellStyle name="Обычный 49 2 10" xfId="35951"/>
    <cellStyle name="Обычный 49 2 2" xfId="35952"/>
    <cellStyle name="Обычный 49 2 2 2" xfId="35953"/>
    <cellStyle name="Обычный 49 2 2 2 2" xfId="35954"/>
    <cellStyle name="Обычный 49 2 2 2 2 2" xfId="35955"/>
    <cellStyle name="Обычный 49 2 2 2 2 2 2" xfId="35956"/>
    <cellStyle name="Обычный 49 2 2 2 2 3" xfId="35957"/>
    <cellStyle name="Обычный 49 2 2 2 3" xfId="35958"/>
    <cellStyle name="Обычный 49 2 2 2 3 2" xfId="35959"/>
    <cellStyle name="Обычный 49 2 2 2 4" xfId="35960"/>
    <cellStyle name="Обычный 49 2 2 3" xfId="35961"/>
    <cellStyle name="Обычный 49 2 2 3 2" xfId="35962"/>
    <cellStyle name="Обычный 49 2 2 3 2 2" xfId="35963"/>
    <cellStyle name="Обычный 49 2 2 3 2 2 2" xfId="35964"/>
    <cellStyle name="Обычный 49 2 2 3 2 3" xfId="35965"/>
    <cellStyle name="Обычный 49 2 2 3 3" xfId="35966"/>
    <cellStyle name="Обычный 49 2 2 3 3 2" xfId="35967"/>
    <cellStyle name="Обычный 49 2 2 3 4" xfId="35968"/>
    <cellStyle name="Обычный 49 2 2 4" xfId="35969"/>
    <cellStyle name="Обычный 49 2 2 4 2" xfId="35970"/>
    <cellStyle name="Обычный 49 2 2 4 2 2" xfId="35971"/>
    <cellStyle name="Обычный 49 2 2 4 2 2 2" xfId="35972"/>
    <cellStyle name="Обычный 49 2 2 4 2 3" xfId="35973"/>
    <cellStyle name="Обычный 49 2 2 4 3" xfId="35974"/>
    <cellStyle name="Обычный 49 2 2 4 3 2" xfId="35975"/>
    <cellStyle name="Обычный 49 2 2 4 4" xfId="35976"/>
    <cellStyle name="Обычный 49 2 2 5" xfId="35977"/>
    <cellStyle name="Обычный 49 2 2 5 2" xfId="35978"/>
    <cellStyle name="Обычный 49 2 2 5 2 2" xfId="35979"/>
    <cellStyle name="Обычный 49 2 2 5 3" xfId="35980"/>
    <cellStyle name="Обычный 49 2 2 6" xfId="35981"/>
    <cellStyle name="Обычный 49 2 2 6 2" xfId="35982"/>
    <cellStyle name="Обычный 49 2 2 7" xfId="35983"/>
    <cellStyle name="Обычный 49 2 2 7 2" xfId="35984"/>
    <cellStyle name="Обычный 49 2 2 8" xfId="35985"/>
    <cellStyle name="Обычный 49 2 3" xfId="35986"/>
    <cellStyle name="Обычный 49 2 3 2" xfId="35987"/>
    <cellStyle name="Обычный 49 2 3 2 2" xfId="35988"/>
    <cellStyle name="Обычный 49 2 3 2 2 2" xfId="35989"/>
    <cellStyle name="Обычный 49 2 3 2 2 2 2" xfId="35990"/>
    <cellStyle name="Обычный 49 2 3 2 2 3" xfId="35991"/>
    <cellStyle name="Обычный 49 2 3 2 3" xfId="35992"/>
    <cellStyle name="Обычный 49 2 3 2 3 2" xfId="35993"/>
    <cellStyle name="Обычный 49 2 3 2 4" xfId="35994"/>
    <cellStyle name="Обычный 49 2 3 3" xfId="35995"/>
    <cellStyle name="Обычный 49 2 3 3 2" xfId="35996"/>
    <cellStyle name="Обычный 49 2 3 3 2 2" xfId="35997"/>
    <cellStyle name="Обычный 49 2 3 3 2 2 2" xfId="35998"/>
    <cellStyle name="Обычный 49 2 3 3 2 3" xfId="35999"/>
    <cellStyle name="Обычный 49 2 3 3 3" xfId="36000"/>
    <cellStyle name="Обычный 49 2 3 3 3 2" xfId="36001"/>
    <cellStyle name="Обычный 49 2 3 3 4" xfId="36002"/>
    <cellStyle name="Обычный 49 2 3 4" xfId="36003"/>
    <cellStyle name="Обычный 49 2 3 4 2" xfId="36004"/>
    <cellStyle name="Обычный 49 2 3 4 2 2" xfId="36005"/>
    <cellStyle name="Обычный 49 2 3 4 2 2 2" xfId="36006"/>
    <cellStyle name="Обычный 49 2 3 4 2 3" xfId="36007"/>
    <cellStyle name="Обычный 49 2 3 4 3" xfId="36008"/>
    <cellStyle name="Обычный 49 2 3 4 3 2" xfId="36009"/>
    <cellStyle name="Обычный 49 2 3 4 4" xfId="36010"/>
    <cellStyle name="Обычный 49 2 3 5" xfId="36011"/>
    <cellStyle name="Обычный 49 2 3 5 2" xfId="36012"/>
    <cellStyle name="Обычный 49 2 3 5 2 2" xfId="36013"/>
    <cellStyle name="Обычный 49 2 3 5 3" xfId="36014"/>
    <cellStyle name="Обычный 49 2 3 6" xfId="36015"/>
    <cellStyle name="Обычный 49 2 3 6 2" xfId="36016"/>
    <cellStyle name="Обычный 49 2 3 7" xfId="36017"/>
    <cellStyle name="Обычный 49 2 4" xfId="36018"/>
    <cellStyle name="Обычный 49 2 4 2" xfId="36019"/>
    <cellStyle name="Обычный 49 2 4 2 2" xfId="36020"/>
    <cellStyle name="Обычный 49 2 4 2 2 2" xfId="36021"/>
    <cellStyle name="Обычный 49 2 4 2 3" xfId="36022"/>
    <cellStyle name="Обычный 49 2 4 3" xfId="36023"/>
    <cellStyle name="Обычный 49 2 4 3 2" xfId="36024"/>
    <cellStyle name="Обычный 49 2 4 4" xfId="36025"/>
    <cellStyle name="Обычный 49 2 5" xfId="36026"/>
    <cellStyle name="Обычный 49 2 5 2" xfId="36027"/>
    <cellStyle name="Обычный 49 2 5 2 2" xfId="36028"/>
    <cellStyle name="Обычный 49 2 5 2 2 2" xfId="36029"/>
    <cellStyle name="Обычный 49 2 5 2 3" xfId="36030"/>
    <cellStyle name="Обычный 49 2 5 3" xfId="36031"/>
    <cellStyle name="Обычный 49 2 5 3 2" xfId="36032"/>
    <cellStyle name="Обычный 49 2 5 4" xfId="36033"/>
    <cellStyle name="Обычный 49 2 6" xfId="36034"/>
    <cellStyle name="Обычный 49 2 6 2" xfId="36035"/>
    <cellStyle name="Обычный 49 2 6 2 2" xfId="36036"/>
    <cellStyle name="Обычный 49 2 6 2 2 2" xfId="36037"/>
    <cellStyle name="Обычный 49 2 6 2 3" xfId="36038"/>
    <cellStyle name="Обычный 49 2 6 3" xfId="36039"/>
    <cellStyle name="Обычный 49 2 6 3 2" xfId="36040"/>
    <cellStyle name="Обычный 49 2 6 4" xfId="36041"/>
    <cellStyle name="Обычный 49 2 7" xfId="36042"/>
    <cellStyle name="Обычный 49 2 7 2" xfId="36043"/>
    <cellStyle name="Обычный 49 2 7 2 2" xfId="36044"/>
    <cellStyle name="Обычный 49 2 7 3" xfId="36045"/>
    <cellStyle name="Обычный 49 2 8" xfId="36046"/>
    <cellStyle name="Обычный 49 2 8 2" xfId="36047"/>
    <cellStyle name="Обычный 49 2 9" xfId="36048"/>
    <cellStyle name="Обычный 49 2 9 2" xfId="36049"/>
    <cellStyle name="Обычный 49 3" xfId="36050"/>
    <cellStyle name="Обычный 49 3 10" xfId="36051"/>
    <cellStyle name="Обычный 49 3 2" xfId="36052"/>
    <cellStyle name="Обычный 49 3 2 2" xfId="36053"/>
    <cellStyle name="Обычный 49 3 2 2 2" xfId="36054"/>
    <cellStyle name="Обычный 49 3 2 2 2 2" xfId="36055"/>
    <cellStyle name="Обычный 49 3 2 2 2 2 2" xfId="36056"/>
    <cellStyle name="Обычный 49 3 2 2 2 3" xfId="36057"/>
    <cellStyle name="Обычный 49 3 2 2 3" xfId="36058"/>
    <cellStyle name="Обычный 49 3 2 2 3 2" xfId="36059"/>
    <cellStyle name="Обычный 49 3 2 2 4" xfId="36060"/>
    <cellStyle name="Обычный 49 3 2 3" xfId="36061"/>
    <cellStyle name="Обычный 49 3 2 3 2" xfId="36062"/>
    <cellStyle name="Обычный 49 3 2 3 2 2" xfId="36063"/>
    <cellStyle name="Обычный 49 3 2 3 2 2 2" xfId="36064"/>
    <cellStyle name="Обычный 49 3 2 3 2 3" xfId="36065"/>
    <cellStyle name="Обычный 49 3 2 3 3" xfId="36066"/>
    <cellStyle name="Обычный 49 3 2 3 3 2" xfId="36067"/>
    <cellStyle name="Обычный 49 3 2 3 4" xfId="36068"/>
    <cellStyle name="Обычный 49 3 2 4" xfId="36069"/>
    <cellStyle name="Обычный 49 3 2 4 2" xfId="36070"/>
    <cellStyle name="Обычный 49 3 2 4 2 2" xfId="36071"/>
    <cellStyle name="Обычный 49 3 2 4 2 2 2" xfId="36072"/>
    <cellStyle name="Обычный 49 3 2 4 2 3" xfId="36073"/>
    <cellStyle name="Обычный 49 3 2 4 3" xfId="36074"/>
    <cellStyle name="Обычный 49 3 2 4 3 2" xfId="36075"/>
    <cellStyle name="Обычный 49 3 2 4 4" xfId="36076"/>
    <cellStyle name="Обычный 49 3 2 5" xfId="36077"/>
    <cellStyle name="Обычный 49 3 2 5 2" xfId="36078"/>
    <cellStyle name="Обычный 49 3 2 5 2 2" xfId="36079"/>
    <cellStyle name="Обычный 49 3 2 5 3" xfId="36080"/>
    <cellStyle name="Обычный 49 3 2 6" xfId="36081"/>
    <cellStyle name="Обычный 49 3 2 6 2" xfId="36082"/>
    <cellStyle name="Обычный 49 3 2 7" xfId="36083"/>
    <cellStyle name="Обычный 49 3 2 7 2" xfId="36084"/>
    <cellStyle name="Обычный 49 3 2 8" xfId="36085"/>
    <cellStyle name="Обычный 49 3 3" xfId="36086"/>
    <cellStyle name="Обычный 49 3 3 2" xfId="36087"/>
    <cellStyle name="Обычный 49 3 3 2 2" xfId="36088"/>
    <cellStyle name="Обычный 49 3 3 2 2 2" xfId="36089"/>
    <cellStyle name="Обычный 49 3 3 2 2 2 2" xfId="36090"/>
    <cellStyle name="Обычный 49 3 3 2 2 3" xfId="36091"/>
    <cellStyle name="Обычный 49 3 3 2 3" xfId="36092"/>
    <cellStyle name="Обычный 49 3 3 2 3 2" xfId="36093"/>
    <cellStyle name="Обычный 49 3 3 2 4" xfId="36094"/>
    <cellStyle name="Обычный 49 3 3 3" xfId="36095"/>
    <cellStyle name="Обычный 49 3 3 3 2" xfId="36096"/>
    <cellStyle name="Обычный 49 3 3 3 2 2" xfId="36097"/>
    <cellStyle name="Обычный 49 3 3 3 2 2 2" xfId="36098"/>
    <cellStyle name="Обычный 49 3 3 3 2 3" xfId="36099"/>
    <cellStyle name="Обычный 49 3 3 3 3" xfId="36100"/>
    <cellStyle name="Обычный 49 3 3 3 3 2" xfId="36101"/>
    <cellStyle name="Обычный 49 3 3 3 4" xfId="36102"/>
    <cellStyle name="Обычный 49 3 3 4" xfId="36103"/>
    <cellStyle name="Обычный 49 3 3 4 2" xfId="36104"/>
    <cellStyle name="Обычный 49 3 3 4 2 2" xfId="36105"/>
    <cellStyle name="Обычный 49 3 3 4 2 2 2" xfId="36106"/>
    <cellStyle name="Обычный 49 3 3 4 2 3" xfId="36107"/>
    <cellStyle name="Обычный 49 3 3 4 3" xfId="36108"/>
    <cellStyle name="Обычный 49 3 3 4 3 2" xfId="36109"/>
    <cellStyle name="Обычный 49 3 3 4 4" xfId="36110"/>
    <cellStyle name="Обычный 49 3 3 5" xfId="36111"/>
    <cellStyle name="Обычный 49 3 3 5 2" xfId="36112"/>
    <cellStyle name="Обычный 49 3 3 5 2 2" xfId="36113"/>
    <cellStyle name="Обычный 49 3 3 5 3" xfId="36114"/>
    <cellStyle name="Обычный 49 3 3 6" xfId="36115"/>
    <cellStyle name="Обычный 49 3 3 6 2" xfId="36116"/>
    <cellStyle name="Обычный 49 3 3 7" xfId="36117"/>
    <cellStyle name="Обычный 49 3 4" xfId="36118"/>
    <cellStyle name="Обычный 49 3 4 2" xfId="36119"/>
    <cellStyle name="Обычный 49 3 4 2 2" xfId="36120"/>
    <cellStyle name="Обычный 49 3 4 2 2 2" xfId="36121"/>
    <cellStyle name="Обычный 49 3 4 2 3" xfId="36122"/>
    <cellStyle name="Обычный 49 3 4 3" xfId="36123"/>
    <cellStyle name="Обычный 49 3 4 3 2" xfId="36124"/>
    <cellStyle name="Обычный 49 3 4 4" xfId="36125"/>
    <cellStyle name="Обычный 49 3 5" xfId="36126"/>
    <cellStyle name="Обычный 49 3 5 2" xfId="36127"/>
    <cellStyle name="Обычный 49 3 5 2 2" xfId="36128"/>
    <cellStyle name="Обычный 49 3 5 2 2 2" xfId="36129"/>
    <cellStyle name="Обычный 49 3 5 2 3" xfId="36130"/>
    <cellStyle name="Обычный 49 3 5 3" xfId="36131"/>
    <cellStyle name="Обычный 49 3 5 3 2" xfId="36132"/>
    <cellStyle name="Обычный 49 3 5 4" xfId="36133"/>
    <cellStyle name="Обычный 49 3 6" xfId="36134"/>
    <cellStyle name="Обычный 49 3 6 2" xfId="36135"/>
    <cellStyle name="Обычный 49 3 6 2 2" xfId="36136"/>
    <cellStyle name="Обычный 49 3 6 2 2 2" xfId="36137"/>
    <cellStyle name="Обычный 49 3 6 2 3" xfId="36138"/>
    <cellStyle name="Обычный 49 3 6 3" xfId="36139"/>
    <cellStyle name="Обычный 49 3 6 3 2" xfId="36140"/>
    <cellStyle name="Обычный 49 3 6 4" xfId="36141"/>
    <cellStyle name="Обычный 49 3 7" xfId="36142"/>
    <cellStyle name="Обычный 49 3 7 2" xfId="36143"/>
    <cellStyle name="Обычный 49 3 7 2 2" xfId="36144"/>
    <cellStyle name="Обычный 49 3 7 3" xfId="36145"/>
    <cellStyle name="Обычный 49 3 8" xfId="36146"/>
    <cellStyle name="Обычный 49 3 8 2" xfId="36147"/>
    <cellStyle name="Обычный 49 3 9" xfId="36148"/>
    <cellStyle name="Обычный 49 3 9 2" xfId="36149"/>
    <cellStyle name="Обычный 49 4" xfId="36150"/>
    <cellStyle name="Обычный 49 4 2" xfId="36151"/>
    <cellStyle name="Обычный 49 4 2 2" xfId="36152"/>
    <cellStyle name="Обычный 49 4 2 2 2" xfId="36153"/>
    <cellStyle name="Обычный 49 4 2 2 2 2" xfId="36154"/>
    <cellStyle name="Обычный 49 4 2 2 3" xfId="36155"/>
    <cellStyle name="Обычный 49 4 2 3" xfId="36156"/>
    <cellStyle name="Обычный 49 4 2 3 2" xfId="36157"/>
    <cellStyle name="Обычный 49 4 2 4" xfId="36158"/>
    <cellStyle name="Обычный 49 4 3" xfId="36159"/>
    <cellStyle name="Обычный 49 4 3 2" xfId="36160"/>
    <cellStyle name="Обычный 49 4 3 2 2" xfId="36161"/>
    <cellStyle name="Обычный 49 4 3 2 2 2" xfId="36162"/>
    <cellStyle name="Обычный 49 4 3 2 3" xfId="36163"/>
    <cellStyle name="Обычный 49 4 3 3" xfId="36164"/>
    <cellStyle name="Обычный 49 4 3 3 2" xfId="36165"/>
    <cellStyle name="Обычный 49 4 3 4" xfId="36166"/>
    <cellStyle name="Обычный 49 4 4" xfId="36167"/>
    <cellStyle name="Обычный 49 4 4 2" xfId="36168"/>
    <cellStyle name="Обычный 49 4 4 2 2" xfId="36169"/>
    <cellStyle name="Обычный 49 4 4 2 2 2" xfId="36170"/>
    <cellStyle name="Обычный 49 4 4 2 3" xfId="36171"/>
    <cellStyle name="Обычный 49 4 4 3" xfId="36172"/>
    <cellStyle name="Обычный 49 4 4 3 2" xfId="36173"/>
    <cellStyle name="Обычный 49 4 4 4" xfId="36174"/>
    <cellStyle name="Обычный 49 4 5" xfId="36175"/>
    <cellStyle name="Обычный 49 4 5 2" xfId="36176"/>
    <cellStyle name="Обычный 49 4 5 2 2" xfId="36177"/>
    <cellStyle name="Обычный 49 4 5 3" xfId="36178"/>
    <cellStyle name="Обычный 49 4 6" xfId="36179"/>
    <cellStyle name="Обычный 49 4 6 2" xfId="36180"/>
    <cellStyle name="Обычный 49 4 7" xfId="36181"/>
    <cellStyle name="Обычный 49 4 7 2" xfId="36182"/>
    <cellStyle name="Обычный 49 4 8" xfId="36183"/>
    <cellStyle name="Обычный 49 5" xfId="36184"/>
    <cellStyle name="Обычный 49 5 2" xfId="36185"/>
    <cellStyle name="Обычный 49 5 2 2" xfId="36186"/>
    <cellStyle name="Обычный 49 5 2 2 2" xfId="36187"/>
    <cellStyle name="Обычный 49 5 2 2 2 2" xfId="36188"/>
    <cellStyle name="Обычный 49 5 2 2 3" xfId="36189"/>
    <cellStyle name="Обычный 49 5 2 3" xfId="36190"/>
    <cellStyle name="Обычный 49 5 2 3 2" xfId="36191"/>
    <cellStyle name="Обычный 49 5 2 4" xfId="36192"/>
    <cellStyle name="Обычный 49 5 3" xfId="36193"/>
    <cellStyle name="Обычный 49 5 3 2" xfId="36194"/>
    <cellStyle name="Обычный 49 5 3 2 2" xfId="36195"/>
    <cellStyle name="Обычный 49 5 3 2 2 2" xfId="36196"/>
    <cellStyle name="Обычный 49 5 3 2 3" xfId="36197"/>
    <cellStyle name="Обычный 49 5 3 3" xfId="36198"/>
    <cellStyle name="Обычный 49 5 3 3 2" xfId="36199"/>
    <cellStyle name="Обычный 49 5 3 4" xfId="36200"/>
    <cellStyle name="Обычный 49 5 4" xfId="36201"/>
    <cellStyle name="Обычный 49 5 4 2" xfId="36202"/>
    <cellStyle name="Обычный 49 5 4 2 2" xfId="36203"/>
    <cellStyle name="Обычный 49 5 4 2 2 2" xfId="36204"/>
    <cellStyle name="Обычный 49 5 4 2 3" xfId="36205"/>
    <cellStyle name="Обычный 49 5 4 3" xfId="36206"/>
    <cellStyle name="Обычный 49 5 4 3 2" xfId="36207"/>
    <cellStyle name="Обычный 49 5 4 4" xfId="36208"/>
    <cellStyle name="Обычный 49 5 5" xfId="36209"/>
    <cellStyle name="Обычный 49 5 5 2" xfId="36210"/>
    <cellStyle name="Обычный 49 5 5 2 2" xfId="36211"/>
    <cellStyle name="Обычный 49 5 5 3" xfId="36212"/>
    <cellStyle name="Обычный 49 5 6" xfId="36213"/>
    <cellStyle name="Обычный 49 5 6 2" xfId="36214"/>
    <cellStyle name="Обычный 49 5 7" xfId="36215"/>
    <cellStyle name="Обычный 49 5 7 2" xfId="36216"/>
    <cellStyle name="Обычный 49 5 8" xfId="36217"/>
    <cellStyle name="Обычный 49 6" xfId="36218"/>
    <cellStyle name="Обычный 49 6 2" xfId="36219"/>
    <cellStyle name="Обычный 49 6 2 2" xfId="36220"/>
    <cellStyle name="Обычный 49 6 2 2 2" xfId="36221"/>
    <cellStyle name="Обычный 49 6 2 2 2 2" xfId="36222"/>
    <cellStyle name="Обычный 49 6 2 2 3" xfId="36223"/>
    <cellStyle name="Обычный 49 6 2 3" xfId="36224"/>
    <cellStyle name="Обычный 49 6 2 3 2" xfId="36225"/>
    <cellStyle name="Обычный 49 6 2 4" xfId="36226"/>
    <cellStyle name="Обычный 49 6 3" xfId="36227"/>
    <cellStyle name="Обычный 49 6 3 2" xfId="36228"/>
    <cellStyle name="Обычный 49 6 3 2 2" xfId="36229"/>
    <cellStyle name="Обычный 49 6 3 2 2 2" xfId="36230"/>
    <cellStyle name="Обычный 49 6 3 2 3" xfId="36231"/>
    <cellStyle name="Обычный 49 6 3 3" xfId="36232"/>
    <cellStyle name="Обычный 49 6 3 3 2" xfId="36233"/>
    <cellStyle name="Обычный 49 6 3 4" xfId="36234"/>
    <cellStyle name="Обычный 49 6 4" xfId="36235"/>
    <cellStyle name="Обычный 49 6 4 2" xfId="36236"/>
    <cellStyle name="Обычный 49 6 4 2 2" xfId="36237"/>
    <cellStyle name="Обычный 49 6 4 2 2 2" xfId="36238"/>
    <cellStyle name="Обычный 49 6 4 2 3" xfId="36239"/>
    <cellStyle name="Обычный 49 6 4 3" xfId="36240"/>
    <cellStyle name="Обычный 49 6 4 3 2" xfId="36241"/>
    <cellStyle name="Обычный 49 6 4 4" xfId="36242"/>
    <cellStyle name="Обычный 49 6 5" xfId="36243"/>
    <cellStyle name="Обычный 49 6 5 2" xfId="36244"/>
    <cellStyle name="Обычный 49 6 5 2 2" xfId="36245"/>
    <cellStyle name="Обычный 49 6 5 3" xfId="36246"/>
    <cellStyle name="Обычный 49 6 6" xfId="36247"/>
    <cellStyle name="Обычный 49 6 6 2" xfId="36248"/>
    <cellStyle name="Обычный 49 6 7" xfId="36249"/>
    <cellStyle name="Обычный 49 7" xfId="36250"/>
    <cellStyle name="Обычный 49 7 2" xfId="36251"/>
    <cellStyle name="Обычный 49 7 2 2" xfId="36252"/>
    <cellStyle name="Обычный 49 7 2 2 2" xfId="36253"/>
    <cellStyle name="Обычный 49 7 2 3" xfId="36254"/>
    <cellStyle name="Обычный 49 7 3" xfId="36255"/>
    <cellStyle name="Обычный 49 7 3 2" xfId="36256"/>
    <cellStyle name="Обычный 49 7 4" xfId="36257"/>
    <cellStyle name="Обычный 49 8" xfId="36258"/>
    <cellStyle name="Обычный 49 8 2" xfId="47725"/>
    <cellStyle name="Обычный 49 9" xfId="36259"/>
    <cellStyle name="Обычный 49 9 2" xfId="36260"/>
    <cellStyle name="Обычный 49 9 2 2" xfId="36261"/>
    <cellStyle name="Обычный 49 9 2 2 2" xfId="36262"/>
    <cellStyle name="Обычный 49 9 2 3" xfId="36263"/>
    <cellStyle name="Обычный 49 9 3" xfId="36264"/>
    <cellStyle name="Обычный 49 9 3 2" xfId="36265"/>
    <cellStyle name="Обычный 49 9 4" xfId="36266"/>
    <cellStyle name="Обычный 49_RecoursesReserves_образец (Универсальный от Димы) (2)" xfId="47726"/>
    <cellStyle name="Обычный 5" xfId="54"/>
    <cellStyle name="Обычный 5 10" xfId="36267"/>
    <cellStyle name="Обычный 5 10 2" xfId="47727"/>
    <cellStyle name="Обычный 5 11" xfId="36268"/>
    <cellStyle name="Обычный 5 11 2" xfId="47728"/>
    <cellStyle name="Обычный 5 12" xfId="36269"/>
    <cellStyle name="Обычный 5 12 2" xfId="47729"/>
    <cellStyle name="Обычный 5 13" xfId="36270"/>
    <cellStyle name="Обычный 5 13 2" xfId="47730"/>
    <cellStyle name="Обычный 5 14" xfId="36271"/>
    <cellStyle name="Обычный 5 14 2" xfId="47731"/>
    <cellStyle name="Обычный 5 15" xfId="36272"/>
    <cellStyle name="Обычный 5 15 2" xfId="47732"/>
    <cellStyle name="Обычный 5 16" xfId="36273"/>
    <cellStyle name="Обычный 5 16 2" xfId="47733"/>
    <cellStyle name="Обычный 5 17" xfId="36274"/>
    <cellStyle name="Обычный 5 17 2" xfId="47734"/>
    <cellStyle name="Обычный 5 18" xfId="36275"/>
    <cellStyle name="Обычный 5 18 2" xfId="47735"/>
    <cellStyle name="Обычный 5 19" xfId="36276"/>
    <cellStyle name="Обычный 5 19 2" xfId="47736"/>
    <cellStyle name="Обычный 5 2" xfId="36277"/>
    <cellStyle name="Обычный 5 2 2" xfId="36278"/>
    <cellStyle name="Обычный 5 2 2 2" xfId="47737"/>
    <cellStyle name="Обычный 5 2 2 3" xfId="47738"/>
    <cellStyle name="Обычный 5 2 3" xfId="36279"/>
    <cellStyle name="Обычный 5 2 3 2" xfId="47739"/>
    <cellStyle name="Обычный 5 2 4" xfId="47740"/>
    <cellStyle name="Обычный 5 20" xfId="36280"/>
    <cellStyle name="Обычный 5 20 2" xfId="47741"/>
    <cellStyle name="Обычный 5 21" xfId="36281"/>
    <cellStyle name="Обычный 5 21 2" xfId="47742"/>
    <cellStyle name="Обычный 5 22" xfId="36282"/>
    <cellStyle name="Обычный 5 22 2" xfId="36283"/>
    <cellStyle name="Обычный 5 23" xfId="36284"/>
    <cellStyle name="Обычный 5 23 2" xfId="47743"/>
    <cellStyle name="Обычный 5 24" xfId="47744"/>
    <cellStyle name="Обычный 5 3" xfId="36285"/>
    <cellStyle name="Обычный 5 3 10" xfId="36286"/>
    <cellStyle name="Обычный 5 3 10 2" xfId="36287"/>
    <cellStyle name="Обычный 5 3 10 2 2" xfId="36288"/>
    <cellStyle name="Обычный 5 3 10 2 2 2" xfId="36289"/>
    <cellStyle name="Обычный 5 3 10 2 3" xfId="36290"/>
    <cellStyle name="Обычный 5 3 10 3" xfId="36291"/>
    <cellStyle name="Обычный 5 3 10 3 2" xfId="36292"/>
    <cellStyle name="Обычный 5 3 10 4" xfId="36293"/>
    <cellStyle name="Обычный 5 3 11" xfId="36294"/>
    <cellStyle name="Обычный 5 3 11 2" xfId="47745"/>
    <cellStyle name="Обычный 5 3 12" xfId="36295"/>
    <cellStyle name="Обычный 5 3 12 2" xfId="36296"/>
    <cellStyle name="Обычный 5 3 12 2 2" xfId="36297"/>
    <cellStyle name="Обычный 5 3 12 2 2 2" xfId="36298"/>
    <cellStyle name="Обычный 5 3 12 2 3" xfId="36299"/>
    <cellStyle name="Обычный 5 3 12 3" xfId="36300"/>
    <cellStyle name="Обычный 5 3 12 3 2" xfId="36301"/>
    <cellStyle name="Обычный 5 3 12 4" xfId="36302"/>
    <cellStyle name="Обычный 5 3 13" xfId="36303"/>
    <cellStyle name="Обычный 5 3 13 2" xfId="36304"/>
    <cellStyle name="Обычный 5 3 13 2 2" xfId="36305"/>
    <cellStyle name="Обычный 5 3 13 3" xfId="36306"/>
    <cellStyle name="Обычный 5 3 14" xfId="36307"/>
    <cellStyle name="Обычный 5 3 14 2" xfId="36308"/>
    <cellStyle name="Обычный 5 3 15" xfId="36309"/>
    <cellStyle name="Обычный 5 3 2" xfId="36310"/>
    <cellStyle name="Обычный 5 3 2 2" xfId="36311"/>
    <cellStyle name="Обычный 5 3 2 2 2" xfId="47746"/>
    <cellStyle name="Обычный 5 3 2 3" xfId="36312"/>
    <cellStyle name="Обычный 5 3 2 3 2" xfId="47747"/>
    <cellStyle name="Обычный 5 3 2 4" xfId="36313"/>
    <cellStyle name="Обычный 5 3 2 4 2" xfId="47748"/>
    <cellStyle name="Обычный 5 3 2 5" xfId="36314"/>
    <cellStyle name="Обычный 5 3 2 5 2" xfId="36315"/>
    <cellStyle name="Обычный 5 3 2 5 2 2" xfId="36316"/>
    <cellStyle name="Обычный 5 3 2 5 2 2 2" xfId="36317"/>
    <cellStyle name="Обычный 5 3 2 5 2 3" xfId="36318"/>
    <cellStyle name="Обычный 5 3 2 5 3" xfId="36319"/>
    <cellStyle name="Обычный 5 3 2 5 3 2" xfId="36320"/>
    <cellStyle name="Обычный 5 3 2 5 4" xfId="36321"/>
    <cellStyle name="Обычный 5 3 2 6" xfId="36322"/>
    <cellStyle name="Обычный 5 3 2 6 2" xfId="36323"/>
    <cellStyle name="Обычный 5 3 2 6 2 2" xfId="36324"/>
    <cellStyle name="Обычный 5 3 2 6 2 2 2" xfId="36325"/>
    <cellStyle name="Обычный 5 3 2 6 2 3" xfId="36326"/>
    <cellStyle name="Обычный 5 3 2 6 3" xfId="36327"/>
    <cellStyle name="Обычный 5 3 2 6 3 2" xfId="36328"/>
    <cellStyle name="Обычный 5 3 2 6 4" xfId="36329"/>
    <cellStyle name="Обычный 5 3 2 7" xfId="36330"/>
    <cellStyle name="Обычный 5 3 2 8" xfId="36331"/>
    <cellStyle name="Обычный 5 3 2_Прил №6" xfId="36332"/>
    <cellStyle name="Обычный 5 3 3" xfId="36333"/>
    <cellStyle name="Обычный 5 3 3 10" xfId="36334"/>
    <cellStyle name="Обычный 5 3 3 10 2" xfId="36335"/>
    <cellStyle name="Обычный 5 3 3 11" xfId="36336"/>
    <cellStyle name="Обычный 5 3 3 2" xfId="36337"/>
    <cellStyle name="Обычный 5 3 3 2 2" xfId="36338"/>
    <cellStyle name="Обычный 5 3 3 2 2 2" xfId="36339"/>
    <cellStyle name="Обычный 5 3 3 2 2 2 2" xfId="36340"/>
    <cellStyle name="Обычный 5 3 3 2 2 2 2 2" xfId="36341"/>
    <cellStyle name="Обычный 5 3 3 2 2 2 2 2 2" xfId="36342"/>
    <cellStyle name="Обычный 5 3 3 2 2 2 2 3" xfId="36343"/>
    <cellStyle name="Обычный 5 3 3 2 2 2 3" xfId="36344"/>
    <cellStyle name="Обычный 5 3 3 2 2 2 3 2" xfId="36345"/>
    <cellStyle name="Обычный 5 3 3 2 2 2 4" xfId="36346"/>
    <cellStyle name="Обычный 5 3 3 2 2 3" xfId="36347"/>
    <cellStyle name="Обычный 5 3 3 2 2 3 2" xfId="36348"/>
    <cellStyle name="Обычный 5 3 3 2 2 3 2 2" xfId="36349"/>
    <cellStyle name="Обычный 5 3 3 2 2 3 2 2 2" xfId="36350"/>
    <cellStyle name="Обычный 5 3 3 2 2 3 2 3" xfId="36351"/>
    <cellStyle name="Обычный 5 3 3 2 2 3 3" xfId="36352"/>
    <cellStyle name="Обычный 5 3 3 2 2 3 3 2" xfId="36353"/>
    <cellStyle name="Обычный 5 3 3 2 2 3 4" xfId="36354"/>
    <cellStyle name="Обычный 5 3 3 2 2 4" xfId="36355"/>
    <cellStyle name="Обычный 5 3 3 2 2 4 2" xfId="36356"/>
    <cellStyle name="Обычный 5 3 3 2 2 4 2 2" xfId="36357"/>
    <cellStyle name="Обычный 5 3 3 2 2 4 2 2 2" xfId="36358"/>
    <cellStyle name="Обычный 5 3 3 2 2 4 2 3" xfId="36359"/>
    <cellStyle name="Обычный 5 3 3 2 2 4 3" xfId="36360"/>
    <cellStyle name="Обычный 5 3 3 2 2 4 3 2" xfId="36361"/>
    <cellStyle name="Обычный 5 3 3 2 2 4 4" xfId="36362"/>
    <cellStyle name="Обычный 5 3 3 2 2 5" xfId="36363"/>
    <cellStyle name="Обычный 5 3 3 2 2 5 2" xfId="36364"/>
    <cellStyle name="Обычный 5 3 3 2 2 5 2 2" xfId="36365"/>
    <cellStyle name="Обычный 5 3 3 2 2 5 3" xfId="36366"/>
    <cellStyle name="Обычный 5 3 3 2 2 6" xfId="36367"/>
    <cellStyle name="Обычный 5 3 3 2 2 6 2" xfId="36368"/>
    <cellStyle name="Обычный 5 3 3 2 2 7" xfId="36369"/>
    <cellStyle name="Обычный 5 3 3 2 3" xfId="36370"/>
    <cellStyle name="Обычный 5 3 3 2 3 2" xfId="36371"/>
    <cellStyle name="Обычный 5 3 3 2 3 2 2" xfId="36372"/>
    <cellStyle name="Обычный 5 3 3 2 3 2 2 2" xfId="36373"/>
    <cellStyle name="Обычный 5 3 3 2 3 2 3" xfId="36374"/>
    <cellStyle name="Обычный 5 3 3 2 3 3" xfId="36375"/>
    <cellStyle name="Обычный 5 3 3 2 3 3 2" xfId="36376"/>
    <cellStyle name="Обычный 5 3 3 2 3 4" xfId="36377"/>
    <cellStyle name="Обычный 5 3 3 2 4" xfId="36378"/>
    <cellStyle name="Обычный 5 3 3 2 4 2" xfId="36379"/>
    <cellStyle name="Обычный 5 3 3 2 4 2 2" xfId="36380"/>
    <cellStyle name="Обычный 5 3 3 2 4 2 2 2" xfId="36381"/>
    <cellStyle name="Обычный 5 3 3 2 4 2 3" xfId="36382"/>
    <cellStyle name="Обычный 5 3 3 2 4 3" xfId="36383"/>
    <cellStyle name="Обычный 5 3 3 2 4 3 2" xfId="36384"/>
    <cellStyle name="Обычный 5 3 3 2 4 4" xfId="36385"/>
    <cellStyle name="Обычный 5 3 3 2 5" xfId="36386"/>
    <cellStyle name="Обычный 5 3 3 2 5 2" xfId="36387"/>
    <cellStyle name="Обычный 5 3 3 2 5 2 2" xfId="36388"/>
    <cellStyle name="Обычный 5 3 3 2 5 2 2 2" xfId="36389"/>
    <cellStyle name="Обычный 5 3 3 2 5 2 3" xfId="36390"/>
    <cellStyle name="Обычный 5 3 3 2 5 3" xfId="36391"/>
    <cellStyle name="Обычный 5 3 3 2 5 3 2" xfId="36392"/>
    <cellStyle name="Обычный 5 3 3 2 5 4" xfId="36393"/>
    <cellStyle name="Обычный 5 3 3 2 6" xfId="36394"/>
    <cellStyle name="Обычный 5 3 3 2 6 2" xfId="36395"/>
    <cellStyle name="Обычный 5 3 3 2 6 2 2" xfId="36396"/>
    <cellStyle name="Обычный 5 3 3 2 6 3" xfId="36397"/>
    <cellStyle name="Обычный 5 3 3 2 7" xfId="36398"/>
    <cellStyle name="Обычный 5 3 3 2 7 2" xfId="36399"/>
    <cellStyle name="Обычный 5 3 3 2 8" xfId="36400"/>
    <cellStyle name="Обычный 5 3 3 2 8 2" xfId="36401"/>
    <cellStyle name="Обычный 5 3 3 2 9" xfId="36402"/>
    <cellStyle name="Обычный 5 3 3 3" xfId="36403"/>
    <cellStyle name="Обычный 5 3 3 3 2" xfId="36404"/>
    <cellStyle name="Обычный 5 3 3 3 2 2" xfId="36405"/>
    <cellStyle name="Обычный 5 3 3 3 2 2 2" xfId="36406"/>
    <cellStyle name="Обычный 5 3 3 3 2 2 2 2" xfId="36407"/>
    <cellStyle name="Обычный 5 3 3 3 2 2 3" xfId="36408"/>
    <cellStyle name="Обычный 5 3 3 3 2 3" xfId="36409"/>
    <cellStyle name="Обычный 5 3 3 3 2 3 2" xfId="36410"/>
    <cellStyle name="Обычный 5 3 3 3 2 4" xfId="36411"/>
    <cellStyle name="Обычный 5 3 3 3 3" xfId="36412"/>
    <cellStyle name="Обычный 5 3 3 3 3 2" xfId="36413"/>
    <cellStyle name="Обычный 5 3 3 3 3 2 2" xfId="36414"/>
    <cellStyle name="Обычный 5 3 3 3 3 2 2 2" xfId="36415"/>
    <cellStyle name="Обычный 5 3 3 3 3 2 3" xfId="36416"/>
    <cellStyle name="Обычный 5 3 3 3 3 3" xfId="36417"/>
    <cellStyle name="Обычный 5 3 3 3 3 3 2" xfId="36418"/>
    <cellStyle name="Обычный 5 3 3 3 3 4" xfId="36419"/>
    <cellStyle name="Обычный 5 3 3 3 4" xfId="36420"/>
    <cellStyle name="Обычный 5 3 3 3 4 2" xfId="36421"/>
    <cellStyle name="Обычный 5 3 3 3 4 2 2" xfId="36422"/>
    <cellStyle name="Обычный 5 3 3 3 4 2 2 2" xfId="36423"/>
    <cellStyle name="Обычный 5 3 3 3 4 2 3" xfId="36424"/>
    <cellStyle name="Обычный 5 3 3 3 4 3" xfId="36425"/>
    <cellStyle name="Обычный 5 3 3 3 4 3 2" xfId="36426"/>
    <cellStyle name="Обычный 5 3 3 3 4 4" xfId="36427"/>
    <cellStyle name="Обычный 5 3 3 3 5" xfId="36428"/>
    <cellStyle name="Обычный 5 3 3 3 5 2" xfId="36429"/>
    <cellStyle name="Обычный 5 3 3 3 5 2 2" xfId="36430"/>
    <cellStyle name="Обычный 5 3 3 3 5 3" xfId="36431"/>
    <cellStyle name="Обычный 5 3 3 3 6" xfId="36432"/>
    <cellStyle name="Обычный 5 3 3 3 6 2" xfId="36433"/>
    <cellStyle name="Обычный 5 3 3 3 7" xfId="36434"/>
    <cellStyle name="Обычный 5 3 3 3 7 2" xfId="36435"/>
    <cellStyle name="Обычный 5 3 3 3 8" xfId="36436"/>
    <cellStyle name="Обычный 5 3 3 4" xfId="36437"/>
    <cellStyle name="Обычный 5 3 3 4 2" xfId="36438"/>
    <cellStyle name="Обычный 5 3 3 4 2 2" xfId="36439"/>
    <cellStyle name="Обычный 5 3 3 4 2 2 2" xfId="36440"/>
    <cellStyle name="Обычный 5 3 3 4 2 2 2 2" xfId="36441"/>
    <cellStyle name="Обычный 5 3 3 4 2 2 3" xfId="36442"/>
    <cellStyle name="Обычный 5 3 3 4 2 3" xfId="36443"/>
    <cellStyle name="Обычный 5 3 3 4 2 3 2" xfId="36444"/>
    <cellStyle name="Обычный 5 3 3 4 2 4" xfId="36445"/>
    <cellStyle name="Обычный 5 3 3 4 3" xfId="36446"/>
    <cellStyle name="Обычный 5 3 3 4 3 2" xfId="36447"/>
    <cellStyle name="Обычный 5 3 3 4 3 2 2" xfId="36448"/>
    <cellStyle name="Обычный 5 3 3 4 3 2 2 2" xfId="36449"/>
    <cellStyle name="Обычный 5 3 3 4 3 2 3" xfId="36450"/>
    <cellStyle name="Обычный 5 3 3 4 3 3" xfId="36451"/>
    <cellStyle name="Обычный 5 3 3 4 3 3 2" xfId="36452"/>
    <cellStyle name="Обычный 5 3 3 4 3 4" xfId="36453"/>
    <cellStyle name="Обычный 5 3 3 4 4" xfId="36454"/>
    <cellStyle name="Обычный 5 3 3 4 4 2" xfId="36455"/>
    <cellStyle name="Обычный 5 3 3 4 4 2 2" xfId="36456"/>
    <cellStyle name="Обычный 5 3 3 4 4 2 2 2" xfId="36457"/>
    <cellStyle name="Обычный 5 3 3 4 4 2 3" xfId="36458"/>
    <cellStyle name="Обычный 5 3 3 4 4 3" xfId="36459"/>
    <cellStyle name="Обычный 5 3 3 4 4 3 2" xfId="36460"/>
    <cellStyle name="Обычный 5 3 3 4 4 4" xfId="36461"/>
    <cellStyle name="Обычный 5 3 3 4 5" xfId="36462"/>
    <cellStyle name="Обычный 5 3 3 4 5 2" xfId="36463"/>
    <cellStyle name="Обычный 5 3 3 4 5 2 2" xfId="36464"/>
    <cellStyle name="Обычный 5 3 3 4 5 3" xfId="36465"/>
    <cellStyle name="Обычный 5 3 3 4 6" xfId="36466"/>
    <cellStyle name="Обычный 5 3 3 4 6 2" xfId="36467"/>
    <cellStyle name="Обычный 5 3 3 4 7" xfId="36468"/>
    <cellStyle name="Обычный 5 3 3 5" xfId="36469"/>
    <cellStyle name="Обычный 5 3 3 5 2" xfId="36470"/>
    <cellStyle name="Обычный 5 3 3 5 2 2" xfId="36471"/>
    <cellStyle name="Обычный 5 3 3 5 2 2 2" xfId="36472"/>
    <cellStyle name="Обычный 5 3 3 5 2 3" xfId="36473"/>
    <cellStyle name="Обычный 5 3 3 5 3" xfId="36474"/>
    <cellStyle name="Обычный 5 3 3 5 3 2" xfId="36475"/>
    <cellStyle name="Обычный 5 3 3 5 4" xfId="36476"/>
    <cellStyle name="Обычный 5 3 3 6" xfId="36477"/>
    <cellStyle name="Обычный 5 3 3 6 2" xfId="36478"/>
    <cellStyle name="Обычный 5 3 3 6 2 2" xfId="36479"/>
    <cellStyle name="Обычный 5 3 3 6 2 2 2" xfId="36480"/>
    <cellStyle name="Обычный 5 3 3 6 2 3" xfId="36481"/>
    <cellStyle name="Обычный 5 3 3 6 3" xfId="36482"/>
    <cellStyle name="Обычный 5 3 3 6 3 2" xfId="36483"/>
    <cellStyle name="Обычный 5 3 3 6 4" xfId="36484"/>
    <cellStyle name="Обычный 5 3 3 7" xfId="36485"/>
    <cellStyle name="Обычный 5 3 3 7 2" xfId="36486"/>
    <cellStyle name="Обычный 5 3 3 7 2 2" xfId="36487"/>
    <cellStyle name="Обычный 5 3 3 7 2 2 2" xfId="36488"/>
    <cellStyle name="Обычный 5 3 3 7 2 3" xfId="36489"/>
    <cellStyle name="Обычный 5 3 3 7 3" xfId="36490"/>
    <cellStyle name="Обычный 5 3 3 7 3 2" xfId="36491"/>
    <cellStyle name="Обычный 5 3 3 7 4" xfId="36492"/>
    <cellStyle name="Обычный 5 3 3 8" xfId="36493"/>
    <cellStyle name="Обычный 5 3 3 8 2" xfId="36494"/>
    <cellStyle name="Обычный 5 3 3 8 2 2" xfId="36495"/>
    <cellStyle name="Обычный 5 3 3 8 3" xfId="36496"/>
    <cellStyle name="Обычный 5 3 3 9" xfId="36497"/>
    <cellStyle name="Обычный 5 3 3 9 2" xfId="36498"/>
    <cellStyle name="Обычный 5 3 4" xfId="36499"/>
    <cellStyle name="Обычный 5 3 4 10" xfId="36500"/>
    <cellStyle name="Обычный 5 3 4 2" xfId="36501"/>
    <cellStyle name="Обычный 5 3 4 2 2" xfId="36502"/>
    <cellStyle name="Обычный 5 3 4 2 2 2" xfId="36503"/>
    <cellStyle name="Обычный 5 3 4 2 2 2 2" xfId="36504"/>
    <cellStyle name="Обычный 5 3 4 2 2 2 2 2" xfId="36505"/>
    <cellStyle name="Обычный 5 3 4 2 2 2 3" xfId="36506"/>
    <cellStyle name="Обычный 5 3 4 2 2 3" xfId="36507"/>
    <cellStyle name="Обычный 5 3 4 2 2 3 2" xfId="36508"/>
    <cellStyle name="Обычный 5 3 4 2 2 4" xfId="36509"/>
    <cellStyle name="Обычный 5 3 4 2 3" xfId="36510"/>
    <cellStyle name="Обычный 5 3 4 2 3 2" xfId="36511"/>
    <cellStyle name="Обычный 5 3 4 2 3 2 2" xfId="36512"/>
    <cellStyle name="Обычный 5 3 4 2 3 2 2 2" xfId="36513"/>
    <cellStyle name="Обычный 5 3 4 2 3 2 3" xfId="36514"/>
    <cellStyle name="Обычный 5 3 4 2 3 3" xfId="36515"/>
    <cellStyle name="Обычный 5 3 4 2 3 3 2" xfId="36516"/>
    <cellStyle name="Обычный 5 3 4 2 3 4" xfId="36517"/>
    <cellStyle name="Обычный 5 3 4 2 4" xfId="36518"/>
    <cellStyle name="Обычный 5 3 4 2 4 2" xfId="36519"/>
    <cellStyle name="Обычный 5 3 4 2 4 2 2" xfId="36520"/>
    <cellStyle name="Обычный 5 3 4 2 4 2 2 2" xfId="36521"/>
    <cellStyle name="Обычный 5 3 4 2 4 2 3" xfId="36522"/>
    <cellStyle name="Обычный 5 3 4 2 4 3" xfId="36523"/>
    <cellStyle name="Обычный 5 3 4 2 4 3 2" xfId="36524"/>
    <cellStyle name="Обычный 5 3 4 2 4 4" xfId="36525"/>
    <cellStyle name="Обычный 5 3 4 2 5" xfId="36526"/>
    <cellStyle name="Обычный 5 3 4 2 5 2" xfId="36527"/>
    <cellStyle name="Обычный 5 3 4 2 5 2 2" xfId="36528"/>
    <cellStyle name="Обычный 5 3 4 2 5 3" xfId="36529"/>
    <cellStyle name="Обычный 5 3 4 2 6" xfId="36530"/>
    <cellStyle name="Обычный 5 3 4 2 6 2" xfId="36531"/>
    <cellStyle name="Обычный 5 3 4 2 7" xfId="36532"/>
    <cellStyle name="Обычный 5 3 4 2 7 2" xfId="36533"/>
    <cellStyle name="Обычный 5 3 4 2 8" xfId="36534"/>
    <cellStyle name="Обычный 5 3 4 3" xfId="36535"/>
    <cellStyle name="Обычный 5 3 4 3 2" xfId="36536"/>
    <cellStyle name="Обычный 5 3 4 3 2 2" xfId="36537"/>
    <cellStyle name="Обычный 5 3 4 3 2 2 2" xfId="36538"/>
    <cellStyle name="Обычный 5 3 4 3 2 2 2 2" xfId="36539"/>
    <cellStyle name="Обычный 5 3 4 3 2 2 3" xfId="36540"/>
    <cellStyle name="Обычный 5 3 4 3 2 3" xfId="36541"/>
    <cellStyle name="Обычный 5 3 4 3 2 3 2" xfId="36542"/>
    <cellStyle name="Обычный 5 3 4 3 2 4" xfId="36543"/>
    <cellStyle name="Обычный 5 3 4 3 3" xfId="36544"/>
    <cellStyle name="Обычный 5 3 4 3 3 2" xfId="36545"/>
    <cellStyle name="Обычный 5 3 4 3 3 2 2" xfId="36546"/>
    <cellStyle name="Обычный 5 3 4 3 3 2 2 2" xfId="36547"/>
    <cellStyle name="Обычный 5 3 4 3 3 2 3" xfId="36548"/>
    <cellStyle name="Обычный 5 3 4 3 3 3" xfId="36549"/>
    <cellStyle name="Обычный 5 3 4 3 3 3 2" xfId="36550"/>
    <cellStyle name="Обычный 5 3 4 3 3 4" xfId="36551"/>
    <cellStyle name="Обычный 5 3 4 3 4" xfId="36552"/>
    <cellStyle name="Обычный 5 3 4 3 4 2" xfId="36553"/>
    <cellStyle name="Обычный 5 3 4 3 4 2 2" xfId="36554"/>
    <cellStyle name="Обычный 5 3 4 3 4 2 2 2" xfId="36555"/>
    <cellStyle name="Обычный 5 3 4 3 4 2 3" xfId="36556"/>
    <cellStyle name="Обычный 5 3 4 3 4 3" xfId="36557"/>
    <cellStyle name="Обычный 5 3 4 3 4 3 2" xfId="36558"/>
    <cellStyle name="Обычный 5 3 4 3 4 4" xfId="36559"/>
    <cellStyle name="Обычный 5 3 4 3 5" xfId="36560"/>
    <cellStyle name="Обычный 5 3 4 3 5 2" xfId="36561"/>
    <cellStyle name="Обычный 5 3 4 3 5 2 2" xfId="36562"/>
    <cellStyle name="Обычный 5 3 4 3 5 3" xfId="36563"/>
    <cellStyle name="Обычный 5 3 4 3 6" xfId="36564"/>
    <cellStyle name="Обычный 5 3 4 3 6 2" xfId="36565"/>
    <cellStyle name="Обычный 5 3 4 3 7" xfId="36566"/>
    <cellStyle name="Обычный 5 3 4 4" xfId="36567"/>
    <cellStyle name="Обычный 5 3 4 4 2" xfId="36568"/>
    <cellStyle name="Обычный 5 3 4 4 2 2" xfId="36569"/>
    <cellStyle name="Обычный 5 3 4 4 2 2 2" xfId="36570"/>
    <cellStyle name="Обычный 5 3 4 4 2 3" xfId="36571"/>
    <cellStyle name="Обычный 5 3 4 4 3" xfId="36572"/>
    <cellStyle name="Обычный 5 3 4 4 3 2" xfId="36573"/>
    <cellStyle name="Обычный 5 3 4 4 4" xfId="36574"/>
    <cellStyle name="Обычный 5 3 4 5" xfId="36575"/>
    <cellStyle name="Обычный 5 3 4 5 2" xfId="36576"/>
    <cellStyle name="Обычный 5 3 4 5 2 2" xfId="36577"/>
    <cellStyle name="Обычный 5 3 4 5 2 2 2" xfId="36578"/>
    <cellStyle name="Обычный 5 3 4 5 2 3" xfId="36579"/>
    <cellStyle name="Обычный 5 3 4 5 3" xfId="36580"/>
    <cellStyle name="Обычный 5 3 4 5 3 2" xfId="36581"/>
    <cellStyle name="Обычный 5 3 4 5 4" xfId="36582"/>
    <cellStyle name="Обычный 5 3 4 6" xfId="36583"/>
    <cellStyle name="Обычный 5 3 4 6 2" xfId="36584"/>
    <cellStyle name="Обычный 5 3 4 6 2 2" xfId="36585"/>
    <cellStyle name="Обычный 5 3 4 6 2 2 2" xfId="36586"/>
    <cellStyle name="Обычный 5 3 4 6 2 3" xfId="36587"/>
    <cellStyle name="Обычный 5 3 4 6 3" xfId="36588"/>
    <cellStyle name="Обычный 5 3 4 6 3 2" xfId="36589"/>
    <cellStyle name="Обычный 5 3 4 6 4" xfId="36590"/>
    <cellStyle name="Обычный 5 3 4 7" xfId="36591"/>
    <cellStyle name="Обычный 5 3 4 7 2" xfId="36592"/>
    <cellStyle name="Обычный 5 3 4 7 2 2" xfId="36593"/>
    <cellStyle name="Обычный 5 3 4 7 3" xfId="36594"/>
    <cellStyle name="Обычный 5 3 4 8" xfId="36595"/>
    <cellStyle name="Обычный 5 3 4 8 2" xfId="36596"/>
    <cellStyle name="Обычный 5 3 4 9" xfId="36597"/>
    <cellStyle name="Обычный 5 3 4 9 2" xfId="36598"/>
    <cellStyle name="Обычный 5 3 5" xfId="36599"/>
    <cellStyle name="Обычный 5 3 5 2" xfId="36600"/>
    <cellStyle name="Обычный 5 3 5 2 2" xfId="36601"/>
    <cellStyle name="Обычный 5 3 5 2 2 2" xfId="36602"/>
    <cellStyle name="Обычный 5 3 5 2 2 2 2" xfId="36603"/>
    <cellStyle name="Обычный 5 3 5 2 2 3" xfId="36604"/>
    <cellStyle name="Обычный 5 3 5 2 3" xfId="36605"/>
    <cellStyle name="Обычный 5 3 5 2 3 2" xfId="36606"/>
    <cellStyle name="Обычный 5 3 5 2 4" xfId="36607"/>
    <cellStyle name="Обычный 5 3 5 3" xfId="36608"/>
    <cellStyle name="Обычный 5 3 5 3 2" xfId="36609"/>
    <cellStyle name="Обычный 5 3 5 3 2 2" xfId="36610"/>
    <cellStyle name="Обычный 5 3 5 3 2 2 2" xfId="36611"/>
    <cellStyle name="Обычный 5 3 5 3 2 3" xfId="36612"/>
    <cellStyle name="Обычный 5 3 5 3 3" xfId="36613"/>
    <cellStyle name="Обычный 5 3 5 3 3 2" xfId="36614"/>
    <cellStyle name="Обычный 5 3 5 3 4" xfId="36615"/>
    <cellStyle name="Обычный 5 3 5 4" xfId="36616"/>
    <cellStyle name="Обычный 5 3 5 4 2" xfId="36617"/>
    <cellStyle name="Обычный 5 3 5 4 2 2" xfId="36618"/>
    <cellStyle name="Обычный 5 3 5 4 2 2 2" xfId="36619"/>
    <cellStyle name="Обычный 5 3 5 4 2 3" xfId="36620"/>
    <cellStyle name="Обычный 5 3 5 4 3" xfId="36621"/>
    <cellStyle name="Обычный 5 3 5 4 3 2" xfId="36622"/>
    <cellStyle name="Обычный 5 3 5 4 4" xfId="36623"/>
    <cellStyle name="Обычный 5 3 5 5" xfId="36624"/>
    <cellStyle name="Обычный 5 3 5 5 2" xfId="36625"/>
    <cellStyle name="Обычный 5 3 5 5 2 2" xfId="36626"/>
    <cellStyle name="Обычный 5 3 5 5 3" xfId="36627"/>
    <cellStyle name="Обычный 5 3 5 6" xfId="36628"/>
    <cellStyle name="Обычный 5 3 5 6 2" xfId="36629"/>
    <cellStyle name="Обычный 5 3 5 7" xfId="36630"/>
    <cellStyle name="Обычный 5 3 5 7 2" xfId="36631"/>
    <cellStyle name="Обычный 5 3 5 8" xfId="36632"/>
    <cellStyle name="Обычный 5 3 6" xfId="36633"/>
    <cellStyle name="Обычный 5 3 6 2" xfId="36634"/>
    <cellStyle name="Обычный 5 3 6 2 2" xfId="36635"/>
    <cellStyle name="Обычный 5 3 6 2 2 2" xfId="36636"/>
    <cellStyle name="Обычный 5 3 6 2 2 2 2" xfId="36637"/>
    <cellStyle name="Обычный 5 3 6 2 2 3" xfId="36638"/>
    <cellStyle name="Обычный 5 3 6 2 3" xfId="36639"/>
    <cellStyle name="Обычный 5 3 6 2 3 2" xfId="36640"/>
    <cellStyle name="Обычный 5 3 6 2 4" xfId="36641"/>
    <cellStyle name="Обычный 5 3 6 3" xfId="36642"/>
    <cellStyle name="Обычный 5 3 6 3 2" xfId="36643"/>
    <cellStyle name="Обычный 5 3 6 3 2 2" xfId="36644"/>
    <cellStyle name="Обычный 5 3 6 3 2 2 2" xfId="36645"/>
    <cellStyle name="Обычный 5 3 6 3 2 3" xfId="36646"/>
    <cellStyle name="Обычный 5 3 6 3 3" xfId="36647"/>
    <cellStyle name="Обычный 5 3 6 3 3 2" xfId="36648"/>
    <cellStyle name="Обычный 5 3 6 3 4" xfId="36649"/>
    <cellStyle name="Обычный 5 3 6 4" xfId="36650"/>
    <cellStyle name="Обычный 5 3 6 4 2" xfId="36651"/>
    <cellStyle name="Обычный 5 3 6 4 2 2" xfId="36652"/>
    <cellStyle name="Обычный 5 3 6 4 2 2 2" xfId="36653"/>
    <cellStyle name="Обычный 5 3 6 4 2 3" xfId="36654"/>
    <cellStyle name="Обычный 5 3 6 4 3" xfId="36655"/>
    <cellStyle name="Обычный 5 3 6 4 3 2" xfId="36656"/>
    <cellStyle name="Обычный 5 3 6 4 4" xfId="36657"/>
    <cellStyle name="Обычный 5 3 6 5" xfId="36658"/>
    <cellStyle name="Обычный 5 3 6 5 2" xfId="36659"/>
    <cellStyle name="Обычный 5 3 6 5 2 2" xfId="36660"/>
    <cellStyle name="Обычный 5 3 6 5 3" xfId="36661"/>
    <cellStyle name="Обычный 5 3 6 6" xfId="36662"/>
    <cellStyle name="Обычный 5 3 6 6 2" xfId="36663"/>
    <cellStyle name="Обычный 5 3 6 7" xfId="36664"/>
    <cellStyle name="Обычный 5 3 7" xfId="36665"/>
    <cellStyle name="Обычный 5 3 7 2" xfId="36666"/>
    <cellStyle name="Обычный 5 3 7 2 2" xfId="36667"/>
    <cellStyle name="Обычный 5 3 7 2 2 2" xfId="36668"/>
    <cellStyle name="Обычный 5 3 7 2 2 2 2" xfId="36669"/>
    <cellStyle name="Обычный 5 3 7 2 2 3" xfId="36670"/>
    <cellStyle name="Обычный 5 3 7 2 3" xfId="36671"/>
    <cellStyle name="Обычный 5 3 7 2 3 2" xfId="36672"/>
    <cellStyle name="Обычный 5 3 7 2 4" xfId="36673"/>
    <cellStyle name="Обычный 5 3 7 3" xfId="36674"/>
    <cellStyle name="Обычный 5 3 7 3 2" xfId="36675"/>
    <cellStyle name="Обычный 5 3 7 3 2 2" xfId="36676"/>
    <cellStyle name="Обычный 5 3 7 3 3" xfId="36677"/>
    <cellStyle name="Обычный 5 3 7 4" xfId="36678"/>
    <cellStyle name="Обычный 5 3 7 4 2" xfId="36679"/>
    <cellStyle name="Обычный 5 3 7 5" xfId="36680"/>
    <cellStyle name="Обычный 5 3 8" xfId="36681"/>
    <cellStyle name="Обычный 5 3 8 2" xfId="47749"/>
    <cellStyle name="Обычный 5 3 9" xfId="36682"/>
    <cellStyle name="Обычный 5 3 9 2" xfId="36683"/>
    <cellStyle name="Обычный 5 3 9 2 2" xfId="36684"/>
    <cellStyle name="Обычный 5 3 9 2 2 2" xfId="36685"/>
    <cellStyle name="Обычный 5 3 9 2 3" xfId="36686"/>
    <cellStyle name="Обычный 5 3 9 3" xfId="36687"/>
    <cellStyle name="Обычный 5 3 9 3 2" xfId="36688"/>
    <cellStyle name="Обычный 5 3 9 4" xfId="36689"/>
    <cellStyle name="Обычный 5 3_Прил №6" xfId="36690"/>
    <cellStyle name="Обычный 5 4" xfId="36691"/>
    <cellStyle name="Обычный 5 4 2" xfId="36692"/>
    <cellStyle name="Обычный 5 4 2 2" xfId="47750"/>
    <cellStyle name="Обычный 5 4 3" xfId="36693"/>
    <cellStyle name="Обычный 5 4 3 2" xfId="47751"/>
    <cellStyle name="Обычный 5 4 4" xfId="36694"/>
    <cellStyle name="Обычный 5 4 5" xfId="36695"/>
    <cellStyle name="Обычный 5 5" xfId="36696"/>
    <cellStyle name="Обычный 5 5 2" xfId="36697"/>
    <cellStyle name="Обычный 5 6" xfId="36698"/>
    <cellStyle name="Обычный 5 6 2" xfId="47752"/>
    <cellStyle name="Обычный 5 7" xfId="36699"/>
    <cellStyle name="Обычный 5 7 2" xfId="47753"/>
    <cellStyle name="Обычный 5 8" xfId="36700"/>
    <cellStyle name="Обычный 5 8 2" xfId="47754"/>
    <cellStyle name="Обычный 5 9" xfId="36701"/>
    <cellStyle name="Обычный 5 9 2" xfId="47755"/>
    <cellStyle name="Обычный 5_Вариант от 09.03.11-1 Гальфингер" xfId="36702"/>
    <cellStyle name="Обычный 50" xfId="36703"/>
    <cellStyle name="Обычный 50 10" xfId="36704"/>
    <cellStyle name="Обычный 50 10 2" xfId="36705"/>
    <cellStyle name="Обычный 50 10 2 2" xfId="36706"/>
    <cellStyle name="Обычный 50 10 2 2 2" xfId="36707"/>
    <cellStyle name="Обычный 50 10 2 3" xfId="36708"/>
    <cellStyle name="Обычный 50 10 3" xfId="36709"/>
    <cellStyle name="Обычный 50 10 3 2" xfId="36710"/>
    <cellStyle name="Обычный 50 10 4" xfId="36711"/>
    <cellStyle name="Обычный 50 11" xfId="36712"/>
    <cellStyle name="Обычный 50 11 2" xfId="47756"/>
    <cellStyle name="Обычный 50 12" xfId="36713"/>
    <cellStyle name="Обычный 50 12 2" xfId="36714"/>
    <cellStyle name="Обычный 50 12 2 2" xfId="36715"/>
    <cellStyle name="Обычный 50 12 3" xfId="36716"/>
    <cellStyle name="Обычный 50 13" xfId="36717"/>
    <cellStyle name="Обычный 50 13 2" xfId="36718"/>
    <cellStyle name="Обычный 50 14" xfId="36719"/>
    <cellStyle name="Обычный 50 15" xfId="47757"/>
    <cellStyle name="Обычный 50 2" xfId="36720"/>
    <cellStyle name="Обычный 50 2 10" xfId="36721"/>
    <cellStyle name="Обычный 50 2 2" xfId="36722"/>
    <cellStyle name="Обычный 50 2 2 2" xfId="36723"/>
    <cellStyle name="Обычный 50 2 2 2 2" xfId="36724"/>
    <cellStyle name="Обычный 50 2 2 2 2 2" xfId="36725"/>
    <cellStyle name="Обычный 50 2 2 2 2 2 2" xfId="36726"/>
    <cellStyle name="Обычный 50 2 2 2 2 3" xfId="36727"/>
    <cellStyle name="Обычный 50 2 2 2 3" xfId="36728"/>
    <cellStyle name="Обычный 50 2 2 2 3 2" xfId="36729"/>
    <cellStyle name="Обычный 50 2 2 2 4" xfId="36730"/>
    <cellStyle name="Обычный 50 2 2 3" xfId="36731"/>
    <cellStyle name="Обычный 50 2 2 3 2" xfId="36732"/>
    <cellStyle name="Обычный 50 2 2 3 2 2" xfId="36733"/>
    <cellStyle name="Обычный 50 2 2 3 2 2 2" xfId="36734"/>
    <cellStyle name="Обычный 50 2 2 3 2 3" xfId="36735"/>
    <cellStyle name="Обычный 50 2 2 3 3" xfId="36736"/>
    <cellStyle name="Обычный 50 2 2 3 3 2" xfId="36737"/>
    <cellStyle name="Обычный 50 2 2 3 4" xfId="36738"/>
    <cellStyle name="Обычный 50 2 2 4" xfId="36739"/>
    <cellStyle name="Обычный 50 2 2 4 2" xfId="36740"/>
    <cellStyle name="Обычный 50 2 2 4 2 2" xfId="36741"/>
    <cellStyle name="Обычный 50 2 2 4 2 2 2" xfId="36742"/>
    <cellStyle name="Обычный 50 2 2 4 2 3" xfId="36743"/>
    <cellStyle name="Обычный 50 2 2 4 3" xfId="36744"/>
    <cellStyle name="Обычный 50 2 2 4 3 2" xfId="36745"/>
    <cellStyle name="Обычный 50 2 2 4 4" xfId="36746"/>
    <cellStyle name="Обычный 50 2 2 5" xfId="36747"/>
    <cellStyle name="Обычный 50 2 2 5 2" xfId="36748"/>
    <cellStyle name="Обычный 50 2 2 5 2 2" xfId="36749"/>
    <cellStyle name="Обычный 50 2 2 5 3" xfId="36750"/>
    <cellStyle name="Обычный 50 2 2 6" xfId="36751"/>
    <cellStyle name="Обычный 50 2 2 6 2" xfId="36752"/>
    <cellStyle name="Обычный 50 2 2 7" xfId="36753"/>
    <cellStyle name="Обычный 50 2 2 7 2" xfId="36754"/>
    <cellStyle name="Обычный 50 2 2 8" xfId="36755"/>
    <cellStyle name="Обычный 50 2 3" xfId="36756"/>
    <cellStyle name="Обычный 50 2 3 2" xfId="36757"/>
    <cellStyle name="Обычный 50 2 3 2 2" xfId="36758"/>
    <cellStyle name="Обычный 50 2 3 2 2 2" xfId="36759"/>
    <cellStyle name="Обычный 50 2 3 2 2 2 2" xfId="36760"/>
    <cellStyle name="Обычный 50 2 3 2 2 3" xfId="36761"/>
    <cellStyle name="Обычный 50 2 3 2 3" xfId="36762"/>
    <cellStyle name="Обычный 50 2 3 2 3 2" xfId="36763"/>
    <cellStyle name="Обычный 50 2 3 2 4" xfId="36764"/>
    <cellStyle name="Обычный 50 2 3 3" xfId="36765"/>
    <cellStyle name="Обычный 50 2 3 3 2" xfId="36766"/>
    <cellStyle name="Обычный 50 2 3 3 2 2" xfId="36767"/>
    <cellStyle name="Обычный 50 2 3 3 2 2 2" xfId="36768"/>
    <cellStyle name="Обычный 50 2 3 3 2 3" xfId="36769"/>
    <cellStyle name="Обычный 50 2 3 3 3" xfId="36770"/>
    <cellStyle name="Обычный 50 2 3 3 3 2" xfId="36771"/>
    <cellStyle name="Обычный 50 2 3 3 4" xfId="36772"/>
    <cellStyle name="Обычный 50 2 3 4" xfId="36773"/>
    <cellStyle name="Обычный 50 2 3 4 2" xfId="36774"/>
    <cellStyle name="Обычный 50 2 3 4 2 2" xfId="36775"/>
    <cellStyle name="Обычный 50 2 3 4 2 2 2" xfId="36776"/>
    <cellStyle name="Обычный 50 2 3 4 2 3" xfId="36777"/>
    <cellStyle name="Обычный 50 2 3 4 3" xfId="36778"/>
    <cellStyle name="Обычный 50 2 3 4 3 2" xfId="36779"/>
    <cellStyle name="Обычный 50 2 3 4 4" xfId="36780"/>
    <cellStyle name="Обычный 50 2 3 5" xfId="36781"/>
    <cellStyle name="Обычный 50 2 3 5 2" xfId="36782"/>
    <cellStyle name="Обычный 50 2 3 5 2 2" xfId="36783"/>
    <cellStyle name="Обычный 50 2 3 5 3" xfId="36784"/>
    <cellStyle name="Обычный 50 2 3 6" xfId="36785"/>
    <cellStyle name="Обычный 50 2 3 6 2" xfId="36786"/>
    <cellStyle name="Обычный 50 2 3 7" xfId="36787"/>
    <cellStyle name="Обычный 50 2 4" xfId="36788"/>
    <cellStyle name="Обычный 50 2 4 2" xfId="36789"/>
    <cellStyle name="Обычный 50 2 4 2 2" xfId="36790"/>
    <cellStyle name="Обычный 50 2 4 2 2 2" xfId="36791"/>
    <cellStyle name="Обычный 50 2 4 2 3" xfId="36792"/>
    <cellStyle name="Обычный 50 2 4 3" xfId="36793"/>
    <cellStyle name="Обычный 50 2 4 3 2" xfId="36794"/>
    <cellStyle name="Обычный 50 2 4 4" xfId="36795"/>
    <cellStyle name="Обычный 50 2 5" xfId="36796"/>
    <cellStyle name="Обычный 50 2 5 2" xfId="36797"/>
    <cellStyle name="Обычный 50 2 5 2 2" xfId="36798"/>
    <cellStyle name="Обычный 50 2 5 2 2 2" xfId="36799"/>
    <cellStyle name="Обычный 50 2 5 2 3" xfId="36800"/>
    <cellStyle name="Обычный 50 2 5 3" xfId="36801"/>
    <cellStyle name="Обычный 50 2 5 3 2" xfId="36802"/>
    <cellStyle name="Обычный 50 2 5 4" xfId="36803"/>
    <cellStyle name="Обычный 50 2 6" xfId="36804"/>
    <cellStyle name="Обычный 50 2 6 2" xfId="36805"/>
    <cellStyle name="Обычный 50 2 6 2 2" xfId="36806"/>
    <cellStyle name="Обычный 50 2 6 2 2 2" xfId="36807"/>
    <cellStyle name="Обычный 50 2 6 2 3" xfId="36808"/>
    <cellStyle name="Обычный 50 2 6 3" xfId="36809"/>
    <cellStyle name="Обычный 50 2 6 3 2" xfId="36810"/>
    <cellStyle name="Обычный 50 2 6 4" xfId="36811"/>
    <cellStyle name="Обычный 50 2 7" xfId="36812"/>
    <cellStyle name="Обычный 50 2 7 2" xfId="36813"/>
    <cellStyle name="Обычный 50 2 7 2 2" xfId="36814"/>
    <cellStyle name="Обычный 50 2 7 3" xfId="36815"/>
    <cellStyle name="Обычный 50 2 8" xfId="36816"/>
    <cellStyle name="Обычный 50 2 8 2" xfId="36817"/>
    <cellStyle name="Обычный 50 2 9" xfId="36818"/>
    <cellStyle name="Обычный 50 2 9 2" xfId="36819"/>
    <cellStyle name="Обычный 50 3" xfId="36820"/>
    <cellStyle name="Обычный 50 3 10" xfId="36821"/>
    <cellStyle name="Обычный 50 3 2" xfId="36822"/>
    <cellStyle name="Обычный 50 3 2 2" xfId="36823"/>
    <cellStyle name="Обычный 50 3 2 2 2" xfId="36824"/>
    <cellStyle name="Обычный 50 3 2 2 2 2" xfId="36825"/>
    <cellStyle name="Обычный 50 3 2 2 2 2 2" xfId="36826"/>
    <cellStyle name="Обычный 50 3 2 2 2 3" xfId="36827"/>
    <cellStyle name="Обычный 50 3 2 2 3" xfId="36828"/>
    <cellStyle name="Обычный 50 3 2 2 3 2" xfId="36829"/>
    <cellStyle name="Обычный 50 3 2 2 4" xfId="36830"/>
    <cellStyle name="Обычный 50 3 2 3" xfId="36831"/>
    <cellStyle name="Обычный 50 3 2 3 2" xfId="36832"/>
    <cellStyle name="Обычный 50 3 2 3 2 2" xfId="36833"/>
    <cellStyle name="Обычный 50 3 2 3 2 2 2" xfId="36834"/>
    <cellStyle name="Обычный 50 3 2 3 2 3" xfId="36835"/>
    <cellStyle name="Обычный 50 3 2 3 3" xfId="36836"/>
    <cellStyle name="Обычный 50 3 2 3 3 2" xfId="36837"/>
    <cellStyle name="Обычный 50 3 2 3 4" xfId="36838"/>
    <cellStyle name="Обычный 50 3 2 4" xfId="36839"/>
    <cellStyle name="Обычный 50 3 2 4 2" xfId="36840"/>
    <cellStyle name="Обычный 50 3 2 4 2 2" xfId="36841"/>
    <cellStyle name="Обычный 50 3 2 4 2 2 2" xfId="36842"/>
    <cellStyle name="Обычный 50 3 2 4 2 3" xfId="36843"/>
    <cellStyle name="Обычный 50 3 2 4 3" xfId="36844"/>
    <cellStyle name="Обычный 50 3 2 4 3 2" xfId="36845"/>
    <cellStyle name="Обычный 50 3 2 4 4" xfId="36846"/>
    <cellStyle name="Обычный 50 3 2 5" xfId="36847"/>
    <cellStyle name="Обычный 50 3 2 5 2" xfId="36848"/>
    <cellStyle name="Обычный 50 3 2 5 2 2" xfId="36849"/>
    <cellStyle name="Обычный 50 3 2 5 3" xfId="36850"/>
    <cellStyle name="Обычный 50 3 2 6" xfId="36851"/>
    <cellStyle name="Обычный 50 3 2 6 2" xfId="36852"/>
    <cellStyle name="Обычный 50 3 2 7" xfId="36853"/>
    <cellStyle name="Обычный 50 3 2 7 2" xfId="36854"/>
    <cellStyle name="Обычный 50 3 2 8" xfId="36855"/>
    <cellStyle name="Обычный 50 3 3" xfId="36856"/>
    <cellStyle name="Обычный 50 3 3 2" xfId="36857"/>
    <cellStyle name="Обычный 50 3 3 2 2" xfId="36858"/>
    <cellStyle name="Обычный 50 3 3 2 2 2" xfId="36859"/>
    <cellStyle name="Обычный 50 3 3 2 2 2 2" xfId="36860"/>
    <cellStyle name="Обычный 50 3 3 2 2 3" xfId="36861"/>
    <cellStyle name="Обычный 50 3 3 2 3" xfId="36862"/>
    <cellStyle name="Обычный 50 3 3 2 3 2" xfId="36863"/>
    <cellStyle name="Обычный 50 3 3 2 4" xfId="36864"/>
    <cellStyle name="Обычный 50 3 3 3" xfId="36865"/>
    <cellStyle name="Обычный 50 3 3 3 2" xfId="36866"/>
    <cellStyle name="Обычный 50 3 3 3 2 2" xfId="36867"/>
    <cellStyle name="Обычный 50 3 3 3 2 2 2" xfId="36868"/>
    <cellStyle name="Обычный 50 3 3 3 2 3" xfId="36869"/>
    <cellStyle name="Обычный 50 3 3 3 3" xfId="36870"/>
    <cellStyle name="Обычный 50 3 3 3 3 2" xfId="36871"/>
    <cellStyle name="Обычный 50 3 3 3 4" xfId="36872"/>
    <cellStyle name="Обычный 50 3 3 4" xfId="36873"/>
    <cellStyle name="Обычный 50 3 3 4 2" xfId="36874"/>
    <cellStyle name="Обычный 50 3 3 4 2 2" xfId="36875"/>
    <cellStyle name="Обычный 50 3 3 4 2 2 2" xfId="36876"/>
    <cellStyle name="Обычный 50 3 3 4 2 3" xfId="36877"/>
    <cellStyle name="Обычный 50 3 3 4 3" xfId="36878"/>
    <cellStyle name="Обычный 50 3 3 4 3 2" xfId="36879"/>
    <cellStyle name="Обычный 50 3 3 4 4" xfId="36880"/>
    <cellStyle name="Обычный 50 3 3 5" xfId="36881"/>
    <cellStyle name="Обычный 50 3 3 5 2" xfId="36882"/>
    <cellStyle name="Обычный 50 3 3 5 2 2" xfId="36883"/>
    <cellStyle name="Обычный 50 3 3 5 3" xfId="36884"/>
    <cellStyle name="Обычный 50 3 3 6" xfId="36885"/>
    <cellStyle name="Обычный 50 3 3 6 2" xfId="36886"/>
    <cellStyle name="Обычный 50 3 3 7" xfId="36887"/>
    <cellStyle name="Обычный 50 3 4" xfId="36888"/>
    <cellStyle name="Обычный 50 3 4 2" xfId="36889"/>
    <cellStyle name="Обычный 50 3 4 2 2" xfId="36890"/>
    <cellStyle name="Обычный 50 3 4 2 2 2" xfId="36891"/>
    <cellStyle name="Обычный 50 3 4 2 3" xfId="36892"/>
    <cellStyle name="Обычный 50 3 4 3" xfId="36893"/>
    <cellStyle name="Обычный 50 3 4 3 2" xfId="36894"/>
    <cellStyle name="Обычный 50 3 4 4" xfId="36895"/>
    <cellStyle name="Обычный 50 3 5" xfId="36896"/>
    <cellStyle name="Обычный 50 3 5 2" xfId="36897"/>
    <cellStyle name="Обычный 50 3 5 2 2" xfId="36898"/>
    <cellStyle name="Обычный 50 3 5 2 2 2" xfId="36899"/>
    <cellStyle name="Обычный 50 3 5 2 3" xfId="36900"/>
    <cellStyle name="Обычный 50 3 5 3" xfId="36901"/>
    <cellStyle name="Обычный 50 3 5 3 2" xfId="36902"/>
    <cellStyle name="Обычный 50 3 5 4" xfId="36903"/>
    <cellStyle name="Обычный 50 3 6" xfId="36904"/>
    <cellStyle name="Обычный 50 3 6 2" xfId="36905"/>
    <cellStyle name="Обычный 50 3 6 2 2" xfId="36906"/>
    <cellStyle name="Обычный 50 3 6 2 2 2" xfId="36907"/>
    <cellStyle name="Обычный 50 3 6 2 3" xfId="36908"/>
    <cellStyle name="Обычный 50 3 6 3" xfId="36909"/>
    <cellStyle name="Обычный 50 3 6 3 2" xfId="36910"/>
    <cellStyle name="Обычный 50 3 6 4" xfId="36911"/>
    <cellStyle name="Обычный 50 3 7" xfId="36912"/>
    <cellStyle name="Обычный 50 3 7 2" xfId="36913"/>
    <cellStyle name="Обычный 50 3 7 2 2" xfId="36914"/>
    <cellStyle name="Обычный 50 3 7 3" xfId="36915"/>
    <cellStyle name="Обычный 50 3 8" xfId="36916"/>
    <cellStyle name="Обычный 50 3 8 2" xfId="36917"/>
    <cellStyle name="Обычный 50 3 9" xfId="36918"/>
    <cellStyle name="Обычный 50 3 9 2" xfId="36919"/>
    <cellStyle name="Обычный 50 4" xfId="36920"/>
    <cellStyle name="Обычный 50 4 2" xfId="36921"/>
    <cellStyle name="Обычный 50 4 2 2" xfId="36922"/>
    <cellStyle name="Обычный 50 4 2 2 2" xfId="36923"/>
    <cellStyle name="Обычный 50 4 2 2 2 2" xfId="36924"/>
    <cellStyle name="Обычный 50 4 2 2 3" xfId="36925"/>
    <cellStyle name="Обычный 50 4 2 3" xfId="36926"/>
    <cellStyle name="Обычный 50 4 2 3 2" xfId="36927"/>
    <cellStyle name="Обычный 50 4 2 4" xfId="36928"/>
    <cellStyle name="Обычный 50 4 3" xfId="36929"/>
    <cellStyle name="Обычный 50 4 3 2" xfId="36930"/>
    <cellStyle name="Обычный 50 4 3 2 2" xfId="36931"/>
    <cellStyle name="Обычный 50 4 3 2 2 2" xfId="36932"/>
    <cellStyle name="Обычный 50 4 3 2 3" xfId="36933"/>
    <cellStyle name="Обычный 50 4 3 3" xfId="36934"/>
    <cellStyle name="Обычный 50 4 3 3 2" xfId="36935"/>
    <cellStyle name="Обычный 50 4 3 4" xfId="36936"/>
    <cellStyle name="Обычный 50 4 4" xfId="36937"/>
    <cellStyle name="Обычный 50 4 4 2" xfId="36938"/>
    <cellStyle name="Обычный 50 4 4 2 2" xfId="36939"/>
    <cellStyle name="Обычный 50 4 4 2 2 2" xfId="36940"/>
    <cellStyle name="Обычный 50 4 4 2 3" xfId="36941"/>
    <cellStyle name="Обычный 50 4 4 3" xfId="36942"/>
    <cellStyle name="Обычный 50 4 4 3 2" xfId="36943"/>
    <cellStyle name="Обычный 50 4 4 4" xfId="36944"/>
    <cellStyle name="Обычный 50 4 5" xfId="36945"/>
    <cellStyle name="Обычный 50 4 5 2" xfId="36946"/>
    <cellStyle name="Обычный 50 4 5 2 2" xfId="36947"/>
    <cellStyle name="Обычный 50 4 5 3" xfId="36948"/>
    <cellStyle name="Обычный 50 4 6" xfId="36949"/>
    <cellStyle name="Обычный 50 4 6 2" xfId="36950"/>
    <cellStyle name="Обычный 50 4 7" xfId="36951"/>
    <cellStyle name="Обычный 50 4 7 2" xfId="36952"/>
    <cellStyle name="Обычный 50 4 8" xfId="36953"/>
    <cellStyle name="Обычный 50 5" xfId="36954"/>
    <cellStyle name="Обычный 50 5 2" xfId="36955"/>
    <cellStyle name="Обычный 50 5 2 2" xfId="36956"/>
    <cellStyle name="Обычный 50 5 2 2 2" xfId="36957"/>
    <cellStyle name="Обычный 50 5 2 2 2 2" xfId="36958"/>
    <cellStyle name="Обычный 50 5 2 2 3" xfId="36959"/>
    <cellStyle name="Обычный 50 5 2 3" xfId="36960"/>
    <cellStyle name="Обычный 50 5 2 3 2" xfId="36961"/>
    <cellStyle name="Обычный 50 5 2 4" xfId="36962"/>
    <cellStyle name="Обычный 50 5 3" xfId="36963"/>
    <cellStyle name="Обычный 50 5 3 2" xfId="36964"/>
    <cellStyle name="Обычный 50 5 3 2 2" xfId="36965"/>
    <cellStyle name="Обычный 50 5 3 2 2 2" xfId="36966"/>
    <cellStyle name="Обычный 50 5 3 2 3" xfId="36967"/>
    <cellStyle name="Обычный 50 5 3 3" xfId="36968"/>
    <cellStyle name="Обычный 50 5 3 3 2" xfId="36969"/>
    <cellStyle name="Обычный 50 5 3 4" xfId="36970"/>
    <cellStyle name="Обычный 50 5 4" xfId="36971"/>
    <cellStyle name="Обычный 50 5 4 2" xfId="36972"/>
    <cellStyle name="Обычный 50 5 4 2 2" xfId="36973"/>
    <cellStyle name="Обычный 50 5 4 2 2 2" xfId="36974"/>
    <cellStyle name="Обычный 50 5 4 2 3" xfId="36975"/>
    <cellStyle name="Обычный 50 5 4 3" xfId="36976"/>
    <cellStyle name="Обычный 50 5 4 3 2" xfId="36977"/>
    <cellStyle name="Обычный 50 5 4 4" xfId="36978"/>
    <cellStyle name="Обычный 50 5 5" xfId="36979"/>
    <cellStyle name="Обычный 50 5 5 2" xfId="36980"/>
    <cellStyle name="Обычный 50 5 5 2 2" xfId="36981"/>
    <cellStyle name="Обычный 50 5 5 3" xfId="36982"/>
    <cellStyle name="Обычный 50 5 6" xfId="36983"/>
    <cellStyle name="Обычный 50 5 6 2" xfId="36984"/>
    <cellStyle name="Обычный 50 5 7" xfId="36985"/>
    <cellStyle name="Обычный 50 5 7 2" xfId="36986"/>
    <cellStyle name="Обычный 50 5 8" xfId="36987"/>
    <cellStyle name="Обычный 50 6" xfId="36988"/>
    <cellStyle name="Обычный 50 6 2" xfId="36989"/>
    <cellStyle name="Обычный 50 6 2 2" xfId="36990"/>
    <cellStyle name="Обычный 50 6 2 2 2" xfId="36991"/>
    <cellStyle name="Обычный 50 6 2 2 2 2" xfId="36992"/>
    <cellStyle name="Обычный 50 6 2 2 3" xfId="36993"/>
    <cellStyle name="Обычный 50 6 2 3" xfId="36994"/>
    <cellStyle name="Обычный 50 6 2 3 2" xfId="36995"/>
    <cellStyle name="Обычный 50 6 2 4" xfId="36996"/>
    <cellStyle name="Обычный 50 6 3" xfId="36997"/>
    <cellStyle name="Обычный 50 6 3 2" xfId="36998"/>
    <cellStyle name="Обычный 50 6 3 2 2" xfId="36999"/>
    <cellStyle name="Обычный 50 6 3 2 2 2" xfId="37000"/>
    <cellStyle name="Обычный 50 6 3 2 3" xfId="37001"/>
    <cellStyle name="Обычный 50 6 3 3" xfId="37002"/>
    <cellStyle name="Обычный 50 6 3 3 2" xfId="37003"/>
    <cellStyle name="Обычный 50 6 3 4" xfId="37004"/>
    <cellStyle name="Обычный 50 6 4" xfId="37005"/>
    <cellStyle name="Обычный 50 6 4 2" xfId="37006"/>
    <cellStyle name="Обычный 50 6 4 2 2" xfId="37007"/>
    <cellStyle name="Обычный 50 6 4 2 2 2" xfId="37008"/>
    <cellStyle name="Обычный 50 6 4 2 3" xfId="37009"/>
    <cellStyle name="Обычный 50 6 4 3" xfId="37010"/>
    <cellStyle name="Обычный 50 6 4 3 2" xfId="37011"/>
    <cellStyle name="Обычный 50 6 4 4" xfId="37012"/>
    <cellStyle name="Обычный 50 6 5" xfId="37013"/>
    <cellStyle name="Обычный 50 6 5 2" xfId="37014"/>
    <cellStyle name="Обычный 50 6 5 2 2" xfId="37015"/>
    <cellStyle name="Обычный 50 6 5 3" xfId="37016"/>
    <cellStyle name="Обычный 50 6 6" xfId="37017"/>
    <cellStyle name="Обычный 50 6 6 2" xfId="37018"/>
    <cellStyle name="Обычный 50 6 7" xfId="37019"/>
    <cellStyle name="Обычный 50 7" xfId="37020"/>
    <cellStyle name="Обычный 50 7 2" xfId="37021"/>
    <cellStyle name="Обычный 50 7 2 2" xfId="37022"/>
    <cellStyle name="Обычный 50 7 2 2 2" xfId="37023"/>
    <cellStyle name="Обычный 50 7 2 3" xfId="37024"/>
    <cellStyle name="Обычный 50 7 3" xfId="37025"/>
    <cellStyle name="Обычный 50 7 3 2" xfId="37026"/>
    <cellStyle name="Обычный 50 7 4" xfId="37027"/>
    <cellStyle name="Обычный 50 8" xfId="37028"/>
    <cellStyle name="Обычный 50 8 2" xfId="47758"/>
    <cellStyle name="Обычный 50 9" xfId="37029"/>
    <cellStyle name="Обычный 50 9 2" xfId="37030"/>
    <cellStyle name="Обычный 50 9 2 2" xfId="37031"/>
    <cellStyle name="Обычный 50 9 2 2 2" xfId="37032"/>
    <cellStyle name="Обычный 50 9 2 3" xfId="37033"/>
    <cellStyle name="Обычный 50 9 3" xfId="37034"/>
    <cellStyle name="Обычный 50 9 3 2" xfId="37035"/>
    <cellStyle name="Обычный 50 9 4" xfId="37036"/>
    <cellStyle name="Обычный 50_RecoursesReserves_образец (Универсальный от Димы) (2)" xfId="47759"/>
    <cellStyle name="Обычный 51" xfId="37037"/>
    <cellStyle name="Обычный 51 10" xfId="37038"/>
    <cellStyle name="Обычный 51 10 2" xfId="37039"/>
    <cellStyle name="Обычный 51 10 2 2" xfId="37040"/>
    <cellStyle name="Обычный 51 10 2 2 2" xfId="37041"/>
    <cellStyle name="Обычный 51 10 2 3" xfId="37042"/>
    <cellStyle name="Обычный 51 10 3" xfId="37043"/>
    <cellStyle name="Обычный 51 10 3 2" xfId="37044"/>
    <cellStyle name="Обычный 51 10 4" xfId="37045"/>
    <cellStyle name="Обычный 51 11" xfId="37046"/>
    <cellStyle name="Обычный 51 11 2" xfId="47760"/>
    <cellStyle name="Обычный 51 11 3" xfId="47761"/>
    <cellStyle name="Обычный 51 12" xfId="37047"/>
    <cellStyle name="Обычный 51 12 2" xfId="37048"/>
    <cellStyle name="Обычный 51 12 2 2" xfId="37049"/>
    <cellStyle name="Обычный 51 12 3" xfId="37050"/>
    <cellStyle name="Обычный 51 13" xfId="37051"/>
    <cellStyle name="Обычный 51 13 2" xfId="37052"/>
    <cellStyle name="Обычный 51 14" xfId="37053"/>
    <cellStyle name="Обычный 51 15" xfId="47762"/>
    <cellStyle name="Обычный 51 2" xfId="37054"/>
    <cellStyle name="Обычный 51 2 10" xfId="37055"/>
    <cellStyle name="Обычный 51 2 2" xfId="37056"/>
    <cellStyle name="Обычный 51 2 2 2" xfId="37057"/>
    <cellStyle name="Обычный 51 2 2 2 2" xfId="37058"/>
    <cellStyle name="Обычный 51 2 2 2 2 2" xfId="37059"/>
    <cellStyle name="Обычный 51 2 2 2 2 2 2" xfId="37060"/>
    <cellStyle name="Обычный 51 2 2 2 2 3" xfId="37061"/>
    <cellStyle name="Обычный 51 2 2 2 3" xfId="37062"/>
    <cellStyle name="Обычный 51 2 2 2 3 2" xfId="37063"/>
    <cellStyle name="Обычный 51 2 2 2 4" xfId="37064"/>
    <cellStyle name="Обычный 51 2 2 3" xfId="37065"/>
    <cellStyle name="Обычный 51 2 2 3 2" xfId="37066"/>
    <cellStyle name="Обычный 51 2 2 3 2 2" xfId="37067"/>
    <cellStyle name="Обычный 51 2 2 3 2 2 2" xfId="37068"/>
    <cellStyle name="Обычный 51 2 2 3 2 3" xfId="37069"/>
    <cellStyle name="Обычный 51 2 2 3 3" xfId="37070"/>
    <cellStyle name="Обычный 51 2 2 3 3 2" xfId="37071"/>
    <cellStyle name="Обычный 51 2 2 3 4" xfId="37072"/>
    <cellStyle name="Обычный 51 2 2 4" xfId="37073"/>
    <cellStyle name="Обычный 51 2 2 4 2" xfId="37074"/>
    <cellStyle name="Обычный 51 2 2 4 2 2" xfId="37075"/>
    <cellStyle name="Обычный 51 2 2 4 2 2 2" xfId="37076"/>
    <cellStyle name="Обычный 51 2 2 4 2 3" xfId="37077"/>
    <cellStyle name="Обычный 51 2 2 4 3" xfId="37078"/>
    <cellStyle name="Обычный 51 2 2 4 3 2" xfId="37079"/>
    <cellStyle name="Обычный 51 2 2 4 4" xfId="37080"/>
    <cellStyle name="Обычный 51 2 2 5" xfId="37081"/>
    <cellStyle name="Обычный 51 2 2 5 2" xfId="37082"/>
    <cellStyle name="Обычный 51 2 2 5 2 2" xfId="37083"/>
    <cellStyle name="Обычный 51 2 2 5 3" xfId="37084"/>
    <cellStyle name="Обычный 51 2 2 6" xfId="37085"/>
    <cellStyle name="Обычный 51 2 2 6 2" xfId="37086"/>
    <cellStyle name="Обычный 51 2 2 7" xfId="37087"/>
    <cellStyle name="Обычный 51 2 2 7 2" xfId="37088"/>
    <cellStyle name="Обычный 51 2 2 8" xfId="37089"/>
    <cellStyle name="Обычный 51 2 3" xfId="37090"/>
    <cellStyle name="Обычный 51 2 3 2" xfId="37091"/>
    <cellStyle name="Обычный 51 2 3 2 2" xfId="37092"/>
    <cellStyle name="Обычный 51 2 3 2 2 2" xfId="37093"/>
    <cellStyle name="Обычный 51 2 3 2 2 2 2" xfId="37094"/>
    <cellStyle name="Обычный 51 2 3 2 2 3" xfId="37095"/>
    <cellStyle name="Обычный 51 2 3 2 3" xfId="37096"/>
    <cellStyle name="Обычный 51 2 3 2 3 2" xfId="37097"/>
    <cellStyle name="Обычный 51 2 3 2 4" xfId="37098"/>
    <cellStyle name="Обычный 51 2 3 3" xfId="37099"/>
    <cellStyle name="Обычный 51 2 3 3 2" xfId="37100"/>
    <cellStyle name="Обычный 51 2 3 3 2 2" xfId="37101"/>
    <cellStyle name="Обычный 51 2 3 3 2 2 2" xfId="37102"/>
    <cellStyle name="Обычный 51 2 3 3 2 3" xfId="37103"/>
    <cellStyle name="Обычный 51 2 3 3 3" xfId="37104"/>
    <cellStyle name="Обычный 51 2 3 3 3 2" xfId="37105"/>
    <cellStyle name="Обычный 51 2 3 3 4" xfId="37106"/>
    <cellStyle name="Обычный 51 2 3 4" xfId="37107"/>
    <cellStyle name="Обычный 51 2 3 4 2" xfId="37108"/>
    <cellStyle name="Обычный 51 2 3 4 2 2" xfId="37109"/>
    <cellStyle name="Обычный 51 2 3 4 2 2 2" xfId="37110"/>
    <cellStyle name="Обычный 51 2 3 4 2 3" xfId="37111"/>
    <cellStyle name="Обычный 51 2 3 4 3" xfId="37112"/>
    <cellStyle name="Обычный 51 2 3 4 3 2" xfId="37113"/>
    <cellStyle name="Обычный 51 2 3 4 4" xfId="37114"/>
    <cellStyle name="Обычный 51 2 3 5" xfId="37115"/>
    <cellStyle name="Обычный 51 2 3 5 2" xfId="37116"/>
    <cellStyle name="Обычный 51 2 3 5 2 2" xfId="37117"/>
    <cellStyle name="Обычный 51 2 3 5 3" xfId="37118"/>
    <cellStyle name="Обычный 51 2 3 6" xfId="37119"/>
    <cellStyle name="Обычный 51 2 3 6 2" xfId="37120"/>
    <cellStyle name="Обычный 51 2 3 7" xfId="37121"/>
    <cellStyle name="Обычный 51 2 4" xfId="37122"/>
    <cellStyle name="Обычный 51 2 4 2" xfId="37123"/>
    <cellStyle name="Обычный 51 2 4 2 2" xfId="37124"/>
    <cellStyle name="Обычный 51 2 4 2 2 2" xfId="37125"/>
    <cellStyle name="Обычный 51 2 4 2 3" xfId="37126"/>
    <cellStyle name="Обычный 51 2 4 3" xfId="37127"/>
    <cellStyle name="Обычный 51 2 4 3 2" xfId="37128"/>
    <cellStyle name="Обычный 51 2 4 4" xfId="37129"/>
    <cellStyle name="Обычный 51 2 5" xfId="37130"/>
    <cellStyle name="Обычный 51 2 5 2" xfId="37131"/>
    <cellStyle name="Обычный 51 2 5 2 2" xfId="37132"/>
    <cellStyle name="Обычный 51 2 5 2 2 2" xfId="37133"/>
    <cellStyle name="Обычный 51 2 5 2 3" xfId="37134"/>
    <cellStyle name="Обычный 51 2 5 3" xfId="37135"/>
    <cellStyle name="Обычный 51 2 5 3 2" xfId="37136"/>
    <cellStyle name="Обычный 51 2 5 4" xfId="37137"/>
    <cellStyle name="Обычный 51 2 6" xfId="37138"/>
    <cellStyle name="Обычный 51 2 6 2" xfId="37139"/>
    <cellStyle name="Обычный 51 2 6 2 2" xfId="37140"/>
    <cellStyle name="Обычный 51 2 6 2 2 2" xfId="37141"/>
    <cellStyle name="Обычный 51 2 6 2 3" xfId="37142"/>
    <cellStyle name="Обычный 51 2 6 3" xfId="37143"/>
    <cellStyle name="Обычный 51 2 6 3 2" xfId="37144"/>
    <cellStyle name="Обычный 51 2 6 4" xfId="37145"/>
    <cellStyle name="Обычный 51 2 7" xfId="37146"/>
    <cellStyle name="Обычный 51 2 7 2" xfId="37147"/>
    <cellStyle name="Обычный 51 2 7 2 2" xfId="37148"/>
    <cellStyle name="Обычный 51 2 7 3" xfId="37149"/>
    <cellStyle name="Обычный 51 2 8" xfId="37150"/>
    <cellStyle name="Обычный 51 2 8 2" xfId="37151"/>
    <cellStyle name="Обычный 51 2 9" xfId="37152"/>
    <cellStyle name="Обычный 51 2 9 2" xfId="37153"/>
    <cellStyle name="Обычный 51 3" xfId="37154"/>
    <cellStyle name="Обычный 51 3 10" xfId="37155"/>
    <cellStyle name="Обычный 51 3 2" xfId="37156"/>
    <cellStyle name="Обычный 51 3 2 2" xfId="37157"/>
    <cellStyle name="Обычный 51 3 2 2 2" xfId="37158"/>
    <cellStyle name="Обычный 51 3 2 2 2 2" xfId="37159"/>
    <cellStyle name="Обычный 51 3 2 2 2 2 2" xfId="37160"/>
    <cellStyle name="Обычный 51 3 2 2 2 3" xfId="37161"/>
    <cellStyle name="Обычный 51 3 2 2 3" xfId="37162"/>
    <cellStyle name="Обычный 51 3 2 2 3 2" xfId="37163"/>
    <cellStyle name="Обычный 51 3 2 2 4" xfId="37164"/>
    <cellStyle name="Обычный 51 3 2 3" xfId="37165"/>
    <cellStyle name="Обычный 51 3 2 3 2" xfId="37166"/>
    <cellStyle name="Обычный 51 3 2 3 2 2" xfId="37167"/>
    <cellStyle name="Обычный 51 3 2 3 2 2 2" xfId="37168"/>
    <cellStyle name="Обычный 51 3 2 3 2 3" xfId="37169"/>
    <cellStyle name="Обычный 51 3 2 3 3" xfId="37170"/>
    <cellStyle name="Обычный 51 3 2 3 3 2" xfId="37171"/>
    <cellStyle name="Обычный 51 3 2 3 4" xfId="37172"/>
    <cellStyle name="Обычный 51 3 2 4" xfId="37173"/>
    <cellStyle name="Обычный 51 3 2 4 2" xfId="37174"/>
    <cellStyle name="Обычный 51 3 2 4 2 2" xfId="37175"/>
    <cellStyle name="Обычный 51 3 2 4 2 2 2" xfId="37176"/>
    <cellStyle name="Обычный 51 3 2 4 2 3" xfId="37177"/>
    <cellStyle name="Обычный 51 3 2 4 3" xfId="37178"/>
    <cellStyle name="Обычный 51 3 2 4 3 2" xfId="37179"/>
    <cellStyle name="Обычный 51 3 2 4 4" xfId="37180"/>
    <cellStyle name="Обычный 51 3 2 5" xfId="37181"/>
    <cellStyle name="Обычный 51 3 2 5 2" xfId="37182"/>
    <cellStyle name="Обычный 51 3 2 5 2 2" xfId="37183"/>
    <cellStyle name="Обычный 51 3 2 5 3" xfId="37184"/>
    <cellStyle name="Обычный 51 3 2 6" xfId="37185"/>
    <cellStyle name="Обычный 51 3 2 6 2" xfId="37186"/>
    <cellStyle name="Обычный 51 3 2 7" xfId="37187"/>
    <cellStyle name="Обычный 51 3 2 7 2" xfId="37188"/>
    <cellStyle name="Обычный 51 3 2 8" xfId="37189"/>
    <cellStyle name="Обычный 51 3 3" xfId="37190"/>
    <cellStyle name="Обычный 51 3 3 2" xfId="37191"/>
    <cellStyle name="Обычный 51 3 3 2 2" xfId="37192"/>
    <cellStyle name="Обычный 51 3 3 2 2 2" xfId="37193"/>
    <cellStyle name="Обычный 51 3 3 2 2 2 2" xfId="37194"/>
    <cellStyle name="Обычный 51 3 3 2 2 3" xfId="37195"/>
    <cellStyle name="Обычный 51 3 3 2 3" xfId="37196"/>
    <cellStyle name="Обычный 51 3 3 2 3 2" xfId="37197"/>
    <cellStyle name="Обычный 51 3 3 2 4" xfId="37198"/>
    <cellStyle name="Обычный 51 3 3 3" xfId="37199"/>
    <cellStyle name="Обычный 51 3 3 3 2" xfId="37200"/>
    <cellStyle name="Обычный 51 3 3 3 2 2" xfId="37201"/>
    <cellStyle name="Обычный 51 3 3 3 2 2 2" xfId="37202"/>
    <cellStyle name="Обычный 51 3 3 3 2 3" xfId="37203"/>
    <cellStyle name="Обычный 51 3 3 3 3" xfId="37204"/>
    <cellStyle name="Обычный 51 3 3 3 3 2" xfId="37205"/>
    <cellStyle name="Обычный 51 3 3 3 4" xfId="37206"/>
    <cellStyle name="Обычный 51 3 3 4" xfId="37207"/>
    <cellStyle name="Обычный 51 3 3 4 2" xfId="37208"/>
    <cellStyle name="Обычный 51 3 3 4 2 2" xfId="37209"/>
    <cellStyle name="Обычный 51 3 3 4 2 2 2" xfId="37210"/>
    <cellStyle name="Обычный 51 3 3 4 2 3" xfId="37211"/>
    <cellStyle name="Обычный 51 3 3 4 3" xfId="37212"/>
    <cellStyle name="Обычный 51 3 3 4 3 2" xfId="37213"/>
    <cellStyle name="Обычный 51 3 3 4 4" xfId="37214"/>
    <cellStyle name="Обычный 51 3 3 5" xfId="37215"/>
    <cellStyle name="Обычный 51 3 3 5 2" xfId="37216"/>
    <cellStyle name="Обычный 51 3 3 5 2 2" xfId="37217"/>
    <cellStyle name="Обычный 51 3 3 5 3" xfId="37218"/>
    <cellStyle name="Обычный 51 3 3 6" xfId="37219"/>
    <cellStyle name="Обычный 51 3 3 6 2" xfId="37220"/>
    <cellStyle name="Обычный 51 3 3 7" xfId="37221"/>
    <cellStyle name="Обычный 51 3 4" xfId="37222"/>
    <cellStyle name="Обычный 51 3 4 2" xfId="37223"/>
    <cellStyle name="Обычный 51 3 4 2 2" xfId="37224"/>
    <cellStyle name="Обычный 51 3 4 2 2 2" xfId="37225"/>
    <cellStyle name="Обычный 51 3 4 2 3" xfId="37226"/>
    <cellStyle name="Обычный 51 3 4 3" xfId="37227"/>
    <cellStyle name="Обычный 51 3 4 3 2" xfId="37228"/>
    <cellStyle name="Обычный 51 3 4 4" xfId="37229"/>
    <cellStyle name="Обычный 51 3 5" xfId="37230"/>
    <cellStyle name="Обычный 51 3 5 2" xfId="37231"/>
    <cellStyle name="Обычный 51 3 5 2 2" xfId="37232"/>
    <cellStyle name="Обычный 51 3 5 2 2 2" xfId="37233"/>
    <cellStyle name="Обычный 51 3 5 2 3" xfId="37234"/>
    <cellStyle name="Обычный 51 3 5 3" xfId="37235"/>
    <cellStyle name="Обычный 51 3 5 3 2" xfId="37236"/>
    <cellStyle name="Обычный 51 3 5 4" xfId="37237"/>
    <cellStyle name="Обычный 51 3 6" xfId="37238"/>
    <cellStyle name="Обычный 51 3 6 2" xfId="37239"/>
    <cellStyle name="Обычный 51 3 6 2 2" xfId="37240"/>
    <cellStyle name="Обычный 51 3 6 2 2 2" xfId="37241"/>
    <cellStyle name="Обычный 51 3 6 2 3" xfId="37242"/>
    <cellStyle name="Обычный 51 3 6 3" xfId="37243"/>
    <cellStyle name="Обычный 51 3 6 3 2" xfId="37244"/>
    <cellStyle name="Обычный 51 3 6 4" xfId="37245"/>
    <cellStyle name="Обычный 51 3 7" xfId="37246"/>
    <cellStyle name="Обычный 51 3 7 2" xfId="37247"/>
    <cellStyle name="Обычный 51 3 7 2 2" xfId="37248"/>
    <cellStyle name="Обычный 51 3 7 3" xfId="37249"/>
    <cellStyle name="Обычный 51 3 8" xfId="37250"/>
    <cellStyle name="Обычный 51 3 8 2" xfId="37251"/>
    <cellStyle name="Обычный 51 3 9" xfId="37252"/>
    <cellStyle name="Обычный 51 3 9 2" xfId="37253"/>
    <cellStyle name="Обычный 51 4" xfId="37254"/>
    <cellStyle name="Обычный 51 4 2" xfId="37255"/>
    <cellStyle name="Обычный 51 4 2 2" xfId="37256"/>
    <cellStyle name="Обычный 51 4 2 2 2" xfId="37257"/>
    <cellStyle name="Обычный 51 4 2 2 2 2" xfId="37258"/>
    <cellStyle name="Обычный 51 4 2 2 3" xfId="37259"/>
    <cellStyle name="Обычный 51 4 2 3" xfId="37260"/>
    <cellStyle name="Обычный 51 4 2 3 2" xfId="37261"/>
    <cellStyle name="Обычный 51 4 2 4" xfId="37262"/>
    <cellStyle name="Обычный 51 4 3" xfId="37263"/>
    <cellStyle name="Обычный 51 4 3 2" xfId="37264"/>
    <cellStyle name="Обычный 51 4 3 2 2" xfId="37265"/>
    <cellStyle name="Обычный 51 4 3 2 2 2" xfId="37266"/>
    <cellStyle name="Обычный 51 4 3 2 3" xfId="37267"/>
    <cellStyle name="Обычный 51 4 3 3" xfId="37268"/>
    <cellStyle name="Обычный 51 4 3 3 2" xfId="37269"/>
    <cellStyle name="Обычный 51 4 3 4" xfId="37270"/>
    <cellStyle name="Обычный 51 4 4" xfId="37271"/>
    <cellStyle name="Обычный 51 4 4 2" xfId="37272"/>
    <cellStyle name="Обычный 51 4 4 2 2" xfId="37273"/>
    <cellStyle name="Обычный 51 4 4 2 2 2" xfId="37274"/>
    <cellStyle name="Обычный 51 4 4 2 3" xfId="37275"/>
    <cellStyle name="Обычный 51 4 4 3" xfId="37276"/>
    <cellStyle name="Обычный 51 4 4 3 2" xfId="37277"/>
    <cellStyle name="Обычный 51 4 4 4" xfId="37278"/>
    <cellStyle name="Обычный 51 4 5" xfId="37279"/>
    <cellStyle name="Обычный 51 4 5 2" xfId="37280"/>
    <cellStyle name="Обычный 51 4 5 2 2" xfId="37281"/>
    <cellStyle name="Обычный 51 4 5 3" xfId="37282"/>
    <cellStyle name="Обычный 51 4 6" xfId="37283"/>
    <cellStyle name="Обычный 51 4 6 2" xfId="37284"/>
    <cellStyle name="Обычный 51 4 7" xfId="37285"/>
    <cellStyle name="Обычный 51 4 7 2" xfId="37286"/>
    <cellStyle name="Обычный 51 4 8" xfId="37287"/>
    <cellStyle name="Обычный 51 5" xfId="37288"/>
    <cellStyle name="Обычный 51 5 2" xfId="37289"/>
    <cellStyle name="Обычный 51 5 2 2" xfId="37290"/>
    <cellStyle name="Обычный 51 5 2 2 2" xfId="37291"/>
    <cellStyle name="Обычный 51 5 2 2 2 2" xfId="37292"/>
    <cellStyle name="Обычный 51 5 2 2 3" xfId="37293"/>
    <cellStyle name="Обычный 51 5 2 3" xfId="37294"/>
    <cellStyle name="Обычный 51 5 2 3 2" xfId="37295"/>
    <cellStyle name="Обычный 51 5 2 4" xfId="37296"/>
    <cellStyle name="Обычный 51 5 3" xfId="37297"/>
    <cellStyle name="Обычный 51 5 3 2" xfId="37298"/>
    <cellStyle name="Обычный 51 5 3 2 2" xfId="37299"/>
    <cellStyle name="Обычный 51 5 3 2 2 2" xfId="37300"/>
    <cellStyle name="Обычный 51 5 3 2 3" xfId="37301"/>
    <cellStyle name="Обычный 51 5 3 3" xfId="37302"/>
    <cellStyle name="Обычный 51 5 3 3 2" xfId="37303"/>
    <cellStyle name="Обычный 51 5 3 4" xfId="37304"/>
    <cellStyle name="Обычный 51 5 4" xfId="37305"/>
    <cellStyle name="Обычный 51 5 4 2" xfId="37306"/>
    <cellStyle name="Обычный 51 5 4 2 2" xfId="37307"/>
    <cellStyle name="Обычный 51 5 4 2 2 2" xfId="37308"/>
    <cellStyle name="Обычный 51 5 4 2 3" xfId="37309"/>
    <cellStyle name="Обычный 51 5 4 3" xfId="37310"/>
    <cellStyle name="Обычный 51 5 4 3 2" xfId="37311"/>
    <cellStyle name="Обычный 51 5 4 4" xfId="37312"/>
    <cellStyle name="Обычный 51 5 5" xfId="37313"/>
    <cellStyle name="Обычный 51 5 5 2" xfId="37314"/>
    <cellStyle name="Обычный 51 5 5 2 2" xfId="37315"/>
    <cellStyle name="Обычный 51 5 5 3" xfId="37316"/>
    <cellStyle name="Обычный 51 5 6" xfId="37317"/>
    <cellStyle name="Обычный 51 5 6 2" xfId="37318"/>
    <cellStyle name="Обычный 51 5 7" xfId="37319"/>
    <cellStyle name="Обычный 51 5 7 2" xfId="37320"/>
    <cellStyle name="Обычный 51 5 8" xfId="37321"/>
    <cellStyle name="Обычный 51 6" xfId="37322"/>
    <cellStyle name="Обычный 51 6 2" xfId="37323"/>
    <cellStyle name="Обычный 51 6 2 2" xfId="37324"/>
    <cellStyle name="Обычный 51 6 2 2 2" xfId="37325"/>
    <cellStyle name="Обычный 51 6 2 2 2 2" xfId="37326"/>
    <cellStyle name="Обычный 51 6 2 2 3" xfId="37327"/>
    <cellStyle name="Обычный 51 6 2 3" xfId="37328"/>
    <cellStyle name="Обычный 51 6 2 3 2" xfId="37329"/>
    <cellStyle name="Обычный 51 6 2 4" xfId="37330"/>
    <cellStyle name="Обычный 51 6 3" xfId="37331"/>
    <cellStyle name="Обычный 51 6 3 2" xfId="37332"/>
    <cellStyle name="Обычный 51 6 3 2 2" xfId="37333"/>
    <cellStyle name="Обычный 51 6 3 2 2 2" xfId="37334"/>
    <cellStyle name="Обычный 51 6 3 2 3" xfId="37335"/>
    <cellStyle name="Обычный 51 6 3 3" xfId="37336"/>
    <cellStyle name="Обычный 51 6 3 3 2" xfId="37337"/>
    <cellStyle name="Обычный 51 6 3 4" xfId="37338"/>
    <cellStyle name="Обычный 51 6 4" xfId="37339"/>
    <cellStyle name="Обычный 51 6 4 2" xfId="37340"/>
    <cellStyle name="Обычный 51 6 4 2 2" xfId="37341"/>
    <cellStyle name="Обычный 51 6 4 2 2 2" xfId="37342"/>
    <cellStyle name="Обычный 51 6 4 2 3" xfId="37343"/>
    <cellStyle name="Обычный 51 6 4 3" xfId="37344"/>
    <cellStyle name="Обычный 51 6 4 3 2" xfId="37345"/>
    <cellStyle name="Обычный 51 6 4 4" xfId="37346"/>
    <cellStyle name="Обычный 51 6 5" xfId="37347"/>
    <cellStyle name="Обычный 51 6 5 2" xfId="37348"/>
    <cellStyle name="Обычный 51 6 5 2 2" xfId="37349"/>
    <cellStyle name="Обычный 51 6 5 3" xfId="37350"/>
    <cellStyle name="Обычный 51 6 6" xfId="37351"/>
    <cellStyle name="Обычный 51 6 6 2" xfId="37352"/>
    <cellStyle name="Обычный 51 6 7" xfId="37353"/>
    <cellStyle name="Обычный 51 7" xfId="37354"/>
    <cellStyle name="Обычный 51 7 2" xfId="37355"/>
    <cellStyle name="Обычный 51 7 2 2" xfId="37356"/>
    <cellStyle name="Обычный 51 7 2 2 2" xfId="37357"/>
    <cellStyle name="Обычный 51 7 2 3" xfId="37358"/>
    <cellStyle name="Обычный 51 7 3" xfId="37359"/>
    <cellStyle name="Обычный 51 7 3 2" xfId="37360"/>
    <cellStyle name="Обычный 51 7 4" xfId="37361"/>
    <cellStyle name="Обычный 51 8" xfId="37362"/>
    <cellStyle name="Обычный 51 8 2" xfId="47763"/>
    <cellStyle name="Обычный 51 9" xfId="37363"/>
    <cellStyle name="Обычный 51 9 2" xfId="37364"/>
    <cellStyle name="Обычный 51 9 2 2" xfId="37365"/>
    <cellStyle name="Обычный 51 9 2 2 2" xfId="37366"/>
    <cellStyle name="Обычный 51 9 2 3" xfId="37367"/>
    <cellStyle name="Обычный 51 9 3" xfId="37368"/>
    <cellStyle name="Обычный 51 9 3 2" xfId="37369"/>
    <cellStyle name="Обычный 51 9 4" xfId="37370"/>
    <cellStyle name="Обычный 51_RecoursesReserves_образец (Универсальный от Димы) (2)" xfId="47764"/>
    <cellStyle name="Обычный 52" xfId="37371"/>
    <cellStyle name="Обычный 52 10" xfId="37372"/>
    <cellStyle name="Обычный 52 10 2" xfId="37373"/>
    <cellStyle name="Обычный 52 10 2 2" xfId="37374"/>
    <cellStyle name="Обычный 52 10 2 2 2" xfId="37375"/>
    <cellStyle name="Обычный 52 10 2 3" xfId="37376"/>
    <cellStyle name="Обычный 52 10 3" xfId="37377"/>
    <cellStyle name="Обычный 52 10 3 2" xfId="37378"/>
    <cellStyle name="Обычный 52 10 4" xfId="37379"/>
    <cellStyle name="Обычный 52 11" xfId="37380"/>
    <cellStyle name="Обычный 52 11 2" xfId="47765"/>
    <cellStyle name="Обычный 52 12" xfId="37381"/>
    <cellStyle name="Обычный 52 12 2" xfId="37382"/>
    <cellStyle name="Обычный 52 12 2 2" xfId="37383"/>
    <cellStyle name="Обычный 52 12 3" xfId="37384"/>
    <cellStyle name="Обычный 52 13" xfId="37385"/>
    <cellStyle name="Обычный 52 13 2" xfId="37386"/>
    <cellStyle name="Обычный 52 14" xfId="37387"/>
    <cellStyle name="Обычный 52 15" xfId="47766"/>
    <cellStyle name="Обычный 52 2" xfId="37388"/>
    <cellStyle name="Обычный 52 2 10" xfId="37389"/>
    <cellStyle name="Обычный 52 2 2" xfId="37390"/>
    <cellStyle name="Обычный 52 2 2 2" xfId="37391"/>
    <cellStyle name="Обычный 52 2 2 2 2" xfId="37392"/>
    <cellStyle name="Обычный 52 2 2 2 2 2" xfId="37393"/>
    <cellStyle name="Обычный 52 2 2 2 2 2 2" xfId="37394"/>
    <cellStyle name="Обычный 52 2 2 2 2 3" xfId="37395"/>
    <cellStyle name="Обычный 52 2 2 2 3" xfId="37396"/>
    <cellStyle name="Обычный 52 2 2 2 3 2" xfId="37397"/>
    <cellStyle name="Обычный 52 2 2 2 4" xfId="37398"/>
    <cellStyle name="Обычный 52 2 2 3" xfId="37399"/>
    <cellStyle name="Обычный 52 2 2 3 2" xfId="37400"/>
    <cellStyle name="Обычный 52 2 2 3 2 2" xfId="37401"/>
    <cellStyle name="Обычный 52 2 2 3 2 2 2" xfId="37402"/>
    <cellStyle name="Обычный 52 2 2 3 2 3" xfId="37403"/>
    <cellStyle name="Обычный 52 2 2 3 3" xfId="37404"/>
    <cellStyle name="Обычный 52 2 2 3 3 2" xfId="37405"/>
    <cellStyle name="Обычный 52 2 2 3 4" xfId="37406"/>
    <cellStyle name="Обычный 52 2 2 4" xfId="37407"/>
    <cellStyle name="Обычный 52 2 2 4 2" xfId="37408"/>
    <cellStyle name="Обычный 52 2 2 4 2 2" xfId="37409"/>
    <cellStyle name="Обычный 52 2 2 4 2 2 2" xfId="37410"/>
    <cellStyle name="Обычный 52 2 2 4 2 3" xfId="37411"/>
    <cellStyle name="Обычный 52 2 2 4 3" xfId="37412"/>
    <cellStyle name="Обычный 52 2 2 4 3 2" xfId="37413"/>
    <cellStyle name="Обычный 52 2 2 4 4" xfId="37414"/>
    <cellStyle name="Обычный 52 2 2 5" xfId="37415"/>
    <cellStyle name="Обычный 52 2 2 5 2" xfId="37416"/>
    <cellStyle name="Обычный 52 2 2 5 2 2" xfId="37417"/>
    <cellStyle name="Обычный 52 2 2 5 3" xfId="37418"/>
    <cellStyle name="Обычный 52 2 2 6" xfId="37419"/>
    <cellStyle name="Обычный 52 2 2 6 2" xfId="37420"/>
    <cellStyle name="Обычный 52 2 2 7" xfId="37421"/>
    <cellStyle name="Обычный 52 2 2 7 2" xfId="37422"/>
    <cellStyle name="Обычный 52 2 2 8" xfId="37423"/>
    <cellStyle name="Обычный 52 2 3" xfId="37424"/>
    <cellStyle name="Обычный 52 2 3 2" xfId="37425"/>
    <cellStyle name="Обычный 52 2 3 2 2" xfId="37426"/>
    <cellStyle name="Обычный 52 2 3 2 2 2" xfId="37427"/>
    <cellStyle name="Обычный 52 2 3 2 2 2 2" xfId="37428"/>
    <cellStyle name="Обычный 52 2 3 2 2 3" xfId="37429"/>
    <cellStyle name="Обычный 52 2 3 2 3" xfId="37430"/>
    <cellStyle name="Обычный 52 2 3 2 3 2" xfId="37431"/>
    <cellStyle name="Обычный 52 2 3 2 4" xfId="37432"/>
    <cellStyle name="Обычный 52 2 3 3" xfId="37433"/>
    <cellStyle name="Обычный 52 2 3 3 2" xfId="37434"/>
    <cellStyle name="Обычный 52 2 3 3 2 2" xfId="37435"/>
    <cellStyle name="Обычный 52 2 3 3 2 2 2" xfId="37436"/>
    <cellStyle name="Обычный 52 2 3 3 2 3" xfId="37437"/>
    <cellStyle name="Обычный 52 2 3 3 3" xfId="37438"/>
    <cellStyle name="Обычный 52 2 3 3 3 2" xfId="37439"/>
    <cellStyle name="Обычный 52 2 3 3 4" xfId="37440"/>
    <cellStyle name="Обычный 52 2 3 4" xfId="37441"/>
    <cellStyle name="Обычный 52 2 3 4 2" xfId="37442"/>
    <cellStyle name="Обычный 52 2 3 4 2 2" xfId="37443"/>
    <cellStyle name="Обычный 52 2 3 4 2 2 2" xfId="37444"/>
    <cellStyle name="Обычный 52 2 3 4 2 3" xfId="37445"/>
    <cellStyle name="Обычный 52 2 3 4 3" xfId="37446"/>
    <cellStyle name="Обычный 52 2 3 4 3 2" xfId="37447"/>
    <cellStyle name="Обычный 52 2 3 4 4" xfId="37448"/>
    <cellStyle name="Обычный 52 2 3 5" xfId="37449"/>
    <cellStyle name="Обычный 52 2 3 5 2" xfId="37450"/>
    <cellStyle name="Обычный 52 2 3 5 2 2" xfId="37451"/>
    <cellStyle name="Обычный 52 2 3 5 3" xfId="37452"/>
    <cellStyle name="Обычный 52 2 3 6" xfId="37453"/>
    <cellStyle name="Обычный 52 2 3 6 2" xfId="37454"/>
    <cellStyle name="Обычный 52 2 3 7" xfId="37455"/>
    <cellStyle name="Обычный 52 2 4" xfId="37456"/>
    <cellStyle name="Обычный 52 2 4 2" xfId="37457"/>
    <cellStyle name="Обычный 52 2 4 2 2" xfId="37458"/>
    <cellStyle name="Обычный 52 2 4 2 2 2" xfId="37459"/>
    <cellStyle name="Обычный 52 2 4 2 3" xfId="37460"/>
    <cellStyle name="Обычный 52 2 4 3" xfId="37461"/>
    <cellStyle name="Обычный 52 2 4 3 2" xfId="37462"/>
    <cellStyle name="Обычный 52 2 4 4" xfId="37463"/>
    <cellStyle name="Обычный 52 2 5" xfId="37464"/>
    <cellStyle name="Обычный 52 2 5 2" xfId="37465"/>
    <cellStyle name="Обычный 52 2 5 2 2" xfId="37466"/>
    <cellStyle name="Обычный 52 2 5 2 2 2" xfId="37467"/>
    <cellStyle name="Обычный 52 2 5 2 3" xfId="37468"/>
    <cellStyle name="Обычный 52 2 5 3" xfId="37469"/>
    <cellStyle name="Обычный 52 2 5 3 2" xfId="37470"/>
    <cellStyle name="Обычный 52 2 5 4" xfId="37471"/>
    <cellStyle name="Обычный 52 2 6" xfId="37472"/>
    <cellStyle name="Обычный 52 2 6 2" xfId="37473"/>
    <cellStyle name="Обычный 52 2 6 2 2" xfId="37474"/>
    <cellStyle name="Обычный 52 2 6 2 2 2" xfId="37475"/>
    <cellStyle name="Обычный 52 2 6 2 3" xfId="37476"/>
    <cellStyle name="Обычный 52 2 6 3" xfId="37477"/>
    <cellStyle name="Обычный 52 2 6 3 2" xfId="37478"/>
    <cellStyle name="Обычный 52 2 6 4" xfId="37479"/>
    <cellStyle name="Обычный 52 2 7" xfId="37480"/>
    <cellStyle name="Обычный 52 2 7 2" xfId="37481"/>
    <cellStyle name="Обычный 52 2 7 2 2" xfId="37482"/>
    <cellStyle name="Обычный 52 2 7 3" xfId="37483"/>
    <cellStyle name="Обычный 52 2 8" xfId="37484"/>
    <cellStyle name="Обычный 52 2 8 2" xfId="37485"/>
    <cellStyle name="Обычный 52 2 9" xfId="37486"/>
    <cellStyle name="Обычный 52 2 9 2" xfId="37487"/>
    <cellStyle name="Обычный 52 3" xfId="37488"/>
    <cellStyle name="Обычный 52 3 10" xfId="37489"/>
    <cellStyle name="Обычный 52 3 2" xfId="37490"/>
    <cellStyle name="Обычный 52 3 2 2" xfId="37491"/>
    <cellStyle name="Обычный 52 3 2 2 2" xfId="37492"/>
    <cellStyle name="Обычный 52 3 2 2 2 2" xfId="37493"/>
    <cellStyle name="Обычный 52 3 2 2 2 2 2" xfId="37494"/>
    <cellStyle name="Обычный 52 3 2 2 2 3" xfId="37495"/>
    <cellStyle name="Обычный 52 3 2 2 3" xfId="37496"/>
    <cellStyle name="Обычный 52 3 2 2 3 2" xfId="37497"/>
    <cellStyle name="Обычный 52 3 2 2 4" xfId="37498"/>
    <cellStyle name="Обычный 52 3 2 3" xfId="37499"/>
    <cellStyle name="Обычный 52 3 2 3 2" xfId="37500"/>
    <cellStyle name="Обычный 52 3 2 3 2 2" xfId="37501"/>
    <cellStyle name="Обычный 52 3 2 3 2 2 2" xfId="37502"/>
    <cellStyle name="Обычный 52 3 2 3 2 3" xfId="37503"/>
    <cellStyle name="Обычный 52 3 2 3 3" xfId="37504"/>
    <cellStyle name="Обычный 52 3 2 3 3 2" xfId="37505"/>
    <cellStyle name="Обычный 52 3 2 3 4" xfId="37506"/>
    <cellStyle name="Обычный 52 3 2 4" xfId="37507"/>
    <cellStyle name="Обычный 52 3 2 4 2" xfId="37508"/>
    <cellStyle name="Обычный 52 3 2 4 2 2" xfId="37509"/>
    <cellStyle name="Обычный 52 3 2 4 2 2 2" xfId="37510"/>
    <cellStyle name="Обычный 52 3 2 4 2 3" xfId="37511"/>
    <cellStyle name="Обычный 52 3 2 4 3" xfId="37512"/>
    <cellStyle name="Обычный 52 3 2 4 3 2" xfId="37513"/>
    <cellStyle name="Обычный 52 3 2 4 4" xfId="37514"/>
    <cellStyle name="Обычный 52 3 2 5" xfId="37515"/>
    <cellStyle name="Обычный 52 3 2 5 2" xfId="37516"/>
    <cellStyle name="Обычный 52 3 2 5 2 2" xfId="37517"/>
    <cellStyle name="Обычный 52 3 2 5 3" xfId="37518"/>
    <cellStyle name="Обычный 52 3 2 6" xfId="37519"/>
    <cellStyle name="Обычный 52 3 2 6 2" xfId="37520"/>
    <cellStyle name="Обычный 52 3 2 7" xfId="37521"/>
    <cellStyle name="Обычный 52 3 2 7 2" xfId="37522"/>
    <cellStyle name="Обычный 52 3 2 8" xfId="37523"/>
    <cellStyle name="Обычный 52 3 3" xfId="37524"/>
    <cellStyle name="Обычный 52 3 3 2" xfId="37525"/>
    <cellStyle name="Обычный 52 3 3 2 2" xfId="37526"/>
    <cellStyle name="Обычный 52 3 3 2 2 2" xfId="37527"/>
    <cellStyle name="Обычный 52 3 3 2 2 2 2" xfId="37528"/>
    <cellStyle name="Обычный 52 3 3 2 2 3" xfId="37529"/>
    <cellStyle name="Обычный 52 3 3 2 3" xfId="37530"/>
    <cellStyle name="Обычный 52 3 3 2 3 2" xfId="37531"/>
    <cellStyle name="Обычный 52 3 3 2 4" xfId="37532"/>
    <cellStyle name="Обычный 52 3 3 3" xfId="37533"/>
    <cellStyle name="Обычный 52 3 3 3 2" xfId="37534"/>
    <cellStyle name="Обычный 52 3 3 3 2 2" xfId="37535"/>
    <cellStyle name="Обычный 52 3 3 3 2 2 2" xfId="37536"/>
    <cellStyle name="Обычный 52 3 3 3 2 3" xfId="37537"/>
    <cellStyle name="Обычный 52 3 3 3 3" xfId="37538"/>
    <cellStyle name="Обычный 52 3 3 3 3 2" xfId="37539"/>
    <cellStyle name="Обычный 52 3 3 3 4" xfId="37540"/>
    <cellStyle name="Обычный 52 3 3 4" xfId="37541"/>
    <cellStyle name="Обычный 52 3 3 4 2" xfId="37542"/>
    <cellStyle name="Обычный 52 3 3 4 2 2" xfId="37543"/>
    <cellStyle name="Обычный 52 3 3 4 2 2 2" xfId="37544"/>
    <cellStyle name="Обычный 52 3 3 4 2 3" xfId="37545"/>
    <cellStyle name="Обычный 52 3 3 4 3" xfId="37546"/>
    <cellStyle name="Обычный 52 3 3 4 3 2" xfId="37547"/>
    <cellStyle name="Обычный 52 3 3 4 4" xfId="37548"/>
    <cellStyle name="Обычный 52 3 3 5" xfId="37549"/>
    <cellStyle name="Обычный 52 3 3 5 2" xfId="37550"/>
    <cellStyle name="Обычный 52 3 3 5 2 2" xfId="37551"/>
    <cellStyle name="Обычный 52 3 3 5 3" xfId="37552"/>
    <cellStyle name="Обычный 52 3 3 6" xfId="37553"/>
    <cellStyle name="Обычный 52 3 3 6 2" xfId="37554"/>
    <cellStyle name="Обычный 52 3 3 7" xfId="37555"/>
    <cellStyle name="Обычный 52 3 4" xfId="37556"/>
    <cellStyle name="Обычный 52 3 4 2" xfId="37557"/>
    <cellStyle name="Обычный 52 3 4 2 2" xfId="37558"/>
    <cellStyle name="Обычный 52 3 4 2 2 2" xfId="37559"/>
    <cellStyle name="Обычный 52 3 4 2 3" xfId="37560"/>
    <cellStyle name="Обычный 52 3 4 3" xfId="37561"/>
    <cellStyle name="Обычный 52 3 4 3 2" xfId="37562"/>
    <cellStyle name="Обычный 52 3 4 4" xfId="37563"/>
    <cellStyle name="Обычный 52 3 5" xfId="37564"/>
    <cellStyle name="Обычный 52 3 5 2" xfId="37565"/>
    <cellStyle name="Обычный 52 3 5 2 2" xfId="37566"/>
    <cellStyle name="Обычный 52 3 5 2 2 2" xfId="37567"/>
    <cellStyle name="Обычный 52 3 5 2 3" xfId="37568"/>
    <cellStyle name="Обычный 52 3 5 3" xfId="37569"/>
    <cellStyle name="Обычный 52 3 5 3 2" xfId="37570"/>
    <cellStyle name="Обычный 52 3 5 4" xfId="37571"/>
    <cellStyle name="Обычный 52 3 6" xfId="37572"/>
    <cellStyle name="Обычный 52 3 6 2" xfId="37573"/>
    <cellStyle name="Обычный 52 3 6 2 2" xfId="37574"/>
    <cellStyle name="Обычный 52 3 6 2 2 2" xfId="37575"/>
    <cellStyle name="Обычный 52 3 6 2 3" xfId="37576"/>
    <cellStyle name="Обычный 52 3 6 3" xfId="37577"/>
    <cellStyle name="Обычный 52 3 6 3 2" xfId="37578"/>
    <cellStyle name="Обычный 52 3 6 4" xfId="37579"/>
    <cellStyle name="Обычный 52 3 7" xfId="37580"/>
    <cellStyle name="Обычный 52 3 7 2" xfId="37581"/>
    <cellStyle name="Обычный 52 3 7 2 2" xfId="37582"/>
    <cellStyle name="Обычный 52 3 7 3" xfId="37583"/>
    <cellStyle name="Обычный 52 3 8" xfId="37584"/>
    <cellStyle name="Обычный 52 3 8 2" xfId="37585"/>
    <cellStyle name="Обычный 52 3 9" xfId="37586"/>
    <cellStyle name="Обычный 52 3 9 2" xfId="37587"/>
    <cellStyle name="Обычный 52 4" xfId="37588"/>
    <cellStyle name="Обычный 52 4 2" xfId="37589"/>
    <cellStyle name="Обычный 52 4 2 2" xfId="37590"/>
    <cellStyle name="Обычный 52 4 2 2 2" xfId="37591"/>
    <cellStyle name="Обычный 52 4 2 2 2 2" xfId="37592"/>
    <cellStyle name="Обычный 52 4 2 2 3" xfId="37593"/>
    <cellStyle name="Обычный 52 4 2 3" xfId="37594"/>
    <cellStyle name="Обычный 52 4 2 3 2" xfId="37595"/>
    <cellStyle name="Обычный 52 4 2 4" xfId="37596"/>
    <cellStyle name="Обычный 52 4 3" xfId="37597"/>
    <cellStyle name="Обычный 52 4 3 2" xfId="37598"/>
    <cellStyle name="Обычный 52 4 3 2 2" xfId="37599"/>
    <cellStyle name="Обычный 52 4 3 2 2 2" xfId="37600"/>
    <cellStyle name="Обычный 52 4 3 2 3" xfId="37601"/>
    <cellStyle name="Обычный 52 4 3 3" xfId="37602"/>
    <cellStyle name="Обычный 52 4 3 3 2" xfId="37603"/>
    <cellStyle name="Обычный 52 4 3 4" xfId="37604"/>
    <cellStyle name="Обычный 52 4 4" xfId="37605"/>
    <cellStyle name="Обычный 52 4 4 2" xfId="37606"/>
    <cellStyle name="Обычный 52 4 4 2 2" xfId="37607"/>
    <cellStyle name="Обычный 52 4 4 2 2 2" xfId="37608"/>
    <cellStyle name="Обычный 52 4 4 2 3" xfId="37609"/>
    <cellStyle name="Обычный 52 4 4 3" xfId="37610"/>
    <cellStyle name="Обычный 52 4 4 3 2" xfId="37611"/>
    <cellStyle name="Обычный 52 4 4 4" xfId="37612"/>
    <cellStyle name="Обычный 52 4 5" xfId="37613"/>
    <cellStyle name="Обычный 52 4 5 2" xfId="37614"/>
    <cellStyle name="Обычный 52 4 5 2 2" xfId="37615"/>
    <cellStyle name="Обычный 52 4 5 3" xfId="37616"/>
    <cellStyle name="Обычный 52 4 6" xfId="37617"/>
    <cellStyle name="Обычный 52 4 6 2" xfId="37618"/>
    <cellStyle name="Обычный 52 4 7" xfId="37619"/>
    <cellStyle name="Обычный 52 4 7 2" xfId="37620"/>
    <cellStyle name="Обычный 52 4 8" xfId="37621"/>
    <cellStyle name="Обычный 52 5" xfId="37622"/>
    <cellStyle name="Обычный 52 5 2" xfId="37623"/>
    <cellStyle name="Обычный 52 5 2 2" xfId="37624"/>
    <cellStyle name="Обычный 52 5 2 2 2" xfId="37625"/>
    <cellStyle name="Обычный 52 5 2 2 2 2" xfId="37626"/>
    <cellStyle name="Обычный 52 5 2 2 3" xfId="37627"/>
    <cellStyle name="Обычный 52 5 2 3" xfId="37628"/>
    <cellStyle name="Обычный 52 5 2 3 2" xfId="37629"/>
    <cellStyle name="Обычный 52 5 2 4" xfId="37630"/>
    <cellStyle name="Обычный 52 5 3" xfId="37631"/>
    <cellStyle name="Обычный 52 5 3 2" xfId="37632"/>
    <cellStyle name="Обычный 52 5 3 2 2" xfId="37633"/>
    <cellStyle name="Обычный 52 5 3 2 2 2" xfId="37634"/>
    <cellStyle name="Обычный 52 5 3 2 3" xfId="37635"/>
    <cellStyle name="Обычный 52 5 3 3" xfId="37636"/>
    <cellStyle name="Обычный 52 5 3 3 2" xfId="37637"/>
    <cellStyle name="Обычный 52 5 3 4" xfId="37638"/>
    <cellStyle name="Обычный 52 5 4" xfId="37639"/>
    <cellStyle name="Обычный 52 5 4 2" xfId="37640"/>
    <cellStyle name="Обычный 52 5 4 2 2" xfId="37641"/>
    <cellStyle name="Обычный 52 5 4 2 2 2" xfId="37642"/>
    <cellStyle name="Обычный 52 5 4 2 3" xfId="37643"/>
    <cellStyle name="Обычный 52 5 4 3" xfId="37644"/>
    <cellStyle name="Обычный 52 5 4 3 2" xfId="37645"/>
    <cellStyle name="Обычный 52 5 4 4" xfId="37646"/>
    <cellStyle name="Обычный 52 5 5" xfId="37647"/>
    <cellStyle name="Обычный 52 5 5 2" xfId="37648"/>
    <cellStyle name="Обычный 52 5 5 2 2" xfId="37649"/>
    <cellStyle name="Обычный 52 5 5 3" xfId="37650"/>
    <cellStyle name="Обычный 52 5 6" xfId="37651"/>
    <cellStyle name="Обычный 52 5 6 2" xfId="37652"/>
    <cellStyle name="Обычный 52 5 7" xfId="37653"/>
    <cellStyle name="Обычный 52 5 7 2" xfId="37654"/>
    <cellStyle name="Обычный 52 5 8" xfId="37655"/>
    <cellStyle name="Обычный 52 6" xfId="37656"/>
    <cellStyle name="Обычный 52 6 2" xfId="37657"/>
    <cellStyle name="Обычный 52 6 2 2" xfId="37658"/>
    <cellStyle name="Обычный 52 6 2 2 2" xfId="37659"/>
    <cellStyle name="Обычный 52 6 2 2 2 2" xfId="37660"/>
    <cellStyle name="Обычный 52 6 2 2 3" xfId="37661"/>
    <cellStyle name="Обычный 52 6 2 3" xfId="37662"/>
    <cellStyle name="Обычный 52 6 2 3 2" xfId="37663"/>
    <cellStyle name="Обычный 52 6 2 4" xfId="37664"/>
    <cellStyle name="Обычный 52 6 3" xfId="37665"/>
    <cellStyle name="Обычный 52 6 3 2" xfId="37666"/>
    <cellStyle name="Обычный 52 6 3 2 2" xfId="37667"/>
    <cellStyle name="Обычный 52 6 3 2 2 2" xfId="37668"/>
    <cellStyle name="Обычный 52 6 3 2 3" xfId="37669"/>
    <cellStyle name="Обычный 52 6 3 3" xfId="37670"/>
    <cellStyle name="Обычный 52 6 3 3 2" xfId="37671"/>
    <cellStyle name="Обычный 52 6 3 4" xfId="37672"/>
    <cellStyle name="Обычный 52 6 4" xfId="37673"/>
    <cellStyle name="Обычный 52 6 4 2" xfId="37674"/>
    <cellStyle name="Обычный 52 6 4 2 2" xfId="37675"/>
    <cellStyle name="Обычный 52 6 4 2 2 2" xfId="37676"/>
    <cellStyle name="Обычный 52 6 4 2 3" xfId="37677"/>
    <cellStyle name="Обычный 52 6 4 3" xfId="37678"/>
    <cellStyle name="Обычный 52 6 4 3 2" xfId="37679"/>
    <cellStyle name="Обычный 52 6 4 4" xfId="37680"/>
    <cellStyle name="Обычный 52 6 5" xfId="37681"/>
    <cellStyle name="Обычный 52 6 5 2" xfId="37682"/>
    <cellStyle name="Обычный 52 6 5 2 2" xfId="37683"/>
    <cellStyle name="Обычный 52 6 5 3" xfId="37684"/>
    <cellStyle name="Обычный 52 6 6" xfId="37685"/>
    <cellStyle name="Обычный 52 6 6 2" xfId="37686"/>
    <cellStyle name="Обычный 52 6 7" xfId="37687"/>
    <cellStyle name="Обычный 52 7" xfId="37688"/>
    <cellStyle name="Обычный 52 7 2" xfId="37689"/>
    <cellStyle name="Обычный 52 7 2 2" xfId="37690"/>
    <cellStyle name="Обычный 52 7 2 2 2" xfId="37691"/>
    <cellStyle name="Обычный 52 7 2 3" xfId="37692"/>
    <cellStyle name="Обычный 52 7 3" xfId="37693"/>
    <cellStyle name="Обычный 52 7 3 2" xfId="37694"/>
    <cellStyle name="Обычный 52 7 4" xfId="37695"/>
    <cellStyle name="Обычный 52 8" xfId="37696"/>
    <cellStyle name="Обычный 52 8 2" xfId="47767"/>
    <cellStyle name="Обычный 52 9" xfId="37697"/>
    <cellStyle name="Обычный 52 9 2" xfId="37698"/>
    <cellStyle name="Обычный 52 9 2 2" xfId="37699"/>
    <cellStyle name="Обычный 52 9 2 2 2" xfId="37700"/>
    <cellStyle name="Обычный 52 9 2 3" xfId="37701"/>
    <cellStyle name="Обычный 52 9 3" xfId="37702"/>
    <cellStyle name="Обычный 52 9 3 2" xfId="37703"/>
    <cellStyle name="Обычный 52 9 4" xfId="37704"/>
    <cellStyle name="Обычный 52_RecoursesReserves_образец (Универсальный от Димы) (2)" xfId="47768"/>
    <cellStyle name="Обычный 53" xfId="37705"/>
    <cellStyle name="Обычный 53 10" xfId="37706"/>
    <cellStyle name="Обычный 53 10 2" xfId="37707"/>
    <cellStyle name="Обычный 53 10 2 2" xfId="37708"/>
    <cellStyle name="Обычный 53 10 2 2 2" xfId="37709"/>
    <cellStyle name="Обычный 53 10 2 3" xfId="37710"/>
    <cellStyle name="Обычный 53 10 3" xfId="37711"/>
    <cellStyle name="Обычный 53 10 3 2" xfId="37712"/>
    <cellStyle name="Обычный 53 10 4" xfId="37713"/>
    <cellStyle name="Обычный 53 11" xfId="37714"/>
    <cellStyle name="Обычный 53 11 2" xfId="47769"/>
    <cellStyle name="Обычный 53 11 3" xfId="47770"/>
    <cellStyle name="Обычный 53 12" xfId="37715"/>
    <cellStyle name="Обычный 53 12 2" xfId="37716"/>
    <cellStyle name="Обычный 53 12 2 2" xfId="37717"/>
    <cellStyle name="Обычный 53 12 3" xfId="37718"/>
    <cellStyle name="Обычный 53 13" xfId="37719"/>
    <cellStyle name="Обычный 53 13 2" xfId="37720"/>
    <cellStyle name="Обычный 53 14" xfId="37721"/>
    <cellStyle name="Обычный 53 15" xfId="47771"/>
    <cellStyle name="Обычный 53 2" xfId="37722"/>
    <cellStyle name="Обычный 53 2 10" xfId="37723"/>
    <cellStyle name="Обычный 53 2 10 2" xfId="37724"/>
    <cellStyle name="Обычный 53 2 10 2 2" xfId="37725"/>
    <cellStyle name="Обычный 53 2 10 3" xfId="37726"/>
    <cellStyle name="Обычный 53 2 11" xfId="37727"/>
    <cellStyle name="Обычный 53 2 11 2" xfId="37728"/>
    <cellStyle name="Обычный 53 2 12" xfId="37729"/>
    <cellStyle name="Обычный 53 2 13" xfId="47772"/>
    <cellStyle name="Обычный 53 2 2" xfId="37730"/>
    <cellStyle name="Обычный 53 2 2 2" xfId="37731"/>
    <cellStyle name="Обычный 53 2 2 2 2" xfId="37732"/>
    <cellStyle name="Обычный 53 2 2 2 2 2" xfId="37733"/>
    <cellStyle name="Обычный 53 2 2 2 2 2 2" xfId="37734"/>
    <cellStyle name="Обычный 53 2 2 2 2 3" xfId="37735"/>
    <cellStyle name="Обычный 53 2 2 2 3" xfId="37736"/>
    <cellStyle name="Обычный 53 2 2 2 3 2" xfId="37737"/>
    <cellStyle name="Обычный 53 2 2 2 4" xfId="37738"/>
    <cellStyle name="Обычный 53 2 2 3" xfId="37739"/>
    <cellStyle name="Обычный 53 2 2 3 2" xfId="37740"/>
    <cellStyle name="Обычный 53 2 2 3 2 2" xfId="37741"/>
    <cellStyle name="Обычный 53 2 2 3 2 2 2" xfId="37742"/>
    <cellStyle name="Обычный 53 2 2 3 2 3" xfId="37743"/>
    <cellStyle name="Обычный 53 2 2 3 3" xfId="37744"/>
    <cellStyle name="Обычный 53 2 2 3 3 2" xfId="37745"/>
    <cellStyle name="Обычный 53 2 2 3 4" xfId="37746"/>
    <cellStyle name="Обычный 53 2 2 4" xfId="37747"/>
    <cellStyle name="Обычный 53 2 2 4 2" xfId="37748"/>
    <cellStyle name="Обычный 53 2 2 4 2 2" xfId="37749"/>
    <cellStyle name="Обычный 53 2 2 4 2 2 2" xfId="37750"/>
    <cellStyle name="Обычный 53 2 2 4 2 3" xfId="37751"/>
    <cellStyle name="Обычный 53 2 2 4 3" xfId="37752"/>
    <cellStyle name="Обычный 53 2 2 4 3 2" xfId="37753"/>
    <cellStyle name="Обычный 53 2 2 4 4" xfId="37754"/>
    <cellStyle name="Обычный 53 2 2 5" xfId="37755"/>
    <cellStyle name="Обычный 53 2 2 5 2" xfId="37756"/>
    <cellStyle name="Обычный 53 2 2 5 2 2" xfId="37757"/>
    <cellStyle name="Обычный 53 2 2 5 3" xfId="37758"/>
    <cellStyle name="Обычный 53 2 2 6" xfId="37759"/>
    <cellStyle name="Обычный 53 2 2 6 2" xfId="37760"/>
    <cellStyle name="Обычный 53 2 2 7" xfId="37761"/>
    <cellStyle name="Обычный 53 2 2 7 2" xfId="37762"/>
    <cellStyle name="Обычный 53 2 2 8" xfId="37763"/>
    <cellStyle name="Обычный 53 2 3" xfId="37764"/>
    <cellStyle name="Обычный 53 2 3 2" xfId="37765"/>
    <cellStyle name="Обычный 53 2 3 2 2" xfId="37766"/>
    <cellStyle name="Обычный 53 2 3 2 2 2" xfId="37767"/>
    <cellStyle name="Обычный 53 2 3 2 2 2 2" xfId="37768"/>
    <cellStyle name="Обычный 53 2 3 2 2 3" xfId="37769"/>
    <cellStyle name="Обычный 53 2 3 2 3" xfId="37770"/>
    <cellStyle name="Обычный 53 2 3 2 3 2" xfId="37771"/>
    <cellStyle name="Обычный 53 2 3 2 4" xfId="37772"/>
    <cellStyle name="Обычный 53 2 3 3" xfId="37773"/>
    <cellStyle name="Обычный 53 2 3 3 2" xfId="37774"/>
    <cellStyle name="Обычный 53 2 3 3 2 2" xfId="37775"/>
    <cellStyle name="Обычный 53 2 3 3 2 2 2" xfId="37776"/>
    <cellStyle name="Обычный 53 2 3 3 2 3" xfId="37777"/>
    <cellStyle name="Обычный 53 2 3 3 3" xfId="37778"/>
    <cellStyle name="Обычный 53 2 3 3 3 2" xfId="37779"/>
    <cellStyle name="Обычный 53 2 3 3 4" xfId="37780"/>
    <cellStyle name="Обычный 53 2 3 4" xfId="37781"/>
    <cellStyle name="Обычный 53 2 3 4 2" xfId="37782"/>
    <cellStyle name="Обычный 53 2 3 4 2 2" xfId="37783"/>
    <cellStyle name="Обычный 53 2 3 4 2 2 2" xfId="37784"/>
    <cellStyle name="Обычный 53 2 3 4 2 3" xfId="37785"/>
    <cellStyle name="Обычный 53 2 3 4 3" xfId="37786"/>
    <cellStyle name="Обычный 53 2 3 4 3 2" xfId="37787"/>
    <cellStyle name="Обычный 53 2 3 4 4" xfId="37788"/>
    <cellStyle name="Обычный 53 2 3 5" xfId="37789"/>
    <cellStyle name="Обычный 53 2 3 5 2" xfId="37790"/>
    <cellStyle name="Обычный 53 2 3 5 2 2" xfId="37791"/>
    <cellStyle name="Обычный 53 2 3 5 3" xfId="37792"/>
    <cellStyle name="Обычный 53 2 3 6" xfId="37793"/>
    <cellStyle name="Обычный 53 2 3 6 2" xfId="37794"/>
    <cellStyle name="Обычный 53 2 3 7" xfId="37795"/>
    <cellStyle name="Обычный 53 2 3 7 2" xfId="37796"/>
    <cellStyle name="Обычный 53 2 3 8" xfId="37797"/>
    <cellStyle name="Обычный 53 2 4" xfId="37798"/>
    <cellStyle name="Обычный 53 2 4 2" xfId="37799"/>
    <cellStyle name="Обычный 53 2 4 2 2" xfId="37800"/>
    <cellStyle name="Обычный 53 2 4 2 2 2" xfId="37801"/>
    <cellStyle name="Обычный 53 2 4 2 2 2 2" xfId="37802"/>
    <cellStyle name="Обычный 53 2 4 2 2 3" xfId="37803"/>
    <cellStyle name="Обычный 53 2 4 2 3" xfId="37804"/>
    <cellStyle name="Обычный 53 2 4 2 3 2" xfId="37805"/>
    <cellStyle name="Обычный 53 2 4 2 4" xfId="37806"/>
    <cellStyle name="Обычный 53 2 4 3" xfId="37807"/>
    <cellStyle name="Обычный 53 2 4 3 2" xfId="37808"/>
    <cellStyle name="Обычный 53 2 4 3 2 2" xfId="37809"/>
    <cellStyle name="Обычный 53 2 4 3 2 2 2" xfId="37810"/>
    <cellStyle name="Обычный 53 2 4 3 2 3" xfId="37811"/>
    <cellStyle name="Обычный 53 2 4 3 3" xfId="37812"/>
    <cellStyle name="Обычный 53 2 4 3 3 2" xfId="37813"/>
    <cellStyle name="Обычный 53 2 4 3 4" xfId="37814"/>
    <cellStyle name="Обычный 53 2 4 4" xfId="37815"/>
    <cellStyle name="Обычный 53 2 4 4 2" xfId="37816"/>
    <cellStyle name="Обычный 53 2 4 4 2 2" xfId="37817"/>
    <cellStyle name="Обычный 53 2 4 4 2 2 2" xfId="37818"/>
    <cellStyle name="Обычный 53 2 4 4 2 3" xfId="37819"/>
    <cellStyle name="Обычный 53 2 4 4 3" xfId="37820"/>
    <cellStyle name="Обычный 53 2 4 4 3 2" xfId="37821"/>
    <cellStyle name="Обычный 53 2 4 4 4" xfId="37822"/>
    <cellStyle name="Обычный 53 2 4 5" xfId="37823"/>
    <cellStyle name="Обычный 53 2 4 5 2" xfId="37824"/>
    <cellStyle name="Обычный 53 2 4 5 2 2" xfId="37825"/>
    <cellStyle name="Обычный 53 2 4 5 3" xfId="37826"/>
    <cellStyle name="Обычный 53 2 4 6" xfId="37827"/>
    <cellStyle name="Обычный 53 2 4 6 2" xfId="37828"/>
    <cellStyle name="Обычный 53 2 4 7" xfId="37829"/>
    <cellStyle name="Обычный 53 2 5" xfId="37830"/>
    <cellStyle name="Обычный 53 2 5 2" xfId="37831"/>
    <cellStyle name="Обычный 53 2 5 2 2" xfId="37832"/>
    <cellStyle name="Обычный 53 2 5 2 2 2" xfId="37833"/>
    <cellStyle name="Обычный 53 2 5 2 3" xfId="37834"/>
    <cellStyle name="Обычный 53 2 5 3" xfId="37835"/>
    <cellStyle name="Обычный 53 2 5 3 2" xfId="37836"/>
    <cellStyle name="Обычный 53 2 5 4" xfId="37837"/>
    <cellStyle name="Обычный 53 2 6" xfId="37838"/>
    <cellStyle name="Обычный 53 2 6 2" xfId="47773"/>
    <cellStyle name="Обычный 53 2 7" xfId="37839"/>
    <cellStyle name="Обычный 53 2 7 2" xfId="37840"/>
    <cellStyle name="Обычный 53 2 7 2 2" xfId="37841"/>
    <cellStyle name="Обычный 53 2 7 2 2 2" xfId="37842"/>
    <cellStyle name="Обычный 53 2 7 2 3" xfId="37843"/>
    <cellStyle name="Обычный 53 2 7 3" xfId="37844"/>
    <cellStyle name="Обычный 53 2 7 3 2" xfId="37845"/>
    <cellStyle name="Обычный 53 2 7 4" xfId="37846"/>
    <cellStyle name="Обычный 53 2 8" xfId="37847"/>
    <cellStyle name="Обычный 53 2 8 2" xfId="37848"/>
    <cellStyle name="Обычный 53 2 8 2 2" xfId="37849"/>
    <cellStyle name="Обычный 53 2 8 2 2 2" xfId="37850"/>
    <cellStyle name="Обычный 53 2 8 2 3" xfId="37851"/>
    <cellStyle name="Обычный 53 2 8 3" xfId="37852"/>
    <cellStyle name="Обычный 53 2 8 3 2" xfId="37853"/>
    <cellStyle name="Обычный 53 2 8 4" xfId="37854"/>
    <cellStyle name="Обычный 53 2 9" xfId="37855"/>
    <cellStyle name="Обычный 53 2 9 2" xfId="47774"/>
    <cellStyle name="Обычный 53 2 9 3" xfId="47775"/>
    <cellStyle name="Обычный 53 3" xfId="37856"/>
    <cellStyle name="Обычный 53 3 10" xfId="37857"/>
    <cellStyle name="Обычный 53 3 2" xfId="37858"/>
    <cellStyle name="Обычный 53 3 2 2" xfId="37859"/>
    <cellStyle name="Обычный 53 3 2 2 2" xfId="37860"/>
    <cellStyle name="Обычный 53 3 2 2 2 2" xfId="37861"/>
    <cellStyle name="Обычный 53 3 2 2 2 2 2" xfId="37862"/>
    <cellStyle name="Обычный 53 3 2 2 2 3" xfId="37863"/>
    <cellStyle name="Обычный 53 3 2 2 3" xfId="37864"/>
    <cellStyle name="Обычный 53 3 2 2 3 2" xfId="37865"/>
    <cellStyle name="Обычный 53 3 2 2 4" xfId="37866"/>
    <cellStyle name="Обычный 53 3 2 3" xfId="37867"/>
    <cellStyle name="Обычный 53 3 2 3 2" xfId="37868"/>
    <cellStyle name="Обычный 53 3 2 3 2 2" xfId="37869"/>
    <cellStyle name="Обычный 53 3 2 3 2 2 2" xfId="37870"/>
    <cellStyle name="Обычный 53 3 2 3 2 3" xfId="37871"/>
    <cellStyle name="Обычный 53 3 2 3 3" xfId="37872"/>
    <cellStyle name="Обычный 53 3 2 3 3 2" xfId="37873"/>
    <cellStyle name="Обычный 53 3 2 3 4" xfId="37874"/>
    <cellStyle name="Обычный 53 3 2 4" xfId="37875"/>
    <cellStyle name="Обычный 53 3 2 4 2" xfId="37876"/>
    <cellStyle name="Обычный 53 3 2 4 2 2" xfId="37877"/>
    <cellStyle name="Обычный 53 3 2 4 2 2 2" xfId="37878"/>
    <cellStyle name="Обычный 53 3 2 4 2 3" xfId="37879"/>
    <cellStyle name="Обычный 53 3 2 4 3" xfId="37880"/>
    <cellStyle name="Обычный 53 3 2 4 3 2" xfId="37881"/>
    <cellStyle name="Обычный 53 3 2 4 4" xfId="37882"/>
    <cellStyle name="Обычный 53 3 2 5" xfId="37883"/>
    <cellStyle name="Обычный 53 3 2 5 2" xfId="37884"/>
    <cellStyle name="Обычный 53 3 2 5 2 2" xfId="37885"/>
    <cellStyle name="Обычный 53 3 2 5 3" xfId="37886"/>
    <cellStyle name="Обычный 53 3 2 6" xfId="37887"/>
    <cellStyle name="Обычный 53 3 2 6 2" xfId="37888"/>
    <cellStyle name="Обычный 53 3 2 7" xfId="37889"/>
    <cellStyle name="Обычный 53 3 2 7 2" xfId="37890"/>
    <cellStyle name="Обычный 53 3 2 8" xfId="37891"/>
    <cellStyle name="Обычный 53 3 3" xfId="37892"/>
    <cellStyle name="Обычный 53 3 3 2" xfId="37893"/>
    <cellStyle name="Обычный 53 3 3 2 2" xfId="37894"/>
    <cellStyle name="Обычный 53 3 3 2 2 2" xfId="37895"/>
    <cellStyle name="Обычный 53 3 3 2 2 2 2" xfId="37896"/>
    <cellStyle name="Обычный 53 3 3 2 2 3" xfId="37897"/>
    <cellStyle name="Обычный 53 3 3 2 3" xfId="37898"/>
    <cellStyle name="Обычный 53 3 3 2 3 2" xfId="37899"/>
    <cellStyle name="Обычный 53 3 3 2 4" xfId="37900"/>
    <cellStyle name="Обычный 53 3 3 3" xfId="37901"/>
    <cellStyle name="Обычный 53 3 3 3 2" xfId="37902"/>
    <cellStyle name="Обычный 53 3 3 3 2 2" xfId="37903"/>
    <cellStyle name="Обычный 53 3 3 3 2 2 2" xfId="37904"/>
    <cellStyle name="Обычный 53 3 3 3 2 3" xfId="37905"/>
    <cellStyle name="Обычный 53 3 3 3 3" xfId="37906"/>
    <cellStyle name="Обычный 53 3 3 3 3 2" xfId="37907"/>
    <cellStyle name="Обычный 53 3 3 3 4" xfId="37908"/>
    <cellStyle name="Обычный 53 3 3 4" xfId="37909"/>
    <cellStyle name="Обычный 53 3 3 4 2" xfId="37910"/>
    <cellStyle name="Обычный 53 3 3 4 2 2" xfId="37911"/>
    <cellStyle name="Обычный 53 3 3 4 2 2 2" xfId="37912"/>
    <cellStyle name="Обычный 53 3 3 4 2 3" xfId="37913"/>
    <cellStyle name="Обычный 53 3 3 4 3" xfId="37914"/>
    <cellStyle name="Обычный 53 3 3 4 3 2" xfId="37915"/>
    <cellStyle name="Обычный 53 3 3 4 4" xfId="37916"/>
    <cellStyle name="Обычный 53 3 3 5" xfId="37917"/>
    <cellStyle name="Обычный 53 3 3 5 2" xfId="37918"/>
    <cellStyle name="Обычный 53 3 3 5 2 2" xfId="37919"/>
    <cellStyle name="Обычный 53 3 3 5 3" xfId="37920"/>
    <cellStyle name="Обычный 53 3 3 6" xfId="37921"/>
    <cellStyle name="Обычный 53 3 3 6 2" xfId="37922"/>
    <cellStyle name="Обычный 53 3 3 7" xfId="37923"/>
    <cellStyle name="Обычный 53 3 4" xfId="37924"/>
    <cellStyle name="Обычный 53 3 4 2" xfId="37925"/>
    <cellStyle name="Обычный 53 3 4 2 2" xfId="37926"/>
    <cellStyle name="Обычный 53 3 4 2 2 2" xfId="37927"/>
    <cellStyle name="Обычный 53 3 4 2 3" xfId="37928"/>
    <cellStyle name="Обычный 53 3 4 3" xfId="37929"/>
    <cellStyle name="Обычный 53 3 4 3 2" xfId="37930"/>
    <cellStyle name="Обычный 53 3 4 4" xfId="37931"/>
    <cellStyle name="Обычный 53 3 5" xfId="37932"/>
    <cellStyle name="Обычный 53 3 5 2" xfId="37933"/>
    <cellStyle name="Обычный 53 3 5 2 2" xfId="37934"/>
    <cellStyle name="Обычный 53 3 5 2 2 2" xfId="37935"/>
    <cellStyle name="Обычный 53 3 5 2 3" xfId="37936"/>
    <cellStyle name="Обычный 53 3 5 3" xfId="37937"/>
    <cellStyle name="Обычный 53 3 5 3 2" xfId="37938"/>
    <cellStyle name="Обычный 53 3 5 4" xfId="37939"/>
    <cellStyle name="Обычный 53 3 6" xfId="37940"/>
    <cellStyle name="Обычный 53 3 6 2" xfId="37941"/>
    <cellStyle name="Обычный 53 3 6 2 2" xfId="37942"/>
    <cellStyle name="Обычный 53 3 6 2 2 2" xfId="37943"/>
    <cellStyle name="Обычный 53 3 6 2 3" xfId="37944"/>
    <cellStyle name="Обычный 53 3 6 3" xfId="37945"/>
    <cellStyle name="Обычный 53 3 6 3 2" xfId="37946"/>
    <cellStyle name="Обычный 53 3 6 4" xfId="37947"/>
    <cellStyle name="Обычный 53 3 7" xfId="37948"/>
    <cellStyle name="Обычный 53 3 7 2" xfId="37949"/>
    <cellStyle name="Обычный 53 3 7 2 2" xfId="37950"/>
    <cellStyle name="Обычный 53 3 7 3" xfId="37951"/>
    <cellStyle name="Обычный 53 3 8" xfId="37952"/>
    <cellStyle name="Обычный 53 3 8 2" xfId="37953"/>
    <cellStyle name="Обычный 53 3 9" xfId="37954"/>
    <cellStyle name="Обычный 53 3 9 2" xfId="37955"/>
    <cellStyle name="Обычный 53 4" xfId="37956"/>
    <cellStyle name="Обычный 53 4 2" xfId="37957"/>
    <cellStyle name="Обычный 53 4 2 2" xfId="37958"/>
    <cellStyle name="Обычный 53 4 2 2 2" xfId="37959"/>
    <cellStyle name="Обычный 53 4 2 2 2 2" xfId="37960"/>
    <cellStyle name="Обычный 53 4 2 2 3" xfId="37961"/>
    <cellStyle name="Обычный 53 4 2 3" xfId="37962"/>
    <cellStyle name="Обычный 53 4 2 3 2" xfId="37963"/>
    <cellStyle name="Обычный 53 4 2 4" xfId="37964"/>
    <cellStyle name="Обычный 53 4 3" xfId="37965"/>
    <cellStyle name="Обычный 53 4 3 2" xfId="37966"/>
    <cellStyle name="Обычный 53 4 3 2 2" xfId="37967"/>
    <cellStyle name="Обычный 53 4 3 2 2 2" xfId="37968"/>
    <cellStyle name="Обычный 53 4 3 2 3" xfId="37969"/>
    <cellStyle name="Обычный 53 4 3 3" xfId="37970"/>
    <cellStyle name="Обычный 53 4 3 3 2" xfId="37971"/>
    <cellStyle name="Обычный 53 4 3 4" xfId="37972"/>
    <cellStyle name="Обычный 53 4 4" xfId="37973"/>
    <cellStyle name="Обычный 53 4 4 2" xfId="37974"/>
    <cellStyle name="Обычный 53 4 4 2 2" xfId="37975"/>
    <cellStyle name="Обычный 53 4 4 2 2 2" xfId="37976"/>
    <cellStyle name="Обычный 53 4 4 2 3" xfId="37977"/>
    <cellStyle name="Обычный 53 4 4 3" xfId="37978"/>
    <cellStyle name="Обычный 53 4 4 3 2" xfId="37979"/>
    <cellStyle name="Обычный 53 4 4 4" xfId="37980"/>
    <cellStyle name="Обычный 53 4 5" xfId="37981"/>
    <cellStyle name="Обычный 53 4 5 2" xfId="37982"/>
    <cellStyle name="Обычный 53 4 5 2 2" xfId="37983"/>
    <cellStyle name="Обычный 53 4 5 3" xfId="37984"/>
    <cellStyle name="Обычный 53 4 6" xfId="37985"/>
    <cellStyle name="Обычный 53 4 6 2" xfId="37986"/>
    <cellStyle name="Обычный 53 4 7" xfId="37987"/>
    <cellStyle name="Обычный 53 4 7 2" xfId="37988"/>
    <cellStyle name="Обычный 53 4 8" xfId="37989"/>
    <cellStyle name="Обычный 53 5" xfId="37990"/>
    <cellStyle name="Обычный 53 5 2" xfId="37991"/>
    <cellStyle name="Обычный 53 5 2 2" xfId="37992"/>
    <cellStyle name="Обычный 53 5 2 2 2" xfId="37993"/>
    <cellStyle name="Обычный 53 5 2 2 2 2" xfId="37994"/>
    <cellStyle name="Обычный 53 5 2 2 3" xfId="37995"/>
    <cellStyle name="Обычный 53 5 2 3" xfId="37996"/>
    <cellStyle name="Обычный 53 5 2 3 2" xfId="37997"/>
    <cellStyle name="Обычный 53 5 2 4" xfId="37998"/>
    <cellStyle name="Обычный 53 5 3" xfId="37999"/>
    <cellStyle name="Обычный 53 5 3 2" xfId="38000"/>
    <cellStyle name="Обычный 53 5 3 2 2" xfId="38001"/>
    <cellStyle name="Обычный 53 5 3 2 2 2" xfId="38002"/>
    <cellStyle name="Обычный 53 5 3 2 3" xfId="38003"/>
    <cellStyle name="Обычный 53 5 3 3" xfId="38004"/>
    <cellStyle name="Обычный 53 5 3 3 2" xfId="38005"/>
    <cellStyle name="Обычный 53 5 3 4" xfId="38006"/>
    <cellStyle name="Обычный 53 5 4" xfId="38007"/>
    <cellStyle name="Обычный 53 5 4 2" xfId="38008"/>
    <cellStyle name="Обычный 53 5 4 2 2" xfId="38009"/>
    <cellStyle name="Обычный 53 5 4 2 2 2" xfId="38010"/>
    <cellStyle name="Обычный 53 5 4 2 3" xfId="38011"/>
    <cellStyle name="Обычный 53 5 4 3" xfId="38012"/>
    <cellStyle name="Обычный 53 5 4 3 2" xfId="38013"/>
    <cellStyle name="Обычный 53 5 4 4" xfId="38014"/>
    <cellStyle name="Обычный 53 5 5" xfId="38015"/>
    <cellStyle name="Обычный 53 5 5 2" xfId="38016"/>
    <cellStyle name="Обычный 53 5 5 2 2" xfId="38017"/>
    <cellStyle name="Обычный 53 5 5 3" xfId="38018"/>
    <cellStyle name="Обычный 53 5 6" xfId="38019"/>
    <cellStyle name="Обычный 53 5 6 2" xfId="38020"/>
    <cellStyle name="Обычный 53 5 7" xfId="38021"/>
    <cellStyle name="Обычный 53 5 7 2" xfId="38022"/>
    <cellStyle name="Обычный 53 5 8" xfId="38023"/>
    <cellStyle name="Обычный 53 6" xfId="38024"/>
    <cellStyle name="Обычный 53 6 2" xfId="38025"/>
    <cellStyle name="Обычный 53 6 2 2" xfId="38026"/>
    <cellStyle name="Обычный 53 6 2 2 2" xfId="38027"/>
    <cellStyle name="Обычный 53 6 2 2 2 2" xfId="38028"/>
    <cellStyle name="Обычный 53 6 2 2 3" xfId="38029"/>
    <cellStyle name="Обычный 53 6 2 3" xfId="38030"/>
    <cellStyle name="Обычный 53 6 2 3 2" xfId="38031"/>
    <cellStyle name="Обычный 53 6 2 4" xfId="38032"/>
    <cellStyle name="Обычный 53 6 3" xfId="38033"/>
    <cellStyle name="Обычный 53 6 3 2" xfId="38034"/>
    <cellStyle name="Обычный 53 6 3 2 2" xfId="38035"/>
    <cellStyle name="Обычный 53 6 3 2 2 2" xfId="38036"/>
    <cellStyle name="Обычный 53 6 3 2 3" xfId="38037"/>
    <cellStyle name="Обычный 53 6 3 3" xfId="38038"/>
    <cellStyle name="Обычный 53 6 3 3 2" xfId="38039"/>
    <cellStyle name="Обычный 53 6 3 4" xfId="38040"/>
    <cellStyle name="Обычный 53 6 4" xfId="38041"/>
    <cellStyle name="Обычный 53 6 4 2" xfId="38042"/>
    <cellStyle name="Обычный 53 6 4 2 2" xfId="38043"/>
    <cellStyle name="Обычный 53 6 4 2 2 2" xfId="38044"/>
    <cellStyle name="Обычный 53 6 4 2 3" xfId="38045"/>
    <cellStyle name="Обычный 53 6 4 3" xfId="38046"/>
    <cellStyle name="Обычный 53 6 4 3 2" xfId="38047"/>
    <cellStyle name="Обычный 53 6 4 4" xfId="38048"/>
    <cellStyle name="Обычный 53 6 5" xfId="38049"/>
    <cellStyle name="Обычный 53 6 5 2" xfId="38050"/>
    <cellStyle name="Обычный 53 6 5 2 2" xfId="38051"/>
    <cellStyle name="Обычный 53 6 5 3" xfId="38052"/>
    <cellStyle name="Обычный 53 6 6" xfId="38053"/>
    <cellStyle name="Обычный 53 6 6 2" xfId="38054"/>
    <cellStyle name="Обычный 53 6 7" xfId="38055"/>
    <cellStyle name="Обычный 53 7" xfId="38056"/>
    <cellStyle name="Обычный 53 7 2" xfId="38057"/>
    <cellStyle name="Обычный 53 7 2 2" xfId="38058"/>
    <cellStyle name="Обычный 53 7 2 2 2" xfId="38059"/>
    <cellStyle name="Обычный 53 7 2 3" xfId="38060"/>
    <cellStyle name="Обычный 53 7 3" xfId="38061"/>
    <cellStyle name="Обычный 53 7 3 2" xfId="38062"/>
    <cellStyle name="Обычный 53 7 4" xfId="38063"/>
    <cellStyle name="Обычный 53 8" xfId="38064"/>
    <cellStyle name="Обычный 53 8 2" xfId="47776"/>
    <cellStyle name="Обычный 53 9" xfId="38065"/>
    <cellStyle name="Обычный 53 9 2" xfId="38066"/>
    <cellStyle name="Обычный 53 9 2 2" xfId="38067"/>
    <cellStyle name="Обычный 53 9 2 2 2" xfId="38068"/>
    <cellStyle name="Обычный 53 9 2 3" xfId="38069"/>
    <cellStyle name="Обычный 53 9 3" xfId="38070"/>
    <cellStyle name="Обычный 53 9 3 2" xfId="38071"/>
    <cellStyle name="Обычный 53 9 4" xfId="38072"/>
    <cellStyle name="Обычный 53_RecoursesReserves_образец (Универсальный от Димы) (2)" xfId="47777"/>
    <cellStyle name="Обычный 54" xfId="38073"/>
    <cellStyle name="Обычный 54 10" xfId="38074"/>
    <cellStyle name="Обычный 54 10 2" xfId="38075"/>
    <cellStyle name="Обычный 54 10 2 2" xfId="38076"/>
    <cellStyle name="Обычный 54 10 2 2 2" xfId="38077"/>
    <cellStyle name="Обычный 54 10 2 3" xfId="38078"/>
    <cellStyle name="Обычный 54 10 3" xfId="38079"/>
    <cellStyle name="Обычный 54 10 3 2" xfId="38080"/>
    <cellStyle name="Обычный 54 10 4" xfId="38081"/>
    <cellStyle name="Обычный 54 11" xfId="38082"/>
    <cellStyle name="Обычный 54 11 2" xfId="47778"/>
    <cellStyle name="Обычный 54 11 3" xfId="47779"/>
    <cellStyle name="Обычный 54 12" xfId="38083"/>
    <cellStyle name="Обычный 54 12 2" xfId="38084"/>
    <cellStyle name="Обычный 54 12 2 2" xfId="38085"/>
    <cellStyle name="Обычный 54 12 3" xfId="38086"/>
    <cellStyle name="Обычный 54 13" xfId="38087"/>
    <cellStyle name="Обычный 54 13 2" xfId="38088"/>
    <cellStyle name="Обычный 54 14" xfId="38089"/>
    <cellStyle name="Обычный 54 15" xfId="47780"/>
    <cellStyle name="Обычный 54 2" xfId="38090"/>
    <cellStyle name="Обычный 54 2 10" xfId="38091"/>
    <cellStyle name="Обычный 54 2 10 2" xfId="38092"/>
    <cellStyle name="Обычный 54 2 10 2 2" xfId="38093"/>
    <cellStyle name="Обычный 54 2 10 3" xfId="38094"/>
    <cellStyle name="Обычный 54 2 11" xfId="38095"/>
    <cellStyle name="Обычный 54 2 11 2" xfId="38096"/>
    <cellStyle name="Обычный 54 2 12" xfId="38097"/>
    <cellStyle name="Обычный 54 2 13" xfId="47781"/>
    <cellStyle name="Обычный 54 2 2" xfId="38098"/>
    <cellStyle name="Обычный 54 2 2 2" xfId="38099"/>
    <cellStyle name="Обычный 54 2 2 2 2" xfId="38100"/>
    <cellStyle name="Обычный 54 2 2 2 2 2" xfId="38101"/>
    <cellStyle name="Обычный 54 2 2 2 2 2 2" xfId="38102"/>
    <cellStyle name="Обычный 54 2 2 2 2 3" xfId="38103"/>
    <cellStyle name="Обычный 54 2 2 2 3" xfId="38104"/>
    <cellStyle name="Обычный 54 2 2 2 3 2" xfId="38105"/>
    <cellStyle name="Обычный 54 2 2 2 4" xfId="38106"/>
    <cellStyle name="Обычный 54 2 2 3" xfId="38107"/>
    <cellStyle name="Обычный 54 2 2 3 2" xfId="38108"/>
    <cellStyle name="Обычный 54 2 2 3 2 2" xfId="38109"/>
    <cellStyle name="Обычный 54 2 2 3 2 2 2" xfId="38110"/>
    <cellStyle name="Обычный 54 2 2 3 2 3" xfId="38111"/>
    <cellStyle name="Обычный 54 2 2 3 3" xfId="38112"/>
    <cellStyle name="Обычный 54 2 2 3 3 2" xfId="38113"/>
    <cellStyle name="Обычный 54 2 2 3 4" xfId="38114"/>
    <cellStyle name="Обычный 54 2 2 4" xfId="38115"/>
    <cellStyle name="Обычный 54 2 2 4 2" xfId="38116"/>
    <cellStyle name="Обычный 54 2 2 4 2 2" xfId="38117"/>
    <cellStyle name="Обычный 54 2 2 4 2 2 2" xfId="38118"/>
    <cellStyle name="Обычный 54 2 2 4 2 3" xfId="38119"/>
    <cellStyle name="Обычный 54 2 2 4 3" xfId="38120"/>
    <cellStyle name="Обычный 54 2 2 4 3 2" xfId="38121"/>
    <cellStyle name="Обычный 54 2 2 4 4" xfId="38122"/>
    <cellStyle name="Обычный 54 2 2 5" xfId="38123"/>
    <cellStyle name="Обычный 54 2 2 5 2" xfId="38124"/>
    <cellStyle name="Обычный 54 2 2 5 2 2" xfId="38125"/>
    <cellStyle name="Обычный 54 2 2 5 3" xfId="38126"/>
    <cellStyle name="Обычный 54 2 2 6" xfId="38127"/>
    <cellStyle name="Обычный 54 2 2 6 2" xfId="38128"/>
    <cellStyle name="Обычный 54 2 2 7" xfId="38129"/>
    <cellStyle name="Обычный 54 2 2 7 2" xfId="38130"/>
    <cellStyle name="Обычный 54 2 2 8" xfId="38131"/>
    <cellStyle name="Обычный 54 2 3" xfId="38132"/>
    <cellStyle name="Обычный 54 2 3 2" xfId="38133"/>
    <cellStyle name="Обычный 54 2 3 2 2" xfId="38134"/>
    <cellStyle name="Обычный 54 2 3 2 2 2" xfId="38135"/>
    <cellStyle name="Обычный 54 2 3 2 2 2 2" xfId="38136"/>
    <cellStyle name="Обычный 54 2 3 2 2 3" xfId="38137"/>
    <cellStyle name="Обычный 54 2 3 2 3" xfId="38138"/>
    <cellStyle name="Обычный 54 2 3 2 3 2" xfId="38139"/>
    <cellStyle name="Обычный 54 2 3 2 4" xfId="38140"/>
    <cellStyle name="Обычный 54 2 3 3" xfId="38141"/>
    <cellStyle name="Обычный 54 2 3 3 2" xfId="38142"/>
    <cellStyle name="Обычный 54 2 3 3 2 2" xfId="38143"/>
    <cellStyle name="Обычный 54 2 3 3 2 2 2" xfId="38144"/>
    <cellStyle name="Обычный 54 2 3 3 2 3" xfId="38145"/>
    <cellStyle name="Обычный 54 2 3 3 3" xfId="38146"/>
    <cellStyle name="Обычный 54 2 3 3 3 2" xfId="38147"/>
    <cellStyle name="Обычный 54 2 3 3 4" xfId="38148"/>
    <cellStyle name="Обычный 54 2 3 4" xfId="38149"/>
    <cellStyle name="Обычный 54 2 3 4 2" xfId="38150"/>
    <cellStyle name="Обычный 54 2 3 4 2 2" xfId="38151"/>
    <cellStyle name="Обычный 54 2 3 4 2 2 2" xfId="38152"/>
    <cellStyle name="Обычный 54 2 3 4 2 3" xfId="38153"/>
    <cellStyle name="Обычный 54 2 3 4 3" xfId="38154"/>
    <cellStyle name="Обычный 54 2 3 4 3 2" xfId="38155"/>
    <cellStyle name="Обычный 54 2 3 4 4" xfId="38156"/>
    <cellStyle name="Обычный 54 2 3 5" xfId="38157"/>
    <cellStyle name="Обычный 54 2 3 5 2" xfId="38158"/>
    <cellStyle name="Обычный 54 2 3 5 2 2" xfId="38159"/>
    <cellStyle name="Обычный 54 2 3 5 3" xfId="38160"/>
    <cellStyle name="Обычный 54 2 3 6" xfId="38161"/>
    <cellStyle name="Обычный 54 2 3 6 2" xfId="38162"/>
    <cellStyle name="Обычный 54 2 3 7" xfId="38163"/>
    <cellStyle name="Обычный 54 2 3 7 2" xfId="38164"/>
    <cellStyle name="Обычный 54 2 3 8" xfId="38165"/>
    <cellStyle name="Обычный 54 2 4" xfId="38166"/>
    <cellStyle name="Обычный 54 2 4 2" xfId="38167"/>
    <cellStyle name="Обычный 54 2 4 2 2" xfId="38168"/>
    <cellStyle name="Обычный 54 2 4 2 2 2" xfId="38169"/>
    <cellStyle name="Обычный 54 2 4 2 2 2 2" xfId="38170"/>
    <cellStyle name="Обычный 54 2 4 2 2 3" xfId="38171"/>
    <cellStyle name="Обычный 54 2 4 2 3" xfId="38172"/>
    <cellStyle name="Обычный 54 2 4 2 3 2" xfId="38173"/>
    <cellStyle name="Обычный 54 2 4 2 4" xfId="38174"/>
    <cellStyle name="Обычный 54 2 4 3" xfId="38175"/>
    <cellStyle name="Обычный 54 2 4 3 2" xfId="38176"/>
    <cellStyle name="Обычный 54 2 4 3 2 2" xfId="38177"/>
    <cellStyle name="Обычный 54 2 4 3 2 2 2" xfId="38178"/>
    <cellStyle name="Обычный 54 2 4 3 2 3" xfId="38179"/>
    <cellStyle name="Обычный 54 2 4 3 3" xfId="38180"/>
    <cellStyle name="Обычный 54 2 4 3 3 2" xfId="38181"/>
    <cellStyle name="Обычный 54 2 4 3 4" xfId="38182"/>
    <cellStyle name="Обычный 54 2 4 4" xfId="38183"/>
    <cellStyle name="Обычный 54 2 4 4 2" xfId="38184"/>
    <cellStyle name="Обычный 54 2 4 4 2 2" xfId="38185"/>
    <cellStyle name="Обычный 54 2 4 4 2 2 2" xfId="38186"/>
    <cellStyle name="Обычный 54 2 4 4 2 3" xfId="38187"/>
    <cellStyle name="Обычный 54 2 4 4 3" xfId="38188"/>
    <cellStyle name="Обычный 54 2 4 4 3 2" xfId="38189"/>
    <cellStyle name="Обычный 54 2 4 4 4" xfId="38190"/>
    <cellStyle name="Обычный 54 2 4 5" xfId="38191"/>
    <cellStyle name="Обычный 54 2 4 5 2" xfId="38192"/>
    <cellStyle name="Обычный 54 2 4 5 2 2" xfId="38193"/>
    <cellStyle name="Обычный 54 2 4 5 3" xfId="38194"/>
    <cellStyle name="Обычный 54 2 4 6" xfId="38195"/>
    <cellStyle name="Обычный 54 2 4 6 2" xfId="38196"/>
    <cellStyle name="Обычный 54 2 4 7" xfId="38197"/>
    <cellStyle name="Обычный 54 2 5" xfId="38198"/>
    <cellStyle name="Обычный 54 2 5 2" xfId="38199"/>
    <cellStyle name="Обычный 54 2 5 2 2" xfId="38200"/>
    <cellStyle name="Обычный 54 2 5 2 2 2" xfId="38201"/>
    <cellStyle name="Обычный 54 2 5 2 3" xfId="38202"/>
    <cellStyle name="Обычный 54 2 5 3" xfId="38203"/>
    <cellStyle name="Обычный 54 2 5 3 2" xfId="38204"/>
    <cellStyle name="Обычный 54 2 5 4" xfId="38205"/>
    <cellStyle name="Обычный 54 2 6" xfId="38206"/>
    <cellStyle name="Обычный 54 2 6 2" xfId="47782"/>
    <cellStyle name="Обычный 54 2 7" xfId="38207"/>
    <cellStyle name="Обычный 54 2 7 2" xfId="38208"/>
    <cellStyle name="Обычный 54 2 7 2 2" xfId="38209"/>
    <cellStyle name="Обычный 54 2 7 2 2 2" xfId="38210"/>
    <cellStyle name="Обычный 54 2 7 2 3" xfId="38211"/>
    <cellStyle name="Обычный 54 2 7 3" xfId="38212"/>
    <cellStyle name="Обычный 54 2 7 3 2" xfId="38213"/>
    <cellStyle name="Обычный 54 2 7 4" xfId="38214"/>
    <cellStyle name="Обычный 54 2 8" xfId="38215"/>
    <cellStyle name="Обычный 54 2 8 2" xfId="38216"/>
    <cellStyle name="Обычный 54 2 8 2 2" xfId="38217"/>
    <cellStyle name="Обычный 54 2 8 2 2 2" xfId="38218"/>
    <cellStyle name="Обычный 54 2 8 2 3" xfId="38219"/>
    <cellStyle name="Обычный 54 2 8 3" xfId="38220"/>
    <cellStyle name="Обычный 54 2 8 3 2" xfId="38221"/>
    <cellStyle name="Обычный 54 2 8 4" xfId="38222"/>
    <cellStyle name="Обычный 54 2 9" xfId="38223"/>
    <cellStyle name="Обычный 54 2 9 2" xfId="47783"/>
    <cellStyle name="Обычный 54 2 9 3" xfId="47784"/>
    <cellStyle name="Обычный 54 3" xfId="38224"/>
    <cellStyle name="Обычный 54 3 10" xfId="38225"/>
    <cellStyle name="Обычный 54 3 2" xfId="38226"/>
    <cellStyle name="Обычный 54 3 2 2" xfId="38227"/>
    <cellStyle name="Обычный 54 3 2 2 2" xfId="38228"/>
    <cellStyle name="Обычный 54 3 2 2 2 2" xfId="38229"/>
    <cellStyle name="Обычный 54 3 2 2 2 2 2" xfId="38230"/>
    <cellStyle name="Обычный 54 3 2 2 2 3" xfId="38231"/>
    <cellStyle name="Обычный 54 3 2 2 3" xfId="38232"/>
    <cellStyle name="Обычный 54 3 2 2 3 2" xfId="38233"/>
    <cellStyle name="Обычный 54 3 2 2 4" xfId="38234"/>
    <cellStyle name="Обычный 54 3 2 3" xfId="38235"/>
    <cellStyle name="Обычный 54 3 2 3 2" xfId="38236"/>
    <cellStyle name="Обычный 54 3 2 3 2 2" xfId="38237"/>
    <cellStyle name="Обычный 54 3 2 3 2 2 2" xfId="38238"/>
    <cellStyle name="Обычный 54 3 2 3 2 3" xfId="38239"/>
    <cellStyle name="Обычный 54 3 2 3 3" xfId="38240"/>
    <cellStyle name="Обычный 54 3 2 3 3 2" xfId="38241"/>
    <cellStyle name="Обычный 54 3 2 3 4" xfId="38242"/>
    <cellStyle name="Обычный 54 3 2 4" xfId="38243"/>
    <cellStyle name="Обычный 54 3 2 4 2" xfId="38244"/>
    <cellStyle name="Обычный 54 3 2 4 2 2" xfId="38245"/>
    <cellStyle name="Обычный 54 3 2 4 2 2 2" xfId="38246"/>
    <cellStyle name="Обычный 54 3 2 4 2 3" xfId="38247"/>
    <cellStyle name="Обычный 54 3 2 4 3" xfId="38248"/>
    <cellStyle name="Обычный 54 3 2 4 3 2" xfId="38249"/>
    <cellStyle name="Обычный 54 3 2 4 4" xfId="38250"/>
    <cellStyle name="Обычный 54 3 2 5" xfId="38251"/>
    <cellStyle name="Обычный 54 3 2 5 2" xfId="38252"/>
    <cellStyle name="Обычный 54 3 2 5 2 2" xfId="38253"/>
    <cellStyle name="Обычный 54 3 2 5 3" xfId="38254"/>
    <cellStyle name="Обычный 54 3 2 6" xfId="38255"/>
    <cellStyle name="Обычный 54 3 2 6 2" xfId="38256"/>
    <cellStyle name="Обычный 54 3 2 7" xfId="38257"/>
    <cellStyle name="Обычный 54 3 2 7 2" xfId="38258"/>
    <cellStyle name="Обычный 54 3 2 8" xfId="38259"/>
    <cellStyle name="Обычный 54 3 3" xfId="38260"/>
    <cellStyle name="Обычный 54 3 3 2" xfId="38261"/>
    <cellStyle name="Обычный 54 3 3 2 2" xfId="38262"/>
    <cellStyle name="Обычный 54 3 3 2 2 2" xfId="38263"/>
    <cellStyle name="Обычный 54 3 3 2 2 2 2" xfId="38264"/>
    <cellStyle name="Обычный 54 3 3 2 2 3" xfId="38265"/>
    <cellStyle name="Обычный 54 3 3 2 3" xfId="38266"/>
    <cellStyle name="Обычный 54 3 3 2 3 2" xfId="38267"/>
    <cellStyle name="Обычный 54 3 3 2 4" xfId="38268"/>
    <cellStyle name="Обычный 54 3 3 3" xfId="38269"/>
    <cellStyle name="Обычный 54 3 3 3 2" xfId="38270"/>
    <cellStyle name="Обычный 54 3 3 3 2 2" xfId="38271"/>
    <cellStyle name="Обычный 54 3 3 3 2 2 2" xfId="38272"/>
    <cellStyle name="Обычный 54 3 3 3 2 3" xfId="38273"/>
    <cellStyle name="Обычный 54 3 3 3 3" xfId="38274"/>
    <cellStyle name="Обычный 54 3 3 3 3 2" xfId="38275"/>
    <cellStyle name="Обычный 54 3 3 3 4" xfId="38276"/>
    <cellStyle name="Обычный 54 3 3 4" xfId="38277"/>
    <cellStyle name="Обычный 54 3 3 4 2" xfId="38278"/>
    <cellStyle name="Обычный 54 3 3 4 2 2" xfId="38279"/>
    <cellStyle name="Обычный 54 3 3 4 2 2 2" xfId="38280"/>
    <cellStyle name="Обычный 54 3 3 4 2 3" xfId="38281"/>
    <cellStyle name="Обычный 54 3 3 4 3" xfId="38282"/>
    <cellStyle name="Обычный 54 3 3 4 3 2" xfId="38283"/>
    <cellStyle name="Обычный 54 3 3 4 4" xfId="38284"/>
    <cellStyle name="Обычный 54 3 3 5" xfId="38285"/>
    <cellStyle name="Обычный 54 3 3 5 2" xfId="38286"/>
    <cellStyle name="Обычный 54 3 3 5 2 2" xfId="38287"/>
    <cellStyle name="Обычный 54 3 3 5 3" xfId="38288"/>
    <cellStyle name="Обычный 54 3 3 6" xfId="38289"/>
    <cellStyle name="Обычный 54 3 3 6 2" xfId="38290"/>
    <cellStyle name="Обычный 54 3 3 7" xfId="38291"/>
    <cellStyle name="Обычный 54 3 4" xfId="38292"/>
    <cellStyle name="Обычный 54 3 4 2" xfId="38293"/>
    <cellStyle name="Обычный 54 3 4 2 2" xfId="38294"/>
    <cellStyle name="Обычный 54 3 4 2 2 2" xfId="38295"/>
    <cellStyle name="Обычный 54 3 4 2 3" xfId="38296"/>
    <cellStyle name="Обычный 54 3 4 3" xfId="38297"/>
    <cellStyle name="Обычный 54 3 4 3 2" xfId="38298"/>
    <cellStyle name="Обычный 54 3 4 4" xfId="38299"/>
    <cellStyle name="Обычный 54 3 5" xfId="38300"/>
    <cellStyle name="Обычный 54 3 5 2" xfId="38301"/>
    <cellStyle name="Обычный 54 3 5 2 2" xfId="38302"/>
    <cellStyle name="Обычный 54 3 5 2 2 2" xfId="38303"/>
    <cellStyle name="Обычный 54 3 5 2 3" xfId="38304"/>
    <cellStyle name="Обычный 54 3 5 3" xfId="38305"/>
    <cellStyle name="Обычный 54 3 5 3 2" xfId="38306"/>
    <cellStyle name="Обычный 54 3 5 4" xfId="38307"/>
    <cellStyle name="Обычный 54 3 6" xfId="38308"/>
    <cellStyle name="Обычный 54 3 6 2" xfId="38309"/>
    <cellStyle name="Обычный 54 3 6 2 2" xfId="38310"/>
    <cellStyle name="Обычный 54 3 6 2 2 2" xfId="38311"/>
    <cellStyle name="Обычный 54 3 6 2 3" xfId="38312"/>
    <cellStyle name="Обычный 54 3 6 3" xfId="38313"/>
    <cellStyle name="Обычный 54 3 6 3 2" xfId="38314"/>
    <cellStyle name="Обычный 54 3 6 4" xfId="38315"/>
    <cellStyle name="Обычный 54 3 7" xfId="38316"/>
    <cellStyle name="Обычный 54 3 7 2" xfId="38317"/>
    <cellStyle name="Обычный 54 3 7 2 2" xfId="38318"/>
    <cellStyle name="Обычный 54 3 7 3" xfId="38319"/>
    <cellStyle name="Обычный 54 3 8" xfId="38320"/>
    <cellStyle name="Обычный 54 3 8 2" xfId="38321"/>
    <cellStyle name="Обычный 54 3 9" xfId="38322"/>
    <cellStyle name="Обычный 54 3 9 2" xfId="38323"/>
    <cellStyle name="Обычный 54 4" xfId="38324"/>
    <cellStyle name="Обычный 54 4 2" xfId="38325"/>
    <cellStyle name="Обычный 54 4 2 2" xfId="38326"/>
    <cellStyle name="Обычный 54 4 2 2 2" xfId="38327"/>
    <cellStyle name="Обычный 54 4 2 2 2 2" xfId="38328"/>
    <cellStyle name="Обычный 54 4 2 2 3" xfId="38329"/>
    <cellStyle name="Обычный 54 4 2 3" xfId="38330"/>
    <cellStyle name="Обычный 54 4 2 3 2" xfId="38331"/>
    <cellStyle name="Обычный 54 4 2 4" xfId="38332"/>
    <cellStyle name="Обычный 54 4 3" xfId="38333"/>
    <cellStyle name="Обычный 54 4 3 2" xfId="38334"/>
    <cellStyle name="Обычный 54 4 3 2 2" xfId="38335"/>
    <cellStyle name="Обычный 54 4 3 2 2 2" xfId="38336"/>
    <cellStyle name="Обычный 54 4 3 2 3" xfId="38337"/>
    <cellStyle name="Обычный 54 4 3 3" xfId="38338"/>
    <cellStyle name="Обычный 54 4 3 3 2" xfId="38339"/>
    <cellStyle name="Обычный 54 4 3 4" xfId="38340"/>
    <cellStyle name="Обычный 54 4 4" xfId="38341"/>
    <cellStyle name="Обычный 54 4 4 2" xfId="38342"/>
    <cellStyle name="Обычный 54 4 4 2 2" xfId="38343"/>
    <cellStyle name="Обычный 54 4 4 2 2 2" xfId="38344"/>
    <cellStyle name="Обычный 54 4 4 2 3" xfId="38345"/>
    <cellStyle name="Обычный 54 4 4 3" xfId="38346"/>
    <cellStyle name="Обычный 54 4 4 3 2" xfId="38347"/>
    <cellStyle name="Обычный 54 4 4 4" xfId="38348"/>
    <cellStyle name="Обычный 54 4 5" xfId="38349"/>
    <cellStyle name="Обычный 54 4 5 2" xfId="38350"/>
    <cellStyle name="Обычный 54 4 5 2 2" xfId="38351"/>
    <cellStyle name="Обычный 54 4 5 3" xfId="38352"/>
    <cellStyle name="Обычный 54 4 6" xfId="38353"/>
    <cellStyle name="Обычный 54 4 6 2" xfId="38354"/>
    <cellStyle name="Обычный 54 4 7" xfId="38355"/>
    <cellStyle name="Обычный 54 4 7 2" xfId="38356"/>
    <cellStyle name="Обычный 54 4 8" xfId="38357"/>
    <cellStyle name="Обычный 54 5" xfId="38358"/>
    <cellStyle name="Обычный 54 5 2" xfId="38359"/>
    <cellStyle name="Обычный 54 5 2 2" xfId="38360"/>
    <cellStyle name="Обычный 54 5 2 2 2" xfId="38361"/>
    <cellStyle name="Обычный 54 5 2 2 2 2" xfId="38362"/>
    <cellStyle name="Обычный 54 5 2 2 3" xfId="38363"/>
    <cellStyle name="Обычный 54 5 2 3" xfId="38364"/>
    <cellStyle name="Обычный 54 5 2 3 2" xfId="38365"/>
    <cellStyle name="Обычный 54 5 2 4" xfId="38366"/>
    <cellStyle name="Обычный 54 5 3" xfId="38367"/>
    <cellStyle name="Обычный 54 5 3 2" xfId="38368"/>
    <cellStyle name="Обычный 54 5 3 2 2" xfId="38369"/>
    <cellStyle name="Обычный 54 5 3 2 2 2" xfId="38370"/>
    <cellStyle name="Обычный 54 5 3 2 3" xfId="38371"/>
    <cellStyle name="Обычный 54 5 3 3" xfId="38372"/>
    <cellStyle name="Обычный 54 5 3 3 2" xfId="38373"/>
    <cellStyle name="Обычный 54 5 3 4" xfId="38374"/>
    <cellStyle name="Обычный 54 5 4" xfId="38375"/>
    <cellStyle name="Обычный 54 5 4 2" xfId="38376"/>
    <cellStyle name="Обычный 54 5 4 2 2" xfId="38377"/>
    <cellStyle name="Обычный 54 5 4 2 2 2" xfId="38378"/>
    <cellStyle name="Обычный 54 5 4 2 3" xfId="38379"/>
    <cellStyle name="Обычный 54 5 4 3" xfId="38380"/>
    <cellStyle name="Обычный 54 5 4 3 2" xfId="38381"/>
    <cellStyle name="Обычный 54 5 4 4" xfId="38382"/>
    <cellStyle name="Обычный 54 5 5" xfId="38383"/>
    <cellStyle name="Обычный 54 5 5 2" xfId="38384"/>
    <cellStyle name="Обычный 54 5 5 2 2" xfId="38385"/>
    <cellStyle name="Обычный 54 5 5 3" xfId="38386"/>
    <cellStyle name="Обычный 54 5 6" xfId="38387"/>
    <cellStyle name="Обычный 54 5 6 2" xfId="38388"/>
    <cellStyle name="Обычный 54 5 7" xfId="38389"/>
    <cellStyle name="Обычный 54 5 7 2" xfId="38390"/>
    <cellStyle name="Обычный 54 5 8" xfId="38391"/>
    <cellStyle name="Обычный 54 6" xfId="38392"/>
    <cellStyle name="Обычный 54 6 2" xfId="38393"/>
    <cellStyle name="Обычный 54 6 2 2" xfId="38394"/>
    <cellStyle name="Обычный 54 6 2 2 2" xfId="38395"/>
    <cellStyle name="Обычный 54 6 2 2 2 2" xfId="38396"/>
    <cellStyle name="Обычный 54 6 2 2 3" xfId="38397"/>
    <cellStyle name="Обычный 54 6 2 3" xfId="38398"/>
    <cellStyle name="Обычный 54 6 2 3 2" xfId="38399"/>
    <cellStyle name="Обычный 54 6 2 4" xfId="38400"/>
    <cellStyle name="Обычный 54 6 3" xfId="38401"/>
    <cellStyle name="Обычный 54 6 3 2" xfId="38402"/>
    <cellStyle name="Обычный 54 6 3 2 2" xfId="38403"/>
    <cellStyle name="Обычный 54 6 3 2 2 2" xfId="38404"/>
    <cellStyle name="Обычный 54 6 3 2 3" xfId="38405"/>
    <cellStyle name="Обычный 54 6 3 3" xfId="38406"/>
    <cellStyle name="Обычный 54 6 3 3 2" xfId="38407"/>
    <cellStyle name="Обычный 54 6 3 4" xfId="38408"/>
    <cellStyle name="Обычный 54 6 4" xfId="38409"/>
    <cellStyle name="Обычный 54 6 4 2" xfId="38410"/>
    <cellStyle name="Обычный 54 6 4 2 2" xfId="38411"/>
    <cellStyle name="Обычный 54 6 4 2 2 2" xfId="38412"/>
    <cellStyle name="Обычный 54 6 4 2 3" xfId="38413"/>
    <cellStyle name="Обычный 54 6 4 3" xfId="38414"/>
    <cellStyle name="Обычный 54 6 4 3 2" xfId="38415"/>
    <cellStyle name="Обычный 54 6 4 4" xfId="38416"/>
    <cellStyle name="Обычный 54 6 5" xfId="38417"/>
    <cellStyle name="Обычный 54 6 5 2" xfId="38418"/>
    <cellStyle name="Обычный 54 6 5 2 2" xfId="38419"/>
    <cellStyle name="Обычный 54 6 5 3" xfId="38420"/>
    <cellStyle name="Обычный 54 6 6" xfId="38421"/>
    <cellStyle name="Обычный 54 6 6 2" xfId="38422"/>
    <cellStyle name="Обычный 54 6 7" xfId="38423"/>
    <cellStyle name="Обычный 54 7" xfId="38424"/>
    <cellStyle name="Обычный 54 7 2" xfId="38425"/>
    <cellStyle name="Обычный 54 7 2 2" xfId="38426"/>
    <cellStyle name="Обычный 54 7 2 2 2" xfId="38427"/>
    <cellStyle name="Обычный 54 7 2 3" xfId="38428"/>
    <cellStyle name="Обычный 54 7 3" xfId="38429"/>
    <cellStyle name="Обычный 54 7 3 2" xfId="38430"/>
    <cellStyle name="Обычный 54 7 4" xfId="38431"/>
    <cellStyle name="Обычный 54 8" xfId="38432"/>
    <cellStyle name="Обычный 54 8 2" xfId="47785"/>
    <cellStyle name="Обычный 54 9" xfId="38433"/>
    <cellStyle name="Обычный 54 9 2" xfId="38434"/>
    <cellStyle name="Обычный 54 9 2 2" xfId="38435"/>
    <cellStyle name="Обычный 54 9 2 2 2" xfId="38436"/>
    <cellStyle name="Обычный 54 9 2 3" xfId="38437"/>
    <cellStyle name="Обычный 54 9 3" xfId="38438"/>
    <cellStyle name="Обычный 54 9 3 2" xfId="38439"/>
    <cellStyle name="Обычный 54 9 4" xfId="38440"/>
    <cellStyle name="Обычный 54_RecoursesReserves_образец (Универсальный от Димы) (2)" xfId="47786"/>
    <cellStyle name="Обычный 55" xfId="38441"/>
    <cellStyle name="Обычный 55 10" xfId="38442"/>
    <cellStyle name="Обычный 55 10 2" xfId="38443"/>
    <cellStyle name="Обычный 55 10 2 2" xfId="38444"/>
    <cellStyle name="Обычный 55 10 2 2 2" xfId="38445"/>
    <cellStyle name="Обычный 55 10 2 3" xfId="38446"/>
    <cellStyle name="Обычный 55 10 3" xfId="38447"/>
    <cellStyle name="Обычный 55 10 3 2" xfId="38448"/>
    <cellStyle name="Обычный 55 10 4" xfId="38449"/>
    <cellStyle name="Обычный 55 11" xfId="38450"/>
    <cellStyle name="Обычный 55 11 2" xfId="47787"/>
    <cellStyle name="Обычный 55 12" xfId="38451"/>
    <cellStyle name="Обычный 55 12 2" xfId="38452"/>
    <cellStyle name="Обычный 55 12 2 2" xfId="38453"/>
    <cellStyle name="Обычный 55 12 3" xfId="38454"/>
    <cellStyle name="Обычный 55 13" xfId="38455"/>
    <cellStyle name="Обычный 55 13 2" xfId="38456"/>
    <cellStyle name="Обычный 55 14" xfId="38457"/>
    <cellStyle name="Обычный 55 15" xfId="47788"/>
    <cellStyle name="Обычный 55 2" xfId="38458"/>
    <cellStyle name="Обычный 55 2 10" xfId="38459"/>
    <cellStyle name="Обычный 55 2 2" xfId="38460"/>
    <cellStyle name="Обычный 55 2 2 2" xfId="38461"/>
    <cellStyle name="Обычный 55 2 2 2 2" xfId="38462"/>
    <cellStyle name="Обычный 55 2 2 2 2 2" xfId="38463"/>
    <cellStyle name="Обычный 55 2 2 2 2 2 2" xfId="38464"/>
    <cellStyle name="Обычный 55 2 2 2 2 3" xfId="38465"/>
    <cellStyle name="Обычный 55 2 2 2 3" xfId="38466"/>
    <cellStyle name="Обычный 55 2 2 2 3 2" xfId="38467"/>
    <cellStyle name="Обычный 55 2 2 2 4" xfId="38468"/>
    <cellStyle name="Обычный 55 2 2 3" xfId="38469"/>
    <cellStyle name="Обычный 55 2 2 3 2" xfId="38470"/>
    <cellStyle name="Обычный 55 2 2 3 2 2" xfId="38471"/>
    <cellStyle name="Обычный 55 2 2 3 2 2 2" xfId="38472"/>
    <cellStyle name="Обычный 55 2 2 3 2 3" xfId="38473"/>
    <cellStyle name="Обычный 55 2 2 3 3" xfId="38474"/>
    <cellStyle name="Обычный 55 2 2 3 3 2" xfId="38475"/>
    <cellStyle name="Обычный 55 2 2 3 4" xfId="38476"/>
    <cellStyle name="Обычный 55 2 2 4" xfId="38477"/>
    <cellStyle name="Обычный 55 2 2 4 2" xfId="38478"/>
    <cellStyle name="Обычный 55 2 2 4 2 2" xfId="38479"/>
    <cellStyle name="Обычный 55 2 2 4 2 2 2" xfId="38480"/>
    <cellStyle name="Обычный 55 2 2 4 2 3" xfId="38481"/>
    <cellStyle name="Обычный 55 2 2 4 3" xfId="38482"/>
    <cellStyle name="Обычный 55 2 2 4 3 2" xfId="38483"/>
    <cellStyle name="Обычный 55 2 2 4 4" xfId="38484"/>
    <cellStyle name="Обычный 55 2 2 5" xfId="38485"/>
    <cellStyle name="Обычный 55 2 2 5 2" xfId="38486"/>
    <cellStyle name="Обычный 55 2 2 5 2 2" xfId="38487"/>
    <cellStyle name="Обычный 55 2 2 5 3" xfId="38488"/>
    <cellStyle name="Обычный 55 2 2 6" xfId="38489"/>
    <cellStyle name="Обычный 55 2 2 6 2" xfId="38490"/>
    <cellStyle name="Обычный 55 2 2 7" xfId="38491"/>
    <cellStyle name="Обычный 55 2 2 7 2" xfId="38492"/>
    <cellStyle name="Обычный 55 2 2 8" xfId="38493"/>
    <cellStyle name="Обычный 55 2 3" xfId="38494"/>
    <cellStyle name="Обычный 55 2 3 2" xfId="38495"/>
    <cellStyle name="Обычный 55 2 3 2 2" xfId="38496"/>
    <cellStyle name="Обычный 55 2 3 2 2 2" xfId="38497"/>
    <cellStyle name="Обычный 55 2 3 2 2 2 2" xfId="38498"/>
    <cellStyle name="Обычный 55 2 3 2 2 3" xfId="38499"/>
    <cellStyle name="Обычный 55 2 3 2 3" xfId="38500"/>
    <cellStyle name="Обычный 55 2 3 2 3 2" xfId="38501"/>
    <cellStyle name="Обычный 55 2 3 2 4" xfId="38502"/>
    <cellStyle name="Обычный 55 2 3 3" xfId="38503"/>
    <cellStyle name="Обычный 55 2 3 3 2" xfId="38504"/>
    <cellStyle name="Обычный 55 2 3 3 2 2" xfId="38505"/>
    <cellStyle name="Обычный 55 2 3 3 2 2 2" xfId="38506"/>
    <cellStyle name="Обычный 55 2 3 3 2 3" xfId="38507"/>
    <cellStyle name="Обычный 55 2 3 3 3" xfId="38508"/>
    <cellStyle name="Обычный 55 2 3 3 3 2" xfId="38509"/>
    <cellStyle name="Обычный 55 2 3 3 4" xfId="38510"/>
    <cellStyle name="Обычный 55 2 3 4" xfId="38511"/>
    <cellStyle name="Обычный 55 2 3 4 2" xfId="38512"/>
    <cellStyle name="Обычный 55 2 3 4 2 2" xfId="38513"/>
    <cellStyle name="Обычный 55 2 3 4 2 2 2" xfId="38514"/>
    <cellStyle name="Обычный 55 2 3 4 2 3" xfId="38515"/>
    <cellStyle name="Обычный 55 2 3 4 3" xfId="38516"/>
    <cellStyle name="Обычный 55 2 3 4 3 2" xfId="38517"/>
    <cellStyle name="Обычный 55 2 3 4 4" xfId="38518"/>
    <cellStyle name="Обычный 55 2 3 5" xfId="38519"/>
    <cellStyle name="Обычный 55 2 3 5 2" xfId="38520"/>
    <cellStyle name="Обычный 55 2 3 5 2 2" xfId="38521"/>
    <cellStyle name="Обычный 55 2 3 5 3" xfId="38522"/>
    <cellStyle name="Обычный 55 2 3 6" xfId="38523"/>
    <cellStyle name="Обычный 55 2 3 6 2" xfId="38524"/>
    <cellStyle name="Обычный 55 2 3 7" xfId="38525"/>
    <cellStyle name="Обычный 55 2 4" xfId="38526"/>
    <cellStyle name="Обычный 55 2 4 2" xfId="38527"/>
    <cellStyle name="Обычный 55 2 4 2 2" xfId="38528"/>
    <cellStyle name="Обычный 55 2 4 2 2 2" xfId="38529"/>
    <cellStyle name="Обычный 55 2 4 2 3" xfId="38530"/>
    <cellStyle name="Обычный 55 2 4 3" xfId="38531"/>
    <cellStyle name="Обычный 55 2 4 3 2" xfId="38532"/>
    <cellStyle name="Обычный 55 2 4 4" xfId="38533"/>
    <cellStyle name="Обычный 55 2 5" xfId="38534"/>
    <cellStyle name="Обычный 55 2 5 2" xfId="38535"/>
    <cellStyle name="Обычный 55 2 5 2 2" xfId="38536"/>
    <cellStyle name="Обычный 55 2 5 2 2 2" xfId="38537"/>
    <cellStyle name="Обычный 55 2 5 2 3" xfId="38538"/>
    <cellStyle name="Обычный 55 2 5 3" xfId="38539"/>
    <cellStyle name="Обычный 55 2 5 3 2" xfId="38540"/>
    <cellStyle name="Обычный 55 2 5 4" xfId="38541"/>
    <cellStyle name="Обычный 55 2 6" xfId="38542"/>
    <cellStyle name="Обычный 55 2 6 2" xfId="38543"/>
    <cellStyle name="Обычный 55 2 6 2 2" xfId="38544"/>
    <cellStyle name="Обычный 55 2 6 2 2 2" xfId="38545"/>
    <cellStyle name="Обычный 55 2 6 2 3" xfId="38546"/>
    <cellStyle name="Обычный 55 2 6 3" xfId="38547"/>
    <cellStyle name="Обычный 55 2 6 3 2" xfId="38548"/>
    <cellStyle name="Обычный 55 2 6 4" xfId="38549"/>
    <cellStyle name="Обычный 55 2 7" xfId="38550"/>
    <cellStyle name="Обычный 55 2 7 2" xfId="38551"/>
    <cellStyle name="Обычный 55 2 7 2 2" xfId="38552"/>
    <cellStyle name="Обычный 55 2 7 3" xfId="38553"/>
    <cellStyle name="Обычный 55 2 8" xfId="38554"/>
    <cellStyle name="Обычный 55 2 8 2" xfId="38555"/>
    <cellStyle name="Обычный 55 2 9" xfId="38556"/>
    <cellStyle name="Обычный 55 2 9 2" xfId="38557"/>
    <cellStyle name="Обычный 55 3" xfId="38558"/>
    <cellStyle name="Обычный 55 3 10" xfId="38559"/>
    <cellStyle name="Обычный 55 3 2" xfId="38560"/>
    <cellStyle name="Обычный 55 3 2 2" xfId="38561"/>
    <cellStyle name="Обычный 55 3 2 2 2" xfId="38562"/>
    <cellStyle name="Обычный 55 3 2 2 2 2" xfId="38563"/>
    <cellStyle name="Обычный 55 3 2 2 2 2 2" xfId="38564"/>
    <cellStyle name="Обычный 55 3 2 2 2 3" xfId="38565"/>
    <cellStyle name="Обычный 55 3 2 2 3" xfId="38566"/>
    <cellStyle name="Обычный 55 3 2 2 3 2" xfId="38567"/>
    <cellStyle name="Обычный 55 3 2 2 4" xfId="38568"/>
    <cellStyle name="Обычный 55 3 2 3" xfId="38569"/>
    <cellStyle name="Обычный 55 3 2 3 2" xfId="38570"/>
    <cellStyle name="Обычный 55 3 2 3 2 2" xfId="38571"/>
    <cellStyle name="Обычный 55 3 2 3 2 2 2" xfId="38572"/>
    <cellStyle name="Обычный 55 3 2 3 2 3" xfId="38573"/>
    <cellStyle name="Обычный 55 3 2 3 3" xfId="38574"/>
    <cellStyle name="Обычный 55 3 2 3 3 2" xfId="38575"/>
    <cellStyle name="Обычный 55 3 2 3 4" xfId="38576"/>
    <cellStyle name="Обычный 55 3 2 4" xfId="38577"/>
    <cellStyle name="Обычный 55 3 2 4 2" xfId="38578"/>
    <cellStyle name="Обычный 55 3 2 4 2 2" xfId="38579"/>
    <cellStyle name="Обычный 55 3 2 4 2 2 2" xfId="38580"/>
    <cellStyle name="Обычный 55 3 2 4 2 3" xfId="38581"/>
    <cellStyle name="Обычный 55 3 2 4 3" xfId="38582"/>
    <cellStyle name="Обычный 55 3 2 4 3 2" xfId="38583"/>
    <cellStyle name="Обычный 55 3 2 4 4" xfId="38584"/>
    <cellStyle name="Обычный 55 3 2 5" xfId="38585"/>
    <cellStyle name="Обычный 55 3 2 5 2" xfId="38586"/>
    <cellStyle name="Обычный 55 3 2 5 2 2" xfId="38587"/>
    <cellStyle name="Обычный 55 3 2 5 3" xfId="38588"/>
    <cellStyle name="Обычный 55 3 2 6" xfId="38589"/>
    <cellStyle name="Обычный 55 3 2 6 2" xfId="38590"/>
    <cellStyle name="Обычный 55 3 2 7" xfId="38591"/>
    <cellStyle name="Обычный 55 3 2 7 2" xfId="38592"/>
    <cellStyle name="Обычный 55 3 2 8" xfId="38593"/>
    <cellStyle name="Обычный 55 3 3" xfId="38594"/>
    <cellStyle name="Обычный 55 3 3 2" xfId="38595"/>
    <cellStyle name="Обычный 55 3 3 2 2" xfId="38596"/>
    <cellStyle name="Обычный 55 3 3 2 2 2" xfId="38597"/>
    <cellStyle name="Обычный 55 3 3 2 2 2 2" xfId="38598"/>
    <cellStyle name="Обычный 55 3 3 2 2 3" xfId="38599"/>
    <cellStyle name="Обычный 55 3 3 2 3" xfId="38600"/>
    <cellStyle name="Обычный 55 3 3 2 3 2" xfId="38601"/>
    <cellStyle name="Обычный 55 3 3 2 4" xfId="38602"/>
    <cellStyle name="Обычный 55 3 3 3" xfId="38603"/>
    <cellStyle name="Обычный 55 3 3 3 2" xfId="38604"/>
    <cellStyle name="Обычный 55 3 3 3 2 2" xfId="38605"/>
    <cellStyle name="Обычный 55 3 3 3 2 2 2" xfId="38606"/>
    <cellStyle name="Обычный 55 3 3 3 2 3" xfId="38607"/>
    <cellStyle name="Обычный 55 3 3 3 3" xfId="38608"/>
    <cellStyle name="Обычный 55 3 3 3 3 2" xfId="38609"/>
    <cellStyle name="Обычный 55 3 3 3 4" xfId="38610"/>
    <cellStyle name="Обычный 55 3 3 4" xfId="38611"/>
    <cellStyle name="Обычный 55 3 3 4 2" xfId="38612"/>
    <cellStyle name="Обычный 55 3 3 4 2 2" xfId="38613"/>
    <cellStyle name="Обычный 55 3 3 4 2 2 2" xfId="38614"/>
    <cellStyle name="Обычный 55 3 3 4 2 3" xfId="38615"/>
    <cellStyle name="Обычный 55 3 3 4 3" xfId="38616"/>
    <cellStyle name="Обычный 55 3 3 4 3 2" xfId="38617"/>
    <cellStyle name="Обычный 55 3 3 4 4" xfId="38618"/>
    <cellStyle name="Обычный 55 3 3 5" xfId="38619"/>
    <cellStyle name="Обычный 55 3 3 5 2" xfId="38620"/>
    <cellStyle name="Обычный 55 3 3 5 2 2" xfId="38621"/>
    <cellStyle name="Обычный 55 3 3 5 3" xfId="38622"/>
    <cellStyle name="Обычный 55 3 3 6" xfId="38623"/>
    <cellStyle name="Обычный 55 3 3 6 2" xfId="38624"/>
    <cellStyle name="Обычный 55 3 3 7" xfId="38625"/>
    <cellStyle name="Обычный 55 3 4" xfId="38626"/>
    <cellStyle name="Обычный 55 3 4 2" xfId="38627"/>
    <cellStyle name="Обычный 55 3 4 2 2" xfId="38628"/>
    <cellStyle name="Обычный 55 3 4 2 2 2" xfId="38629"/>
    <cellStyle name="Обычный 55 3 4 2 3" xfId="38630"/>
    <cellStyle name="Обычный 55 3 4 3" xfId="38631"/>
    <cellStyle name="Обычный 55 3 4 3 2" xfId="38632"/>
    <cellStyle name="Обычный 55 3 4 4" xfId="38633"/>
    <cellStyle name="Обычный 55 3 5" xfId="38634"/>
    <cellStyle name="Обычный 55 3 5 2" xfId="38635"/>
    <cellStyle name="Обычный 55 3 5 2 2" xfId="38636"/>
    <cellStyle name="Обычный 55 3 5 2 2 2" xfId="38637"/>
    <cellStyle name="Обычный 55 3 5 2 3" xfId="38638"/>
    <cellStyle name="Обычный 55 3 5 3" xfId="38639"/>
    <cellStyle name="Обычный 55 3 5 3 2" xfId="38640"/>
    <cellStyle name="Обычный 55 3 5 4" xfId="38641"/>
    <cellStyle name="Обычный 55 3 6" xfId="38642"/>
    <cellStyle name="Обычный 55 3 6 2" xfId="38643"/>
    <cellStyle name="Обычный 55 3 6 2 2" xfId="38644"/>
    <cellStyle name="Обычный 55 3 6 2 2 2" xfId="38645"/>
    <cellStyle name="Обычный 55 3 6 2 3" xfId="38646"/>
    <cellStyle name="Обычный 55 3 6 3" xfId="38647"/>
    <cellStyle name="Обычный 55 3 6 3 2" xfId="38648"/>
    <cellStyle name="Обычный 55 3 6 4" xfId="38649"/>
    <cellStyle name="Обычный 55 3 7" xfId="38650"/>
    <cellStyle name="Обычный 55 3 7 2" xfId="38651"/>
    <cellStyle name="Обычный 55 3 7 2 2" xfId="38652"/>
    <cellStyle name="Обычный 55 3 7 3" xfId="38653"/>
    <cellStyle name="Обычный 55 3 8" xfId="38654"/>
    <cellStyle name="Обычный 55 3 8 2" xfId="38655"/>
    <cellStyle name="Обычный 55 3 9" xfId="38656"/>
    <cellStyle name="Обычный 55 3 9 2" xfId="38657"/>
    <cellStyle name="Обычный 55 4" xfId="38658"/>
    <cellStyle name="Обычный 55 4 2" xfId="38659"/>
    <cellStyle name="Обычный 55 4 2 2" xfId="38660"/>
    <cellStyle name="Обычный 55 4 2 2 2" xfId="38661"/>
    <cellStyle name="Обычный 55 4 2 2 2 2" xfId="38662"/>
    <cellStyle name="Обычный 55 4 2 2 3" xfId="38663"/>
    <cellStyle name="Обычный 55 4 2 3" xfId="38664"/>
    <cellStyle name="Обычный 55 4 2 3 2" xfId="38665"/>
    <cellStyle name="Обычный 55 4 2 4" xfId="38666"/>
    <cellStyle name="Обычный 55 4 3" xfId="38667"/>
    <cellStyle name="Обычный 55 4 3 2" xfId="38668"/>
    <cellStyle name="Обычный 55 4 3 2 2" xfId="38669"/>
    <cellStyle name="Обычный 55 4 3 2 2 2" xfId="38670"/>
    <cellStyle name="Обычный 55 4 3 2 3" xfId="38671"/>
    <cellStyle name="Обычный 55 4 3 3" xfId="38672"/>
    <cellStyle name="Обычный 55 4 3 3 2" xfId="38673"/>
    <cellStyle name="Обычный 55 4 3 4" xfId="38674"/>
    <cellStyle name="Обычный 55 4 4" xfId="38675"/>
    <cellStyle name="Обычный 55 4 4 2" xfId="38676"/>
    <cellStyle name="Обычный 55 4 4 2 2" xfId="38677"/>
    <cellStyle name="Обычный 55 4 4 2 2 2" xfId="38678"/>
    <cellStyle name="Обычный 55 4 4 2 3" xfId="38679"/>
    <cellStyle name="Обычный 55 4 4 3" xfId="38680"/>
    <cellStyle name="Обычный 55 4 4 3 2" xfId="38681"/>
    <cellStyle name="Обычный 55 4 4 4" xfId="38682"/>
    <cellStyle name="Обычный 55 4 5" xfId="38683"/>
    <cellStyle name="Обычный 55 4 5 2" xfId="38684"/>
    <cellStyle name="Обычный 55 4 5 2 2" xfId="38685"/>
    <cellStyle name="Обычный 55 4 5 3" xfId="38686"/>
    <cellStyle name="Обычный 55 4 6" xfId="38687"/>
    <cellStyle name="Обычный 55 4 6 2" xfId="38688"/>
    <cellStyle name="Обычный 55 4 7" xfId="38689"/>
    <cellStyle name="Обычный 55 4 7 2" xfId="38690"/>
    <cellStyle name="Обычный 55 4 8" xfId="38691"/>
    <cellStyle name="Обычный 55 5" xfId="38692"/>
    <cellStyle name="Обычный 55 5 2" xfId="38693"/>
    <cellStyle name="Обычный 55 5 2 2" xfId="38694"/>
    <cellStyle name="Обычный 55 5 2 2 2" xfId="38695"/>
    <cellStyle name="Обычный 55 5 2 2 2 2" xfId="38696"/>
    <cellStyle name="Обычный 55 5 2 2 3" xfId="38697"/>
    <cellStyle name="Обычный 55 5 2 3" xfId="38698"/>
    <cellStyle name="Обычный 55 5 2 3 2" xfId="38699"/>
    <cellStyle name="Обычный 55 5 2 4" xfId="38700"/>
    <cellStyle name="Обычный 55 5 3" xfId="38701"/>
    <cellStyle name="Обычный 55 5 3 2" xfId="38702"/>
    <cellStyle name="Обычный 55 5 3 2 2" xfId="38703"/>
    <cellStyle name="Обычный 55 5 3 2 2 2" xfId="38704"/>
    <cellStyle name="Обычный 55 5 3 2 3" xfId="38705"/>
    <cellStyle name="Обычный 55 5 3 3" xfId="38706"/>
    <cellStyle name="Обычный 55 5 3 3 2" xfId="38707"/>
    <cellStyle name="Обычный 55 5 3 4" xfId="38708"/>
    <cellStyle name="Обычный 55 5 4" xfId="38709"/>
    <cellStyle name="Обычный 55 5 4 2" xfId="38710"/>
    <cellStyle name="Обычный 55 5 4 2 2" xfId="38711"/>
    <cellStyle name="Обычный 55 5 4 2 2 2" xfId="38712"/>
    <cellStyle name="Обычный 55 5 4 2 3" xfId="38713"/>
    <cellStyle name="Обычный 55 5 4 3" xfId="38714"/>
    <cellStyle name="Обычный 55 5 4 3 2" xfId="38715"/>
    <cellStyle name="Обычный 55 5 4 4" xfId="38716"/>
    <cellStyle name="Обычный 55 5 5" xfId="38717"/>
    <cellStyle name="Обычный 55 5 5 2" xfId="38718"/>
    <cellStyle name="Обычный 55 5 5 2 2" xfId="38719"/>
    <cellStyle name="Обычный 55 5 5 3" xfId="38720"/>
    <cellStyle name="Обычный 55 5 6" xfId="38721"/>
    <cellStyle name="Обычный 55 5 6 2" xfId="38722"/>
    <cellStyle name="Обычный 55 5 7" xfId="38723"/>
    <cellStyle name="Обычный 55 5 7 2" xfId="38724"/>
    <cellStyle name="Обычный 55 5 8" xfId="38725"/>
    <cellStyle name="Обычный 55 6" xfId="38726"/>
    <cellStyle name="Обычный 55 6 2" xfId="38727"/>
    <cellStyle name="Обычный 55 6 2 2" xfId="38728"/>
    <cellStyle name="Обычный 55 6 2 2 2" xfId="38729"/>
    <cellStyle name="Обычный 55 6 2 2 2 2" xfId="38730"/>
    <cellStyle name="Обычный 55 6 2 2 3" xfId="38731"/>
    <cellStyle name="Обычный 55 6 2 3" xfId="38732"/>
    <cellStyle name="Обычный 55 6 2 3 2" xfId="38733"/>
    <cellStyle name="Обычный 55 6 2 4" xfId="38734"/>
    <cellStyle name="Обычный 55 6 3" xfId="38735"/>
    <cellStyle name="Обычный 55 6 3 2" xfId="38736"/>
    <cellStyle name="Обычный 55 6 3 2 2" xfId="38737"/>
    <cellStyle name="Обычный 55 6 3 2 2 2" xfId="38738"/>
    <cellStyle name="Обычный 55 6 3 2 3" xfId="38739"/>
    <cellStyle name="Обычный 55 6 3 3" xfId="38740"/>
    <cellStyle name="Обычный 55 6 3 3 2" xfId="38741"/>
    <cellStyle name="Обычный 55 6 3 4" xfId="38742"/>
    <cellStyle name="Обычный 55 6 4" xfId="38743"/>
    <cellStyle name="Обычный 55 6 4 2" xfId="38744"/>
    <cellStyle name="Обычный 55 6 4 2 2" xfId="38745"/>
    <cellStyle name="Обычный 55 6 4 2 2 2" xfId="38746"/>
    <cellStyle name="Обычный 55 6 4 2 3" xfId="38747"/>
    <cellStyle name="Обычный 55 6 4 3" xfId="38748"/>
    <cellStyle name="Обычный 55 6 4 3 2" xfId="38749"/>
    <cellStyle name="Обычный 55 6 4 4" xfId="38750"/>
    <cellStyle name="Обычный 55 6 5" xfId="38751"/>
    <cellStyle name="Обычный 55 6 5 2" xfId="38752"/>
    <cellStyle name="Обычный 55 6 5 2 2" xfId="38753"/>
    <cellStyle name="Обычный 55 6 5 3" xfId="38754"/>
    <cellStyle name="Обычный 55 6 6" xfId="38755"/>
    <cellStyle name="Обычный 55 6 6 2" xfId="38756"/>
    <cellStyle name="Обычный 55 6 7" xfId="38757"/>
    <cellStyle name="Обычный 55 7" xfId="38758"/>
    <cellStyle name="Обычный 55 7 2" xfId="38759"/>
    <cellStyle name="Обычный 55 7 2 2" xfId="38760"/>
    <cellStyle name="Обычный 55 7 2 2 2" xfId="38761"/>
    <cellStyle name="Обычный 55 7 2 3" xfId="38762"/>
    <cellStyle name="Обычный 55 7 3" xfId="38763"/>
    <cellStyle name="Обычный 55 7 3 2" xfId="38764"/>
    <cellStyle name="Обычный 55 7 4" xfId="38765"/>
    <cellStyle name="Обычный 55 8" xfId="38766"/>
    <cellStyle name="Обычный 55 8 2" xfId="47789"/>
    <cellStyle name="Обычный 55 9" xfId="38767"/>
    <cellStyle name="Обычный 55 9 2" xfId="38768"/>
    <cellStyle name="Обычный 55 9 2 2" xfId="38769"/>
    <cellStyle name="Обычный 55 9 2 2 2" xfId="38770"/>
    <cellStyle name="Обычный 55 9 2 3" xfId="38771"/>
    <cellStyle name="Обычный 55 9 3" xfId="38772"/>
    <cellStyle name="Обычный 55 9 3 2" xfId="38773"/>
    <cellStyle name="Обычный 55 9 4" xfId="38774"/>
    <cellStyle name="Обычный 55_RecoursesReserves_образец (Универсальный от Димы) (2)" xfId="47790"/>
    <cellStyle name="Обычный 56" xfId="38775"/>
    <cellStyle name="Обычный 56 2" xfId="38776"/>
    <cellStyle name="Обычный 56 2 2" xfId="47791"/>
    <cellStyle name="Обычный 56 2 3" xfId="47792"/>
    <cellStyle name="Обычный 56 2 4" xfId="47793"/>
    <cellStyle name="Обычный 56 3" xfId="38777"/>
    <cellStyle name="Обычный 56 3 2" xfId="47794"/>
    <cellStyle name="Обычный 56 4" xfId="38778"/>
    <cellStyle name="Обычный 56 4 2" xfId="47795"/>
    <cellStyle name="Обычный 56 5" xfId="47796"/>
    <cellStyle name="Обычный 56 6" xfId="47797"/>
    <cellStyle name="Обычный 56 7" xfId="47798"/>
    <cellStyle name="Обычный 56_RecoursesReserves_образец (Универсальный от Димы) (2)" xfId="47799"/>
    <cellStyle name="Обычный 57" xfId="38779"/>
    <cellStyle name="Обычный 57 2" xfId="38780"/>
    <cellStyle name="Обычный 57 2 2" xfId="47800"/>
    <cellStyle name="Обычный 57 2 3" xfId="47801"/>
    <cellStyle name="Обычный 57 2 4" xfId="47802"/>
    <cellStyle name="Обычный 57 2 5" xfId="47803"/>
    <cellStyle name="Обычный 57 3" xfId="38781"/>
    <cellStyle name="Обычный 57 3 2" xfId="47804"/>
    <cellStyle name="Обычный 57 4" xfId="38782"/>
    <cellStyle name="Обычный 57 4 2" xfId="47805"/>
    <cellStyle name="Обычный 57 5" xfId="47806"/>
    <cellStyle name="Обычный 57 6" xfId="47807"/>
    <cellStyle name="Обычный 57 7" xfId="47808"/>
    <cellStyle name="Обычный 57 8" xfId="47809"/>
    <cellStyle name="Обычный 57_RecoursesReserves_образец (Универсальный от Димы) (2)" xfId="47810"/>
    <cellStyle name="Обычный 58" xfId="38783"/>
    <cellStyle name="Обычный 58 2" xfId="38784"/>
    <cellStyle name="Обычный 58 2 2" xfId="47811"/>
    <cellStyle name="Обычный 58 2 3" xfId="47812"/>
    <cellStyle name="Обычный 58 2 4" xfId="47813"/>
    <cellStyle name="Обычный 58 2 5" xfId="47814"/>
    <cellStyle name="Обычный 58 3" xfId="38785"/>
    <cellStyle name="Обычный 58 3 2" xfId="47815"/>
    <cellStyle name="Обычный 58 4" xfId="38786"/>
    <cellStyle name="Обычный 58 4 2" xfId="47816"/>
    <cellStyle name="Обычный 58 5" xfId="47817"/>
    <cellStyle name="Обычный 58 6" xfId="47818"/>
    <cellStyle name="Обычный 58 7" xfId="47819"/>
    <cellStyle name="Обычный 58 8" xfId="47820"/>
    <cellStyle name="Обычный 58_RecoursesReserves_образец (Универсальный от Димы) (2)" xfId="47821"/>
    <cellStyle name="Обычный 59" xfId="38787"/>
    <cellStyle name="Обычный 59 2" xfId="38788"/>
    <cellStyle name="Обычный 59 2 2" xfId="47822"/>
    <cellStyle name="Обычный 59 2 3" xfId="47823"/>
    <cellStyle name="Обычный 59 2 4" xfId="47824"/>
    <cellStyle name="Обычный 59 2 5" xfId="47825"/>
    <cellStyle name="Обычный 59 3" xfId="38789"/>
    <cellStyle name="Обычный 59 3 2" xfId="47826"/>
    <cellStyle name="Обычный 59 4" xfId="38790"/>
    <cellStyle name="Обычный 59 4 2" xfId="47827"/>
    <cellStyle name="Обычный 59 5" xfId="47828"/>
    <cellStyle name="Обычный 59 6" xfId="47829"/>
    <cellStyle name="Обычный 59 7" xfId="47830"/>
    <cellStyle name="Обычный 59 8" xfId="47831"/>
    <cellStyle name="Обычный 59_RecoursesReserves_образец (Универсальный от Димы) (2)" xfId="47832"/>
    <cellStyle name="Обычный 6" xfId="38791"/>
    <cellStyle name="Обычный 6 10" xfId="38792"/>
    <cellStyle name="Обычный 6 10 2" xfId="47833"/>
    <cellStyle name="Обычный 6 11" xfId="38793"/>
    <cellStyle name="Обычный 6 11 2" xfId="47834"/>
    <cellStyle name="Обычный 6 12" xfId="38794"/>
    <cellStyle name="Обычный 6 12 2" xfId="47835"/>
    <cellStyle name="Обычный 6 13" xfId="38795"/>
    <cellStyle name="Обычный 6 13 2" xfId="47836"/>
    <cellStyle name="Обычный 6 14" xfId="38796"/>
    <cellStyle name="Обычный 6 14 2" xfId="47837"/>
    <cellStyle name="Обычный 6 15" xfId="38797"/>
    <cellStyle name="Обычный 6 15 2" xfId="47838"/>
    <cellStyle name="Обычный 6 16" xfId="38798"/>
    <cellStyle name="Обычный 6 16 2" xfId="47839"/>
    <cellStyle name="Обычный 6 17" xfId="38799"/>
    <cellStyle name="Обычный 6 17 2" xfId="47840"/>
    <cellStyle name="Обычный 6 18" xfId="38800"/>
    <cellStyle name="Обычный 6 18 2" xfId="47841"/>
    <cellStyle name="Обычный 6 19" xfId="38801"/>
    <cellStyle name="Обычный 6 19 2" xfId="47842"/>
    <cellStyle name="Обычный 6 2" xfId="38802"/>
    <cellStyle name="Обычный 6 2 10" xfId="38803"/>
    <cellStyle name="Обычный 6 2 10 2" xfId="47843"/>
    <cellStyle name="Обычный 6 2 11" xfId="38804"/>
    <cellStyle name="Обычный 6 2 11 2" xfId="47844"/>
    <cellStyle name="Обычный 6 2 12" xfId="38805"/>
    <cellStyle name="Обычный 6 2 12 2" xfId="47845"/>
    <cellStyle name="Обычный 6 2 13" xfId="38806"/>
    <cellStyle name="Обычный 6 2 13 2" xfId="47846"/>
    <cellStyle name="Обычный 6 2 14" xfId="38807"/>
    <cellStyle name="Обычный 6 2 14 2" xfId="47847"/>
    <cellStyle name="Обычный 6 2 15" xfId="38808"/>
    <cellStyle name="Обычный 6 2 15 2" xfId="47848"/>
    <cellStyle name="Обычный 6 2 16" xfId="38809"/>
    <cellStyle name="Обычный 6 2 16 2" xfId="47849"/>
    <cellStyle name="Обычный 6 2 17" xfId="38810"/>
    <cellStyle name="Обычный 6 2 17 2" xfId="47850"/>
    <cellStyle name="Обычный 6 2 18" xfId="38811"/>
    <cellStyle name="Обычный 6 2 18 2" xfId="47851"/>
    <cellStyle name="Обычный 6 2 19" xfId="38812"/>
    <cellStyle name="Обычный 6 2 19 2" xfId="47852"/>
    <cellStyle name="Обычный 6 2 2" xfId="38813"/>
    <cellStyle name="Обычный 6 2 2 10" xfId="38814"/>
    <cellStyle name="Обычный 6 2 2 10 2" xfId="47853"/>
    <cellStyle name="Обычный 6 2 2 11" xfId="38815"/>
    <cellStyle name="Обычный 6 2 2 11 2" xfId="47854"/>
    <cellStyle name="Обычный 6 2 2 12" xfId="38816"/>
    <cellStyle name="Обычный 6 2 2 12 2" xfId="47855"/>
    <cellStyle name="Обычный 6 2 2 13" xfId="38817"/>
    <cellStyle name="Обычный 6 2 2 13 2" xfId="47856"/>
    <cellStyle name="Обычный 6 2 2 14" xfId="38818"/>
    <cellStyle name="Обычный 6 2 2 14 2" xfId="47857"/>
    <cellStyle name="Обычный 6 2 2 15" xfId="38819"/>
    <cellStyle name="Обычный 6 2 2 15 2" xfId="47858"/>
    <cellStyle name="Обычный 6 2 2 16" xfId="38820"/>
    <cellStyle name="Обычный 6 2 2 16 2" xfId="47859"/>
    <cellStyle name="Обычный 6 2 2 17" xfId="38821"/>
    <cellStyle name="Обычный 6 2 2 17 2" xfId="47860"/>
    <cellStyle name="Обычный 6 2 2 18" xfId="38822"/>
    <cellStyle name="Обычный 6 2 2 18 2" xfId="47861"/>
    <cellStyle name="Обычный 6 2 2 19" xfId="38823"/>
    <cellStyle name="Обычный 6 2 2 19 2" xfId="47862"/>
    <cellStyle name="Обычный 6 2 2 2" xfId="38824"/>
    <cellStyle name="Обычный 6 2 2 2 2" xfId="47863"/>
    <cellStyle name="Обычный 6 2 2 20" xfId="38825"/>
    <cellStyle name="Обычный 6 2 2 20 2" xfId="47864"/>
    <cellStyle name="Обычный 6 2 2 21" xfId="38826"/>
    <cellStyle name="Обычный 6 2 2 21 2" xfId="47865"/>
    <cellStyle name="Обычный 6 2 2 22" xfId="47866"/>
    <cellStyle name="Обычный 6 2 2 3" xfId="38827"/>
    <cellStyle name="Обычный 6 2 2 3 2" xfId="47867"/>
    <cellStyle name="Обычный 6 2 2 4" xfId="38828"/>
    <cellStyle name="Обычный 6 2 2 4 2" xfId="47868"/>
    <cellStyle name="Обычный 6 2 2 5" xfId="38829"/>
    <cellStyle name="Обычный 6 2 2 5 2" xfId="47869"/>
    <cellStyle name="Обычный 6 2 2 6" xfId="38830"/>
    <cellStyle name="Обычный 6 2 2 6 2" xfId="47870"/>
    <cellStyle name="Обычный 6 2 2 7" xfId="38831"/>
    <cellStyle name="Обычный 6 2 2 7 2" xfId="47871"/>
    <cellStyle name="Обычный 6 2 2 8" xfId="38832"/>
    <cellStyle name="Обычный 6 2 2 8 2" xfId="47872"/>
    <cellStyle name="Обычный 6 2 2 9" xfId="38833"/>
    <cellStyle name="Обычный 6 2 2 9 2" xfId="47873"/>
    <cellStyle name="Обычный 6 2 20" xfId="38834"/>
    <cellStyle name="Обычный 6 2 20 2" xfId="47874"/>
    <cellStyle name="Обычный 6 2 21" xfId="38835"/>
    <cellStyle name="Обычный 6 2 21 2" xfId="47875"/>
    <cellStyle name="Обычный 6 2 22" xfId="38836"/>
    <cellStyle name="Обычный 6 2 22 2" xfId="47876"/>
    <cellStyle name="Обычный 6 2 23" xfId="38837"/>
    <cellStyle name="Обычный 6 2 23 2" xfId="47877"/>
    <cellStyle name="Обычный 6 2 24" xfId="38838"/>
    <cellStyle name="Обычный 6 2 24 2" xfId="47878"/>
    <cellStyle name="Обычный 6 2 25" xfId="47879"/>
    <cellStyle name="Обычный 6 2 26" xfId="47880"/>
    <cellStyle name="Обычный 6 2 3" xfId="38839"/>
    <cellStyle name="Обычный 6 2 3 2" xfId="47881"/>
    <cellStyle name="Обычный 6 2 4" xfId="38840"/>
    <cellStyle name="Обычный 6 2 4 2" xfId="47882"/>
    <cellStyle name="Обычный 6 2 5" xfId="38841"/>
    <cellStyle name="Обычный 6 2 5 2" xfId="47883"/>
    <cellStyle name="Обычный 6 2 6" xfId="38842"/>
    <cellStyle name="Обычный 6 2 6 2" xfId="47884"/>
    <cellStyle name="Обычный 6 2 7" xfId="38843"/>
    <cellStyle name="Обычный 6 2 7 2" xfId="47885"/>
    <cellStyle name="Обычный 6 2 8" xfId="38844"/>
    <cellStyle name="Обычный 6 2 8 2" xfId="47886"/>
    <cellStyle name="Обычный 6 2 9" xfId="38845"/>
    <cellStyle name="Обычный 6 2 9 2" xfId="47887"/>
    <cellStyle name="Обычный 6 20" xfId="38846"/>
    <cellStyle name="Обычный 6 20 2" xfId="47888"/>
    <cellStyle name="Обычный 6 21" xfId="38847"/>
    <cellStyle name="Обычный 6 21 2" xfId="47889"/>
    <cellStyle name="Обычный 6 22" xfId="38848"/>
    <cellStyle name="Обычный 6 22 2" xfId="47890"/>
    <cellStyle name="Обычный 6 23" xfId="38849"/>
    <cellStyle name="Обычный 6 23 2" xfId="47891"/>
    <cellStyle name="Обычный 6 24" xfId="38850"/>
    <cellStyle name="Обычный 6 24 2" xfId="47892"/>
    <cellStyle name="Обычный 6 25" xfId="38851"/>
    <cellStyle name="Обычный 6 25 2" xfId="47893"/>
    <cellStyle name="Обычный 6 26" xfId="38852"/>
    <cellStyle name="Обычный 6 26 2" xfId="38853"/>
    <cellStyle name="Обычный 6 27" xfId="38854"/>
    <cellStyle name="Обычный 6 27 2" xfId="38855"/>
    <cellStyle name="Обычный 6 3" xfId="38856"/>
    <cellStyle name="Обычный 6 3 2" xfId="38857"/>
    <cellStyle name="Обычный 6 3 2 2" xfId="47894"/>
    <cellStyle name="Обычный 6 3 3" xfId="38858"/>
    <cellStyle name="Обычный 6 3 3 2" xfId="47895"/>
    <cellStyle name="Обычный 6 3 4" xfId="38859"/>
    <cellStyle name="Обычный 6 3 4 2" xfId="47896"/>
    <cellStyle name="Обычный 6 3 4 2 2" xfId="47897"/>
    <cellStyle name="Обычный 6 3 5" xfId="38860"/>
    <cellStyle name="Обычный 6 3 6" xfId="38861"/>
    <cellStyle name="Обычный 6 4" xfId="38862"/>
    <cellStyle name="Обычный 6 4 2" xfId="38863"/>
    <cellStyle name="Обычный 6 4 3" xfId="38864"/>
    <cellStyle name="Обычный 6 5" xfId="38865"/>
    <cellStyle name="Обычный 6 5 2" xfId="47898"/>
    <cellStyle name="Обычный 6 6" xfId="38866"/>
    <cellStyle name="Обычный 6 6 2" xfId="47899"/>
    <cellStyle name="Обычный 6 7" xfId="38867"/>
    <cellStyle name="Обычный 6 7 2" xfId="47900"/>
    <cellStyle name="Обычный 6 8" xfId="38868"/>
    <cellStyle name="Обычный 6 8 2" xfId="47901"/>
    <cellStyle name="Обычный 6 9" xfId="38869"/>
    <cellStyle name="Обычный 6 9 2" xfId="47902"/>
    <cellStyle name="Обычный 6_Вариант от 09.03.11-1 Гальфингер" xfId="38870"/>
    <cellStyle name="Обычный 60" xfId="38871"/>
    <cellStyle name="Обычный 60 2" xfId="38872"/>
    <cellStyle name="Обычный 60 2 2" xfId="47903"/>
    <cellStyle name="Обычный 60 2 3" xfId="47904"/>
    <cellStyle name="Обычный 60 2 4" xfId="47905"/>
    <cellStyle name="Обычный 60 3" xfId="38873"/>
    <cellStyle name="Обычный 60 3 2" xfId="47906"/>
    <cellStyle name="Обычный 60 4" xfId="38874"/>
    <cellStyle name="Обычный 60 4 2" xfId="47907"/>
    <cellStyle name="Обычный 60 5" xfId="47908"/>
    <cellStyle name="Обычный 60 6" xfId="47909"/>
    <cellStyle name="Обычный 60 7" xfId="47910"/>
    <cellStyle name="Обычный 60_RecoursesReserves_образец (Универсальный от Димы) (2)" xfId="47911"/>
    <cellStyle name="Обычный 61" xfId="38875"/>
    <cellStyle name="Обычный 61 2" xfId="38876"/>
    <cellStyle name="Обычный 61 2 2" xfId="47912"/>
    <cellStyle name="Обычный 61 2 3" xfId="47913"/>
    <cellStyle name="Обычный 61 2 4" xfId="47914"/>
    <cellStyle name="Обычный 61 2 5" xfId="47915"/>
    <cellStyle name="Обычный 61 3" xfId="38877"/>
    <cellStyle name="Обычный 61 3 2" xfId="38878"/>
    <cellStyle name="Обычный 61 3 2 2" xfId="38879"/>
    <cellStyle name="Обычный 61 3 2 2 2" xfId="38880"/>
    <cellStyle name="Обычный 61 3 2 2 2 2" xfId="38881"/>
    <cellStyle name="Обычный 61 3 2 2 3" xfId="38882"/>
    <cellStyle name="Обычный 61 3 2 3" xfId="38883"/>
    <cellStyle name="Обычный 61 3 2 3 2" xfId="38884"/>
    <cellStyle name="Обычный 61 3 2 4" xfId="38885"/>
    <cellStyle name="Обычный 61 3 3" xfId="38886"/>
    <cellStyle name="Обычный 61 3 3 2" xfId="38887"/>
    <cellStyle name="Обычный 61 3 3 2 2" xfId="38888"/>
    <cellStyle name="Обычный 61 3 3 2 2 2" xfId="38889"/>
    <cellStyle name="Обычный 61 3 3 2 3" xfId="38890"/>
    <cellStyle name="Обычный 61 3 3 3" xfId="38891"/>
    <cellStyle name="Обычный 61 3 3 3 2" xfId="38892"/>
    <cellStyle name="Обычный 61 3 3 4" xfId="38893"/>
    <cellStyle name="Обычный 61 3 4" xfId="38894"/>
    <cellStyle name="Обычный 61 3 4 2" xfId="38895"/>
    <cellStyle name="Обычный 61 3 4 2 2" xfId="38896"/>
    <cellStyle name="Обычный 61 3 4 2 2 2" xfId="38897"/>
    <cellStyle name="Обычный 61 3 4 2 3" xfId="38898"/>
    <cellStyle name="Обычный 61 3 4 3" xfId="38899"/>
    <cellStyle name="Обычный 61 3 4 3 2" xfId="38900"/>
    <cellStyle name="Обычный 61 3 4 4" xfId="38901"/>
    <cellStyle name="Обычный 61 3 5" xfId="38902"/>
    <cellStyle name="Обычный 61 3 5 2" xfId="38903"/>
    <cellStyle name="Обычный 61 3 5 2 2" xfId="38904"/>
    <cellStyle name="Обычный 61 3 5 3" xfId="38905"/>
    <cellStyle name="Обычный 61 3 6" xfId="38906"/>
    <cellStyle name="Обычный 61 3 6 2" xfId="38907"/>
    <cellStyle name="Обычный 61 3 7" xfId="38908"/>
    <cellStyle name="Обычный 61 3 7 2" xfId="38909"/>
    <cellStyle name="Обычный 61 3 8" xfId="38910"/>
    <cellStyle name="Обычный 61 4" xfId="38911"/>
    <cellStyle name="Обычный 61 4 2" xfId="38912"/>
    <cellStyle name="Обычный 61 4 2 2" xfId="38913"/>
    <cellStyle name="Обычный 61 4 2 2 2" xfId="38914"/>
    <cellStyle name="Обычный 61 4 2 3" xfId="38915"/>
    <cellStyle name="Обычный 61 4 3" xfId="38916"/>
    <cellStyle name="Обычный 61 4 3 2" xfId="38917"/>
    <cellStyle name="Обычный 61 4 4" xfId="38918"/>
    <cellStyle name="Обычный 61 5" xfId="47916"/>
    <cellStyle name="Обычный 61 6" xfId="47917"/>
    <cellStyle name="Обычный 61 7" xfId="47918"/>
    <cellStyle name="Обычный 61 8" xfId="47919"/>
    <cellStyle name="Обычный 61_RecoursesReserves_образец (Универсальный от Димы) (2)" xfId="47920"/>
    <cellStyle name="Обычный 62" xfId="38919"/>
    <cellStyle name="Обычный 62 2" xfId="38920"/>
    <cellStyle name="Обычный 62 2 2" xfId="47921"/>
    <cellStyle name="Обычный 62 2 3" xfId="47922"/>
    <cellStyle name="Обычный 62 2 4" xfId="47923"/>
    <cellStyle name="Обычный 62 2 5" xfId="47924"/>
    <cellStyle name="Обычный 62 3" xfId="38921"/>
    <cellStyle name="Обычный 62 3 2" xfId="38922"/>
    <cellStyle name="Обычный 62 3 2 2" xfId="38923"/>
    <cellStyle name="Обычный 62 3 2 2 2" xfId="38924"/>
    <cellStyle name="Обычный 62 3 2 2 2 2" xfId="38925"/>
    <cellStyle name="Обычный 62 3 2 2 3" xfId="38926"/>
    <cellStyle name="Обычный 62 3 2 3" xfId="38927"/>
    <cellStyle name="Обычный 62 3 2 3 2" xfId="38928"/>
    <cellStyle name="Обычный 62 3 2 4" xfId="38929"/>
    <cellStyle name="Обычный 62 3 3" xfId="38930"/>
    <cellStyle name="Обычный 62 3 3 2" xfId="38931"/>
    <cellStyle name="Обычный 62 3 3 2 2" xfId="38932"/>
    <cellStyle name="Обычный 62 3 3 2 2 2" xfId="38933"/>
    <cellStyle name="Обычный 62 3 3 2 3" xfId="38934"/>
    <cellStyle name="Обычный 62 3 3 3" xfId="38935"/>
    <cellStyle name="Обычный 62 3 3 3 2" xfId="38936"/>
    <cellStyle name="Обычный 62 3 3 4" xfId="38937"/>
    <cellStyle name="Обычный 62 3 4" xfId="38938"/>
    <cellStyle name="Обычный 62 3 4 2" xfId="38939"/>
    <cellStyle name="Обычный 62 3 4 2 2" xfId="38940"/>
    <cellStyle name="Обычный 62 3 4 2 2 2" xfId="38941"/>
    <cellStyle name="Обычный 62 3 4 2 3" xfId="38942"/>
    <cellStyle name="Обычный 62 3 4 3" xfId="38943"/>
    <cellStyle name="Обычный 62 3 4 3 2" xfId="38944"/>
    <cellStyle name="Обычный 62 3 4 4" xfId="38945"/>
    <cellStyle name="Обычный 62 3 5" xfId="38946"/>
    <cellStyle name="Обычный 62 3 5 2" xfId="38947"/>
    <cellStyle name="Обычный 62 3 5 2 2" xfId="38948"/>
    <cellStyle name="Обычный 62 3 5 3" xfId="38949"/>
    <cellStyle name="Обычный 62 3 6" xfId="38950"/>
    <cellStyle name="Обычный 62 3 6 2" xfId="38951"/>
    <cellStyle name="Обычный 62 3 7" xfId="38952"/>
    <cellStyle name="Обычный 62 3 7 2" xfId="38953"/>
    <cellStyle name="Обычный 62 3 8" xfId="38954"/>
    <cellStyle name="Обычный 62 4" xfId="38955"/>
    <cellStyle name="Обычный 62 4 2" xfId="38956"/>
    <cellStyle name="Обычный 62 4 2 2" xfId="38957"/>
    <cellStyle name="Обычный 62 4 2 2 2" xfId="38958"/>
    <cellStyle name="Обычный 62 4 2 3" xfId="38959"/>
    <cellStyle name="Обычный 62 4 3" xfId="38960"/>
    <cellStyle name="Обычный 62 4 3 2" xfId="38961"/>
    <cellStyle name="Обычный 62 4 4" xfId="38962"/>
    <cellStyle name="Обычный 62 5" xfId="47925"/>
    <cellStyle name="Обычный 62 6" xfId="47926"/>
    <cellStyle name="Обычный 62 7" xfId="47927"/>
    <cellStyle name="Обычный 62 8" xfId="47928"/>
    <cellStyle name="Обычный 62_RecoursesReserves_образец (Универсальный от Димы) (2)" xfId="47929"/>
    <cellStyle name="Обычный 63" xfId="38963"/>
    <cellStyle name="Обычный 63 10" xfId="47930"/>
    <cellStyle name="Обычный 63 11" xfId="47931"/>
    <cellStyle name="Обычный 63 12" xfId="47932"/>
    <cellStyle name="Обычный 63 13" xfId="47933"/>
    <cellStyle name="Обычный 63 2" xfId="38964"/>
    <cellStyle name="Обычный 63 2 2" xfId="38965"/>
    <cellStyle name="Обычный 63 2 2 2" xfId="38966"/>
    <cellStyle name="Обычный 63 2 2 2 2" xfId="38967"/>
    <cellStyle name="Обычный 63 2 2 2 2 2" xfId="38968"/>
    <cellStyle name="Обычный 63 2 2 2 3" xfId="38969"/>
    <cellStyle name="Обычный 63 2 2 3" xfId="38970"/>
    <cellStyle name="Обычный 63 2 2 3 2" xfId="38971"/>
    <cellStyle name="Обычный 63 2 2 4" xfId="38972"/>
    <cellStyle name="Обычный 63 2 3" xfId="38973"/>
    <cellStyle name="Обычный 63 2 3 2" xfId="38974"/>
    <cellStyle name="Обычный 63 2 3 2 2" xfId="38975"/>
    <cellStyle name="Обычный 63 2 3 2 2 2" xfId="38976"/>
    <cellStyle name="Обычный 63 2 3 2 3" xfId="38977"/>
    <cellStyle name="Обычный 63 2 3 3" xfId="38978"/>
    <cellStyle name="Обычный 63 2 3 3 2" xfId="38979"/>
    <cellStyle name="Обычный 63 2 3 4" xfId="38980"/>
    <cellStyle name="Обычный 63 2 4" xfId="38981"/>
    <cellStyle name="Обычный 63 2 4 2" xfId="38982"/>
    <cellStyle name="Обычный 63 2 4 2 2" xfId="38983"/>
    <cellStyle name="Обычный 63 2 4 2 2 2" xfId="38984"/>
    <cellStyle name="Обычный 63 2 4 2 3" xfId="38985"/>
    <cellStyle name="Обычный 63 2 4 3" xfId="38986"/>
    <cellStyle name="Обычный 63 2 4 3 2" xfId="38987"/>
    <cellStyle name="Обычный 63 2 4 4" xfId="38988"/>
    <cellStyle name="Обычный 63 2 5" xfId="38989"/>
    <cellStyle name="Обычный 63 2 5 2" xfId="38990"/>
    <cellStyle name="Обычный 63 2 5 2 2" xfId="38991"/>
    <cellStyle name="Обычный 63 2 5 3" xfId="38992"/>
    <cellStyle name="Обычный 63 2 6" xfId="38993"/>
    <cellStyle name="Обычный 63 2 6 2" xfId="38994"/>
    <cellStyle name="Обычный 63 2 7" xfId="38995"/>
    <cellStyle name="Обычный 63 2 7 2" xfId="38996"/>
    <cellStyle name="Обычный 63 2 8" xfId="38997"/>
    <cellStyle name="Обычный 63 3" xfId="38998"/>
    <cellStyle name="Обычный 63 3 2" xfId="38999"/>
    <cellStyle name="Обычный 63 3 2 2" xfId="39000"/>
    <cellStyle name="Обычный 63 3 2 2 2" xfId="39001"/>
    <cellStyle name="Обычный 63 3 2 2 2 2" xfId="39002"/>
    <cellStyle name="Обычный 63 3 2 2 3" xfId="39003"/>
    <cellStyle name="Обычный 63 3 2 3" xfId="39004"/>
    <cellStyle name="Обычный 63 3 2 3 2" xfId="39005"/>
    <cellStyle name="Обычный 63 3 2 4" xfId="39006"/>
    <cellStyle name="Обычный 63 3 3" xfId="39007"/>
    <cellStyle name="Обычный 63 3 3 2" xfId="39008"/>
    <cellStyle name="Обычный 63 3 3 2 2" xfId="39009"/>
    <cellStyle name="Обычный 63 3 3 2 2 2" xfId="39010"/>
    <cellStyle name="Обычный 63 3 3 2 3" xfId="39011"/>
    <cellStyle name="Обычный 63 3 3 3" xfId="39012"/>
    <cellStyle name="Обычный 63 3 3 3 2" xfId="39013"/>
    <cellStyle name="Обычный 63 3 3 4" xfId="39014"/>
    <cellStyle name="Обычный 63 3 4" xfId="39015"/>
    <cellStyle name="Обычный 63 3 4 2" xfId="39016"/>
    <cellStyle name="Обычный 63 3 4 2 2" xfId="39017"/>
    <cellStyle name="Обычный 63 3 4 2 2 2" xfId="39018"/>
    <cellStyle name="Обычный 63 3 4 2 3" xfId="39019"/>
    <cellStyle name="Обычный 63 3 4 3" xfId="39020"/>
    <cellStyle name="Обычный 63 3 4 3 2" xfId="39021"/>
    <cellStyle name="Обычный 63 3 4 4" xfId="39022"/>
    <cellStyle name="Обычный 63 3 5" xfId="39023"/>
    <cellStyle name="Обычный 63 3 5 2" xfId="39024"/>
    <cellStyle name="Обычный 63 3 5 2 2" xfId="39025"/>
    <cellStyle name="Обычный 63 3 5 3" xfId="39026"/>
    <cellStyle name="Обычный 63 3 6" xfId="39027"/>
    <cellStyle name="Обычный 63 3 6 2" xfId="39028"/>
    <cellStyle name="Обычный 63 3 7" xfId="39029"/>
    <cellStyle name="Обычный 63 3 7 2" xfId="39030"/>
    <cellStyle name="Обычный 63 3 8" xfId="39031"/>
    <cellStyle name="Обычный 63 4" xfId="39032"/>
    <cellStyle name="Обычный 63 4 2" xfId="39033"/>
    <cellStyle name="Обычный 63 4 2 2" xfId="39034"/>
    <cellStyle name="Обычный 63 4 2 2 2" xfId="39035"/>
    <cellStyle name="Обычный 63 4 2 2 2 2" xfId="39036"/>
    <cellStyle name="Обычный 63 4 2 2 3" xfId="39037"/>
    <cellStyle name="Обычный 63 4 2 3" xfId="39038"/>
    <cellStyle name="Обычный 63 4 2 3 2" xfId="39039"/>
    <cellStyle name="Обычный 63 4 2 4" xfId="39040"/>
    <cellStyle name="Обычный 63 4 3" xfId="39041"/>
    <cellStyle name="Обычный 63 4 3 2" xfId="39042"/>
    <cellStyle name="Обычный 63 4 3 2 2" xfId="39043"/>
    <cellStyle name="Обычный 63 4 3 2 2 2" xfId="39044"/>
    <cellStyle name="Обычный 63 4 3 2 3" xfId="39045"/>
    <cellStyle name="Обычный 63 4 3 3" xfId="39046"/>
    <cellStyle name="Обычный 63 4 3 3 2" xfId="39047"/>
    <cellStyle name="Обычный 63 4 3 4" xfId="39048"/>
    <cellStyle name="Обычный 63 4 4" xfId="39049"/>
    <cellStyle name="Обычный 63 4 4 2" xfId="39050"/>
    <cellStyle name="Обычный 63 4 4 2 2" xfId="39051"/>
    <cellStyle name="Обычный 63 4 4 2 2 2" xfId="39052"/>
    <cellStyle name="Обычный 63 4 4 2 3" xfId="39053"/>
    <cellStyle name="Обычный 63 4 4 3" xfId="39054"/>
    <cellStyle name="Обычный 63 4 4 3 2" xfId="39055"/>
    <cellStyle name="Обычный 63 4 4 4" xfId="39056"/>
    <cellStyle name="Обычный 63 4 5" xfId="39057"/>
    <cellStyle name="Обычный 63 4 5 2" xfId="39058"/>
    <cellStyle name="Обычный 63 4 5 2 2" xfId="39059"/>
    <cellStyle name="Обычный 63 4 5 3" xfId="39060"/>
    <cellStyle name="Обычный 63 4 6" xfId="39061"/>
    <cellStyle name="Обычный 63 4 6 2" xfId="39062"/>
    <cellStyle name="Обычный 63 4 7" xfId="39063"/>
    <cellStyle name="Обычный 63 5" xfId="39064"/>
    <cellStyle name="Обычный 63 5 2" xfId="39065"/>
    <cellStyle name="Обычный 63 5 2 2" xfId="39066"/>
    <cellStyle name="Обычный 63 5 2 2 2" xfId="39067"/>
    <cellStyle name="Обычный 63 5 2 3" xfId="39068"/>
    <cellStyle name="Обычный 63 5 3" xfId="39069"/>
    <cellStyle name="Обычный 63 5 3 2" xfId="39070"/>
    <cellStyle name="Обычный 63 5 4" xfId="39071"/>
    <cellStyle name="Обычный 63 6" xfId="39072"/>
    <cellStyle name="Обычный 63 6 2" xfId="47934"/>
    <cellStyle name="Обычный 63 6 2 2" xfId="47935"/>
    <cellStyle name="Обычный 63 7" xfId="39073"/>
    <cellStyle name="Обычный 63 7 2" xfId="39074"/>
    <cellStyle name="Обычный 63 7 2 2" xfId="39075"/>
    <cellStyle name="Обычный 63 7 2 2 2" xfId="39076"/>
    <cellStyle name="Обычный 63 7 2 3" xfId="39077"/>
    <cellStyle name="Обычный 63 7 3" xfId="39078"/>
    <cellStyle name="Обычный 63 7 3 2" xfId="39079"/>
    <cellStyle name="Обычный 63 7 4" xfId="39080"/>
    <cellStyle name="Обычный 63 8" xfId="39081"/>
    <cellStyle name="Обычный 63 8 2" xfId="39082"/>
    <cellStyle name="Обычный 63 8 2 2" xfId="39083"/>
    <cellStyle name="Обычный 63 8 2 2 2" xfId="39084"/>
    <cellStyle name="Обычный 63 8 2 3" xfId="39085"/>
    <cellStyle name="Обычный 63 8 3" xfId="39086"/>
    <cellStyle name="Обычный 63 8 3 2" xfId="39087"/>
    <cellStyle name="Обычный 63 8 4" xfId="39088"/>
    <cellStyle name="Обычный 63 9" xfId="39089"/>
    <cellStyle name="Обычный 63 9 2" xfId="47936"/>
    <cellStyle name="Обычный 63 9 2 2" xfId="47937"/>
    <cellStyle name="Обычный 63 9 3" xfId="47938"/>
    <cellStyle name="Обычный 63_RecoursesReserves_образец (Универсальный от Димы) (2)" xfId="47939"/>
    <cellStyle name="Обычный 64" xfId="39090"/>
    <cellStyle name="Обычный 64 2" xfId="39091"/>
    <cellStyle name="Обычный 64 2 2" xfId="47940"/>
    <cellStyle name="Обычный 64 2 2 2" xfId="47941"/>
    <cellStyle name="Обычный 64 2 3" xfId="47942"/>
    <cellStyle name="Обычный 64 2 3 2" xfId="47943"/>
    <cellStyle name="Обычный 64 2 4" xfId="47944"/>
    <cellStyle name="Обычный 64 2 5" xfId="47945"/>
    <cellStyle name="Обычный 64 3" xfId="39092"/>
    <cellStyle name="Обычный 64 3 2" xfId="39093"/>
    <cellStyle name="Обычный 64 3 2 2" xfId="39094"/>
    <cellStyle name="Обычный 64 3 2 2 2" xfId="39095"/>
    <cellStyle name="Обычный 64 3 2 2 2 2" xfId="39096"/>
    <cellStyle name="Обычный 64 3 2 2 3" xfId="39097"/>
    <cellStyle name="Обычный 64 3 2 3" xfId="39098"/>
    <cellStyle name="Обычный 64 3 2 3 2" xfId="39099"/>
    <cellStyle name="Обычный 64 3 2 4" xfId="39100"/>
    <cellStyle name="Обычный 64 3 3" xfId="39101"/>
    <cellStyle name="Обычный 64 3 3 2" xfId="39102"/>
    <cellStyle name="Обычный 64 3 3 2 2" xfId="39103"/>
    <cellStyle name="Обычный 64 3 3 2 2 2" xfId="39104"/>
    <cellStyle name="Обычный 64 3 3 2 3" xfId="39105"/>
    <cellStyle name="Обычный 64 3 3 3" xfId="39106"/>
    <cellStyle name="Обычный 64 3 3 3 2" xfId="39107"/>
    <cellStyle name="Обычный 64 3 3 4" xfId="39108"/>
    <cellStyle name="Обычный 64 3 4" xfId="39109"/>
    <cellStyle name="Обычный 64 3 4 2" xfId="39110"/>
    <cellStyle name="Обычный 64 3 4 2 2" xfId="39111"/>
    <cellStyle name="Обычный 64 3 4 2 2 2" xfId="39112"/>
    <cellStyle name="Обычный 64 3 4 2 3" xfId="39113"/>
    <cellStyle name="Обычный 64 3 4 3" xfId="39114"/>
    <cellStyle name="Обычный 64 3 4 3 2" xfId="39115"/>
    <cellStyle name="Обычный 64 3 4 4" xfId="39116"/>
    <cellStyle name="Обычный 64 3 5" xfId="39117"/>
    <cellStyle name="Обычный 64 3 5 2" xfId="39118"/>
    <cellStyle name="Обычный 64 3 5 2 2" xfId="39119"/>
    <cellStyle name="Обычный 64 3 5 3" xfId="39120"/>
    <cellStyle name="Обычный 64 3 6" xfId="39121"/>
    <cellStyle name="Обычный 64 3 6 2" xfId="39122"/>
    <cellStyle name="Обычный 64 3 7" xfId="39123"/>
    <cellStyle name="Обычный 64 3 7 2" xfId="39124"/>
    <cellStyle name="Обычный 64 3 8" xfId="39125"/>
    <cellStyle name="Обычный 64 4" xfId="39126"/>
    <cellStyle name="Обычный 64 4 2" xfId="39127"/>
    <cellStyle name="Обычный 64 4 2 2" xfId="39128"/>
    <cellStyle name="Обычный 64 4 2 2 2" xfId="39129"/>
    <cellStyle name="Обычный 64 4 2 3" xfId="39130"/>
    <cellStyle name="Обычный 64 4 3" xfId="39131"/>
    <cellStyle name="Обычный 64 4 3 2" xfId="39132"/>
    <cellStyle name="Обычный 64 4 4" xfId="39133"/>
    <cellStyle name="Обычный 64 5" xfId="47946"/>
    <cellStyle name="Обычный 64 6" xfId="47947"/>
    <cellStyle name="Обычный 64 6 2" xfId="47948"/>
    <cellStyle name="Обычный 64 7" xfId="47949"/>
    <cellStyle name="Обычный 64 8" xfId="47950"/>
    <cellStyle name="Обычный 64_RecoursesReserves_образец (Универсальный от Димы) (2)" xfId="47951"/>
    <cellStyle name="Обычный 65" xfId="39134"/>
    <cellStyle name="Обычный 65 10" xfId="47952"/>
    <cellStyle name="Обычный 65 2" xfId="39135"/>
    <cellStyle name="Обычный 65 2 2" xfId="39136"/>
    <cellStyle name="Обычный 65 2 2 2" xfId="39137"/>
    <cellStyle name="Обычный 65 2 2 2 2" xfId="39138"/>
    <cellStyle name="Обычный 65 2 2 2 2 2" xfId="39139"/>
    <cellStyle name="Обычный 65 2 2 2 3" xfId="39140"/>
    <cellStyle name="Обычный 65 2 2 3" xfId="39141"/>
    <cellStyle name="Обычный 65 2 2 3 2" xfId="39142"/>
    <cellStyle name="Обычный 65 2 2 4" xfId="39143"/>
    <cellStyle name="Обычный 65 2 3" xfId="39144"/>
    <cellStyle name="Обычный 65 2 3 2" xfId="39145"/>
    <cellStyle name="Обычный 65 2 3 2 2" xfId="39146"/>
    <cellStyle name="Обычный 65 2 3 2 2 2" xfId="39147"/>
    <cellStyle name="Обычный 65 2 3 2 3" xfId="39148"/>
    <cellStyle name="Обычный 65 2 3 3" xfId="39149"/>
    <cellStyle name="Обычный 65 2 3 3 2" xfId="39150"/>
    <cellStyle name="Обычный 65 2 3 4" xfId="39151"/>
    <cellStyle name="Обычный 65 2 4" xfId="39152"/>
    <cellStyle name="Обычный 65 2 4 2" xfId="39153"/>
    <cellStyle name="Обычный 65 2 4 2 2" xfId="39154"/>
    <cellStyle name="Обычный 65 2 4 2 2 2" xfId="39155"/>
    <cellStyle name="Обычный 65 2 4 2 3" xfId="39156"/>
    <cellStyle name="Обычный 65 2 4 3" xfId="39157"/>
    <cellStyle name="Обычный 65 2 4 3 2" xfId="39158"/>
    <cellStyle name="Обычный 65 2 4 4" xfId="39159"/>
    <cellStyle name="Обычный 65 2 5" xfId="39160"/>
    <cellStyle name="Обычный 65 2 5 2" xfId="39161"/>
    <cellStyle name="Обычный 65 2 5 2 2" xfId="39162"/>
    <cellStyle name="Обычный 65 2 5 3" xfId="39163"/>
    <cellStyle name="Обычный 65 2 6" xfId="39164"/>
    <cellStyle name="Обычный 65 2 6 2" xfId="39165"/>
    <cellStyle name="Обычный 65 2 7" xfId="39166"/>
    <cellStyle name="Обычный 65 2 7 2" xfId="39167"/>
    <cellStyle name="Обычный 65 2 8" xfId="39168"/>
    <cellStyle name="Обычный 65 3" xfId="39169"/>
    <cellStyle name="Обычный 65 3 2" xfId="39170"/>
    <cellStyle name="Обычный 65 3 2 2" xfId="39171"/>
    <cellStyle name="Обычный 65 3 2 2 2" xfId="39172"/>
    <cellStyle name="Обычный 65 3 2 3" xfId="39173"/>
    <cellStyle name="Обычный 65 3 3" xfId="39174"/>
    <cellStyle name="Обычный 65 3 3 2" xfId="39175"/>
    <cellStyle name="Обычный 65 3 4" xfId="39176"/>
    <cellStyle name="Обычный 65 4" xfId="39177"/>
    <cellStyle name="Обычный 65 4 2" xfId="39178"/>
    <cellStyle name="Обычный 65 4 2 2" xfId="39179"/>
    <cellStyle name="Обычный 65 4 2 2 2" xfId="39180"/>
    <cellStyle name="Обычный 65 4 2 3" xfId="39181"/>
    <cellStyle name="Обычный 65 4 3" xfId="39182"/>
    <cellStyle name="Обычный 65 4 3 2" xfId="39183"/>
    <cellStyle name="Обычный 65 4 4" xfId="39184"/>
    <cellStyle name="Обычный 65 5" xfId="39185"/>
    <cellStyle name="Обычный 65 5 2" xfId="39186"/>
    <cellStyle name="Обычный 65 5 2 2" xfId="39187"/>
    <cellStyle name="Обычный 65 5 2 2 2" xfId="39188"/>
    <cellStyle name="Обычный 65 5 2 3" xfId="39189"/>
    <cellStyle name="Обычный 65 5 3" xfId="39190"/>
    <cellStyle name="Обычный 65 5 3 2" xfId="39191"/>
    <cellStyle name="Обычный 65 5 4" xfId="39192"/>
    <cellStyle name="Обычный 65 6" xfId="39193"/>
    <cellStyle name="Обычный 65 6 2" xfId="39194"/>
    <cellStyle name="Обычный 65 6 2 2" xfId="39195"/>
    <cellStyle name="Обычный 65 6 2 2 2" xfId="39196"/>
    <cellStyle name="Обычный 65 6 2 3" xfId="39197"/>
    <cellStyle name="Обычный 65 6 3" xfId="39198"/>
    <cellStyle name="Обычный 65 6 3 2" xfId="39199"/>
    <cellStyle name="Обычный 65 6 4" xfId="39200"/>
    <cellStyle name="Обычный 65 7" xfId="39201"/>
    <cellStyle name="Обычный 65 7 2" xfId="39202"/>
    <cellStyle name="Обычный 65 8" xfId="47953"/>
    <cellStyle name="Обычный 65 8 2" xfId="47954"/>
    <cellStyle name="Обычный 65 9" xfId="47955"/>
    <cellStyle name="Обычный 65_RecoursesReserves_образец (Универсальный от Димы) (2)" xfId="47956"/>
    <cellStyle name="Обычный 66" xfId="39203"/>
    <cellStyle name="Обычный 66 10" xfId="47957"/>
    <cellStyle name="Обычный 66 2" xfId="39204"/>
    <cellStyle name="Обычный 66 2 2" xfId="39205"/>
    <cellStyle name="Обычный 66 2 2 2" xfId="39206"/>
    <cellStyle name="Обычный 66 2 2 2 2" xfId="39207"/>
    <cellStyle name="Обычный 66 2 2 2 2 2" xfId="39208"/>
    <cellStyle name="Обычный 66 2 2 2 3" xfId="39209"/>
    <cellStyle name="Обычный 66 2 2 3" xfId="39210"/>
    <cellStyle name="Обычный 66 2 2 3 2" xfId="39211"/>
    <cellStyle name="Обычный 66 2 2 4" xfId="39212"/>
    <cellStyle name="Обычный 66 2 3" xfId="39213"/>
    <cellStyle name="Обычный 66 2 3 2" xfId="39214"/>
    <cellStyle name="Обычный 66 2 3 2 2" xfId="39215"/>
    <cellStyle name="Обычный 66 2 3 2 2 2" xfId="39216"/>
    <cellStyle name="Обычный 66 2 3 2 3" xfId="39217"/>
    <cellStyle name="Обычный 66 2 3 3" xfId="39218"/>
    <cellStyle name="Обычный 66 2 3 3 2" xfId="39219"/>
    <cellStyle name="Обычный 66 2 3 4" xfId="39220"/>
    <cellStyle name="Обычный 66 2 4" xfId="39221"/>
    <cellStyle name="Обычный 66 2 4 2" xfId="39222"/>
    <cellStyle name="Обычный 66 2 4 2 2" xfId="39223"/>
    <cellStyle name="Обычный 66 2 4 2 2 2" xfId="39224"/>
    <cellStyle name="Обычный 66 2 4 2 3" xfId="39225"/>
    <cellStyle name="Обычный 66 2 4 3" xfId="39226"/>
    <cellStyle name="Обычный 66 2 4 3 2" xfId="39227"/>
    <cellStyle name="Обычный 66 2 4 4" xfId="39228"/>
    <cellStyle name="Обычный 66 2 5" xfId="39229"/>
    <cellStyle name="Обычный 66 2 5 2" xfId="39230"/>
    <cellStyle name="Обычный 66 2 5 2 2" xfId="39231"/>
    <cellStyle name="Обычный 66 2 5 3" xfId="39232"/>
    <cellStyle name="Обычный 66 2 6" xfId="39233"/>
    <cellStyle name="Обычный 66 2 6 2" xfId="39234"/>
    <cellStyle name="Обычный 66 2 7" xfId="39235"/>
    <cellStyle name="Обычный 66 2 7 2" xfId="39236"/>
    <cellStyle name="Обычный 66 2 8" xfId="39237"/>
    <cellStyle name="Обычный 66 3" xfId="39238"/>
    <cellStyle name="Обычный 66 3 2" xfId="39239"/>
    <cellStyle name="Обычный 66 3 2 2" xfId="39240"/>
    <cellStyle name="Обычный 66 3 2 2 2" xfId="39241"/>
    <cellStyle name="Обычный 66 3 2 3" xfId="39242"/>
    <cellStyle name="Обычный 66 3 3" xfId="39243"/>
    <cellStyle name="Обычный 66 3 3 2" xfId="39244"/>
    <cellStyle name="Обычный 66 3 4" xfId="39245"/>
    <cellStyle name="Обычный 66 4" xfId="39246"/>
    <cellStyle name="Обычный 66 4 2" xfId="39247"/>
    <cellStyle name="Обычный 66 4 2 2" xfId="39248"/>
    <cellStyle name="Обычный 66 4 2 2 2" xfId="39249"/>
    <cellStyle name="Обычный 66 4 2 3" xfId="39250"/>
    <cellStyle name="Обычный 66 4 3" xfId="39251"/>
    <cellStyle name="Обычный 66 4 3 2" xfId="39252"/>
    <cellStyle name="Обычный 66 4 4" xfId="39253"/>
    <cellStyle name="Обычный 66 5" xfId="39254"/>
    <cellStyle name="Обычный 66 5 2" xfId="39255"/>
    <cellStyle name="Обычный 66 5 2 2" xfId="39256"/>
    <cellStyle name="Обычный 66 5 2 2 2" xfId="39257"/>
    <cellStyle name="Обычный 66 5 2 3" xfId="39258"/>
    <cellStyle name="Обычный 66 5 3" xfId="39259"/>
    <cellStyle name="Обычный 66 5 3 2" xfId="39260"/>
    <cellStyle name="Обычный 66 5 4" xfId="39261"/>
    <cellStyle name="Обычный 66 6" xfId="39262"/>
    <cellStyle name="Обычный 66 6 2" xfId="39263"/>
    <cellStyle name="Обычный 66 6 2 2" xfId="39264"/>
    <cellStyle name="Обычный 66 6 2 2 2" xfId="39265"/>
    <cellStyle name="Обычный 66 6 2 3" xfId="39266"/>
    <cellStyle name="Обычный 66 6 3" xfId="39267"/>
    <cellStyle name="Обычный 66 6 3 2" xfId="39268"/>
    <cellStyle name="Обычный 66 6 4" xfId="39269"/>
    <cellStyle name="Обычный 66 7" xfId="39270"/>
    <cellStyle name="Обычный 66 7 2" xfId="39271"/>
    <cellStyle name="Обычный 66 8" xfId="47958"/>
    <cellStyle name="Обычный 66 9" xfId="47959"/>
    <cellStyle name="Обычный 66__Anfisa_Result after MRO_model2012(ord+marg ore+dilution)" xfId="47960"/>
    <cellStyle name="Обычный 67" xfId="39272"/>
    <cellStyle name="Обычный 67 10" xfId="47961"/>
    <cellStyle name="Обычный 67 2" xfId="39273"/>
    <cellStyle name="Обычный 67 2 2" xfId="39274"/>
    <cellStyle name="Обычный 67 2 2 2" xfId="39275"/>
    <cellStyle name="Обычный 67 2 2 2 2" xfId="39276"/>
    <cellStyle name="Обычный 67 2 2 2 2 2" xfId="39277"/>
    <cellStyle name="Обычный 67 2 2 2 3" xfId="39278"/>
    <cellStyle name="Обычный 67 2 2 3" xfId="39279"/>
    <cellStyle name="Обычный 67 2 2 3 2" xfId="39280"/>
    <cellStyle name="Обычный 67 2 2 4" xfId="39281"/>
    <cellStyle name="Обычный 67 2 3" xfId="39282"/>
    <cellStyle name="Обычный 67 2 3 2" xfId="39283"/>
    <cellStyle name="Обычный 67 2 3 2 2" xfId="39284"/>
    <cellStyle name="Обычный 67 2 3 2 2 2" xfId="39285"/>
    <cellStyle name="Обычный 67 2 3 2 3" xfId="39286"/>
    <cellStyle name="Обычный 67 2 3 3" xfId="39287"/>
    <cellStyle name="Обычный 67 2 3 3 2" xfId="39288"/>
    <cellStyle name="Обычный 67 2 3 4" xfId="39289"/>
    <cellStyle name="Обычный 67 2 4" xfId="39290"/>
    <cellStyle name="Обычный 67 2 4 2" xfId="39291"/>
    <cellStyle name="Обычный 67 2 4 2 2" xfId="39292"/>
    <cellStyle name="Обычный 67 2 4 2 2 2" xfId="39293"/>
    <cellStyle name="Обычный 67 2 4 2 3" xfId="39294"/>
    <cellStyle name="Обычный 67 2 4 3" xfId="39295"/>
    <cellStyle name="Обычный 67 2 4 3 2" xfId="39296"/>
    <cellStyle name="Обычный 67 2 4 4" xfId="39297"/>
    <cellStyle name="Обычный 67 2 5" xfId="39298"/>
    <cellStyle name="Обычный 67 2 5 2" xfId="39299"/>
    <cellStyle name="Обычный 67 2 5 2 2" xfId="39300"/>
    <cellStyle name="Обычный 67 2 5 3" xfId="39301"/>
    <cellStyle name="Обычный 67 2 6" xfId="39302"/>
    <cellStyle name="Обычный 67 2 6 2" xfId="39303"/>
    <cellStyle name="Обычный 67 2 7" xfId="39304"/>
    <cellStyle name="Обычный 67 2 7 2" xfId="39305"/>
    <cellStyle name="Обычный 67 2 8" xfId="39306"/>
    <cellStyle name="Обычный 67 3" xfId="39307"/>
    <cellStyle name="Обычный 67 3 2" xfId="39308"/>
    <cellStyle name="Обычный 67 3 2 2" xfId="39309"/>
    <cellStyle name="Обычный 67 3 2 2 2" xfId="39310"/>
    <cellStyle name="Обычный 67 3 2 3" xfId="39311"/>
    <cellStyle name="Обычный 67 3 3" xfId="39312"/>
    <cellStyle name="Обычный 67 3 3 2" xfId="39313"/>
    <cellStyle name="Обычный 67 3 4" xfId="39314"/>
    <cellStyle name="Обычный 67 4" xfId="39315"/>
    <cellStyle name="Обычный 67 4 2" xfId="39316"/>
    <cellStyle name="Обычный 67 4 2 2" xfId="39317"/>
    <cellStyle name="Обычный 67 4 2 2 2" xfId="39318"/>
    <cellStyle name="Обычный 67 4 2 3" xfId="39319"/>
    <cellStyle name="Обычный 67 4 3" xfId="39320"/>
    <cellStyle name="Обычный 67 4 3 2" xfId="39321"/>
    <cellStyle name="Обычный 67 4 4" xfId="39322"/>
    <cellStyle name="Обычный 67 5" xfId="39323"/>
    <cellStyle name="Обычный 67 5 2" xfId="39324"/>
    <cellStyle name="Обычный 67 5 2 2" xfId="39325"/>
    <cellStyle name="Обычный 67 5 2 2 2" xfId="39326"/>
    <cellStyle name="Обычный 67 5 2 3" xfId="39327"/>
    <cellStyle name="Обычный 67 5 3" xfId="39328"/>
    <cellStyle name="Обычный 67 5 3 2" xfId="39329"/>
    <cellStyle name="Обычный 67 5 4" xfId="39330"/>
    <cellStyle name="Обычный 67 6" xfId="39331"/>
    <cellStyle name="Обычный 67 6 2" xfId="39332"/>
    <cellStyle name="Обычный 67 6 2 2" xfId="39333"/>
    <cellStyle name="Обычный 67 6 2 2 2" xfId="39334"/>
    <cellStyle name="Обычный 67 6 2 3" xfId="39335"/>
    <cellStyle name="Обычный 67 6 3" xfId="39336"/>
    <cellStyle name="Обычный 67 6 3 2" xfId="39337"/>
    <cellStyle name="Обычный 67 6 4" xfId="39338"/>
    <cellStyle name="Обычный 67 7" xfId="39339"/>
    <cellStyle name="Обычный 67 7 2" xfId="39340"/>
    <cellStyle name="Обычный 67 8" xfId="47962"/>
    <cellStyle name="Обычный 67 9" xfId="47963"/>
    <cellStyle name="Обычный 67_ResoursesReserves_Albazino_All" xfId="47964"/>
    <cellStyle name="Обычный 68" xfId="39341"/>
    <cellStyle name="Обычный 68 2" xfId="39342"/>
    <cellStyle name="Обычный 68 2 2" xfId="39343"/>
    <cellStyle name="Обычный 68 2 2 2" xfId="39344"/>
    <cellStyle name="Обычный 68 2 2 2 2" xfId="39345"/>
    <cellStyle name="Обычный 68 2 2 2 2 2" xfId="39346"/>
    <cellStyle name="Обычный 68 2 2 2 3" xfId="39347"/>
    <cellStyle name="Обычный 68 2 2 3" xfId="39348"/>
    <cellStyle name="Обычный 68 2 2 3 2" xfId="39349"/>
    <cellStyle name="Обычный 68 2 2 4" xfId="39350"/>
    <cellStyle name="Обычный 68 2 3" xfId="39351"/>
    <cellStyle name="Обычный 68 2 3 2" xfId="39352"/>
    <cellStyle name="Обычный 68 2 3 2 2" xfId="39353"/>
    <cellStyle name="Обычный 68 2 3 2 2 2" xfId="39354"/>
    <cellStyle name="Обычный 68 2 3 2 3" xfId="39355"/>
    <cellStyle name="Обычный 68 2 3 3" xfId="39356"/>
    <cellStyle name="Обычный 68 2 3 3 2" xfId="39357"/>
    <cellStyle name="Обычный 68 2 3 4" xfId="39358"/>
    <cellStyle name="Обычный 68 2 4" xfId="39359"/>
    <cellStyle name="Обычный 68 2 4 2" xfId="39360"/>
    <cellStyle name="Обычный 68 2 4 2 2" xfId="39361"/>
    <cellStyle name="Обычный 68 2 4 2 2 2" xfId="39362"/>
    <cellStyle name="Обычный 68 2 4 2 3" xfId="39363"/>
    <cellStyle name="Обычный 68 2 4 3" xfId="39364"/>
    <cellStyle name="Обычный 68 2 4 3 2" xfId="39365"/>
    <cellStyle name="Обычный 68 2 4 4" xfId="39366"/>
    <cellStyle name="Обычный 68 2 5" xfId="39367"/>
    <cellStyle name="Обычный 68 2 5 2" xfId="39368"/>
    <cellStyle name="Обычный 68 2 5 2 2" xfId="39369"/>
    <cellStyle name="Обычный 68 2 5 3" xfId="39370"/>
    <cellStyle name="Обычный 68 2 6" xfId="39371"/>
    <cellStyle name="Обычный 68 2 6 2" xfId="39372"/>
    <cellStyle name="Обычный 68 2 7" xfId="39373"/>
    <cellStyle name="Обычный 68 2 7 2" xfId="39374"/>
    <cellStyle name="Обычный 68 2 8" xfId="39375"/>
    <cellStyle name="Обычный 68 3" xfId="39376"/>
    <cellStyle name="Обычный 68 3 2" xfId="39377"/>
    <cellStyle name="Обычный 68 3 2 2" xfId="39378"/>
    <cellStyle name="Обычный 68 3 2 2 2" xfId="39379"/>
    <cellStyle name="Обычный 68 3 2 3" xfId="39380"/>
    <cellStyle name="Обычный 68 3 3" xfId="39381"/>
    <cellStyle name="Обычный 68 3 3 2" xfId="39382"/>
    <cellStyle name="Обычный 68 3 4" xfId="39383"/>
    <cellStyle name="Обычный 68 4" xfId="39384"/>
    <cellStyle name="Обычный 68 4 2" xfId="39385"/>
    <cellStyle name="Обычный 68 4 2 2" xfId="39386"/>
    <cellStyle name="Обычный 68 4 2 2 2" xfId="39387"/>
    <cellStyle name="Обычный 68 4 2 3" xfId="39388"/>
    <cellStyle name="Обычный 68 4 3" xfId="39389"/>
    <cellStyle name="Обычный 68 4 3 2" xfId="39390"/>
    <cellStyle name="Обычный 68 4 4" xfId="39391"/>
    <cellStyle name="Обычный 68 5" xfId="39392"/>
    <cellStyle name="Обычный 68 5 2" xfId="39393"/>
    <cellStyle name="Обычный 68 5 2 2" xfId="39394"/>
    <cellStyle name="Обычный 68 5 2 2 2" xfId="39395"/>
    <cellStyle name="Обычный 68 5 2 3" xfId="39396"/>
    <cellStyle name="Обычный 68 5 3" xfId="39397"/>
    <cellStyle name="Обычный 68 5 3 2" xfId="39398"/>
    <cellStyle name="Обычный 68 5 4" xfId="39399"/>
    <cellStyle name="Обычный 68 6" xfId="39400"/>
    <cellStyle name="Обычный 68 6 2" xfId="39401"/>
    <cellStyle name="Обычный 68 6 2 2" xfId="39402"/>
    <cellStyle name="Обычный 68 6 3" xfId="39403"/>
    <cellStyle name="Обычный 68 7" xfId="39404"/>
    <cellStyle name="Обычный 68 7 2" xfId="39405"/>
    <cellStyle name="Обычный 68 8" xfId="39406"/>
    <cellStyle name="Обычный 68 8 2" xfId="39407"/>
    <cellStyle name="Обычный 68 9" xfId="39408"/>
    <cellStyle name="Обычный 69" xfId="39409"/>
    <cellStyle name="Обычный 69 2" xfId="47965"/>
    <cellStyle name="Обычный 69 3" xfId="47966"/>
    <cellStyle name="Обычный 69 3 2" xfId="47967"/>
    <cellStyle name="Обычный 69 4" xfId="47968"/>
    <cellStyle name="Обычный 69 5" xfId="47969"/>
    <cellStyle name="Обычный 69 6" xfId="47970"/>
    <cellStyle name="Обычный 69 7" xfId="47971"/>
    <cellStyle name="Обычный 7" xfId="39410"/>
    <cellStyle name="Обычный 7 2" xfId="39411"/>
    <cellStyle name="Обычный 7 2 2" xfId="39412"/>
    <cellStyle name="Обычный 7 2 2 2" xfId="39413"/>
    <cellStyle name="Обычный 7 2 2 2 2" xfId="47972"/>
    <cellStyle name="Обычный 7 2 2 3" xfId="39414"/>
    <cellStyle name="Обычный 7 2 2 4" xfId="39415"/>
    <cellStyle name="Обычный 7 2 3" xfId="39416"/>
    <cellStyle name="Обычный 7 2 3 2" xfId="47973"/>
    <cellStyle name="Обычный 7 2 3 3" xfId="47974"/>
    <cellStyle name="Обычный 7 2 4" xfId="47975"/>
    <cellStyle name="Обычный 7 2 5" xfId="47976"/>
    <cellStyle name="Обычный 7 3" xfId="39417"/>
    <cellStyle name="Обычный 7 3 2" xfId="39418"/>
    <cellStyle name="Обычный 7 3 3" xfId="47977"/>
    <cellStyle name="Обычный 7 4" xfId="39419"/>
    <cellStyle name="Обычный 7 4 2" xfId="47978"/>
    <cellStyle name="Обычный 7 5" xfId="39420"/>
    <cellStyle name="Обычный 70" xfId="39421"/>
    <cellStyle name="Обычный 70 2" xfId="39422"/>
    <cellStyle name="Обычный 70 2 2" xfId="47979"/>
    <cellStyle name="Обычный 70 3" xfId="47980"/>
    <cellStyle name="Обычный 70 4" xfId="47981"/>
    <cellStyle name="Обычный 70 5" xfId="47982"/>
    <cellStyle name="Обычный 70 5 2" xfId="47983"/>
    <cellStyle name="Обычный 70 6" xfId="47984"/>
    <cellStyle name="Обычный 70 7" xfId="47985"/>
    <cellStyle name="Обычный 71" xfId="39423"/>
    <cellStyle name="Обычный 71 2" xfId="39424"/>
    <cellStyle name="Обычный 71 2 2" xfId="39425"/>
    <cellStyle name="Обычный 71 2 2 2" xfId="39426"/>
    <cellStyle name="Обычный 71 2 2 2 2" xfId="39427"/>
    <cellStyle name="Обычный 71 2 2 3" xfId="39428"/>
    <cellStyle name="Обычный 71 2 3" xfId="39429"/>
    <cellStyle name="Обычный 71 2 3 2" xfId="39430"/>
    <cellStyle name="Обычный 71 2 4" xfId="39431"/>
    <cellStyle name="Обычный 71 3" xfId="39432"/>
    <cellStyle name="Обычный 71 3 2" xfId="39433"/>
    <cellStyle name="Обычный 71 3 2 2" xfId="39434"/>
    <cellStyle name="Обычный 71 3 2 2 2" xfId="39435"/>
    <cellStyle name="Обычный 71 3 2 3" xfId="39436"/>
    <cellStyle name="Обычный 71 3 3" xfId="39437"/>
    <cellStyle name="Обычный 71 3 3 2" xfId="39438"/>
    <cellStyle name="Обычный 71 3 4" xfId="39439"/>
    <cellStyle name="Обычный 71 4" xfId="39440"/>
    <cellStyle name="Обычный 71 4 2" xfId="39441"/>
    <cellStyle name="Обычный 71 4 2 2" xfId="39442"/>
    <cellStyle name="Обычный 71 4 2 2 2" xfId="39443"/>
    <cellStyle name="Обычный 71 4 2 3" xfId="39444"/>
    <cellStyle name="Обычный 71 4 3" xfId="39445"/>
    <cellStyle name="Обычный 71 4 3 2" xfId="39446"/>
    <cellStyle name="Обычный 71 4 4" xfId="39447"/>
    <cellStyle name="Обычный 71 5" xfId="39448"/>
    <cellStyle name="Обычный 71 5 2" xfId="47986"/>
    <cellStyle name="Обычный 71 5 3" xfId="47987"/>
    <cellStyle name="Обычный 71 6" xfId="39449"/>
    <cellStyle name="Обычный 71 6 2" xfId="39450"/>
    <cellStyle name="Обычный 71 6 2 2" xfId="39451"/>
    <cellStyle name="Обычный 71 6 3" xfId="39452"/>
    <cellStyle name="Обычный 71 7" xfId="39453"/>
    <cellStyle name="Обычный 71 7 2" xfId="39454"/>
    <cellStyle name="Обычный 71 8" xfId="39455"/>
    <cellStyle name="Обычный 72" xfId="39456"/>
    <cellStyle name="Обычный 72 2" xfId="39457"/>
    <cellStyle name="Обычный 72 2 2" xfId="39458"/>
    <cellStyle name="Обычный 72 2 2 2" xfId="39459"/>
    <cellStyle name="Обычный 72 2 2 2 2" xfId="39460"/>
    <cellStyle name="Обычный 72 2 2 3" xfId="39461"/>
    <cellStyle name="Обычный 72 2 3" xfId="39462"/>
    <cellStyle name="Обычный 72 2 3 2" xfId="39463"/>
    <cellStyle name="Обычный 72 2 4" xfId="39464"/>
    <cellStyle name="Обычный 72 3" xfId="39465"/>
    <cellStyle name="Обычный 72 3 2" xfId="39466"/>
    <cellStyle name="Обычный 72 3 2 2" xfId="39467"/>
    <cellStyle name="Обычный 72 3 2 2 2" xfId="39468"/>
    <cellStyle name="Обычный 72 3 2 3" xfId="39469"/>
    <cellStyle name="Обычный 72 3 3" xfId="39470"/>
    <cellStyle name="Обычный 72 3 3 2" xfId="39471"/>
    <cellStyle name="Обычный 72 3 4" xfId="39472"/>
    <cellStyle name="Обычный 72 4" xfId="39473"/>
    <cellStyle name="Обычный 72 4 2" xfId="39474"/>
    <cellStyle name="Обычный 72 4 2 2" xfId="39475"/>
    <cellStyle name="Обычный 72 4 2 2 2" xfId="39476"/>
    <cellStyle name="Обычный 72 4 2 3" xfId="39477"/>
    <cellStyle name="Обычный 72 4 3" xfId="39478"/>
    <cellStyle name="Обычный 72 4 3 2" xfId="39479"/>
    <cellStyle name="Обычный 72 4 4" xfId="39480"/>
    <cellStyle name="Обычный 72 5" xfId="39481"/>
    <cellStyle name="Обычный 72 5 2" xfId="39482"/>
    <cellStyle name="Обычный 72 5 2 2" xfId="39483"/>
    <cellStyle name="Обычный 72 5 3" xfId="39484"/>
    <cellStyle name="Обычный 72 6" xfId="39485"/>
    <cellStyle name="Обычный 72 6 2" xfId="39486"/>
    <cellStyle name="Обычный 72 7" xfId="39487"/>
    <cellStyle name="Обычный 72 7 2" xfId="39488"/>
    <cellStyle name="Обычный 72 8" xfId="39489"/>
    <cellStyle name="Обычный 72 9" xfId="47988"/>
    <cellStyle name="Обычный 73" xfId="39490"/>
    <cellStyle name="Обычный 73 2" xfId="39491"/>
    <cellStyle name="Обычный 73 2 2" xfId="39492"/>
    <cellStyle name="Обычный 73 2 2 2" xfId="39493"/>
    <cellStyle name="Обычный 73 2 2 2 2" xfId="39494"/>
    <cellStyle name="Обычный 73 2 2 3" xfId="39495"/>
    <cellStyle name="Обычный 73 2 3" xfId="39496"/>
    <cellStyle name="Обычный 73 2 3 2" xfId="39497"/>
    <cellStyle name="Обычный 73 2 4" xfId="39498"/>
    <cellStyle name="Обычный 73 3" xfId="39499"/>
    <cellStyle name="Обычный 73 3 2" xfId="39500"/>
    <cellStyle name="Обычный 73 3 2 2" xfId="39501"/>
    <cellStyle name="Обычный 73 3 2 2 2" xfId="39502"/>
    <cellStyle name="Обычный 73 3 2 3" xfId="39503"/>
    <cellStyle name="Обычный 73 3 3" xfId="39504"/>
    <cellStyle name="Обычный 73 3 3 2" xfId="39505"/>
    <cellStyle name="Обычный 73 3 4" xfId="39506"/>
    <cellStyle name="Обычный 73 4" xfId="39507"/>
    <cellStyle name="Обычный 73 4 2" xfId="39508"/>
    <cellStyle name="Обычный 73 4 2 2" xfId="39509"/>
    <cellStyle name="Обычный 73 4 2 2 2" xfId="39510"/>
    <cellStyle name="Обычный 73 4 2 3" xfId="39511"/>
    <cellStyle name="Обычный 73 4 3" xfId="39512"/>
    <cellStyle name="Обычный 73 4 3 2" xfId="39513"/>
    <cellStyle name="Обычный 73 4 4" xfId="39514"/>
    <cellStyle name="Обычный 73 5" xfId="39515"/>
    <cellStyle name="Обычный 73 5 2" xfId="39516"/>
    <cellStyle name="Обычный 73 5 2 2" xfId="39517"/>
    <cellStyle name="Обычный 73 5 3" xfId="39518"/>
    <cellStyle name="Обычный 73 6" xfId="39519"/>
    <cellStyle name="Обычный 73 6 2" xfId="39520"/>
    <cellStyle name="Обычный 73 7" xfId="39521"/>
    <cellStyle name="Обычный 73 7 2" xfId="39522"/>
    <cellStyle name="Обычный 73 8" xfId="39523"/>
    <cellStyle name="Обычный 73 9" xfId="47989"/>
    <cellStyle name="Обычный 74" xfId="39524"/>
    <cellStyle name="Обычный 74 2" xfId="39525"/>
    <cellStyle name="Обычный 74 2 2" xfId="39526"/>
    <cellStyle name="Обычный 74 2 2 2" xfId="39527"/>
    <cellStyle name="Обычный 74 2 2 2 2" xfId="39528"/>
    <cellStyle name="Обычный 74 2 2 3" xfId="39529"/>
    <cellStyle name="Обычный 74 2 3" xfId="39530"/>
    <cellStyle name="Обычный 74 2 3 2" xfId="39531"/>
    <cellStyle name="Обычный 74 2 4" xfId="39532"/>
    <cellStyle name="Обычный 74 3" xfId="39533"/>
    <cellStyle name="Обычный 74 3 2" xfId="39534"/>
    <cellStyle name="Обычный 74 3 2 2" xfId="39535"/>
    <cellStyle name="Обычный 74 3 2 2 2" xfId="39536"/>
    <cellStyle name="Обычный 74 3 2 3" xfId="39537"/>
    <cellStyle name="Обычный 74 3 3" xfId="39538"/>
    <cellStyle name="Обычный 74 3 3 2" xfId="39539"/>
    <cellStyle name="Обычный 74 3 4" xfId="39540"/>
    <cellStyle name="Обычный 74 4" xfId="39541"/>
    <cellStyle name="Обычный 74 4 2" xfId="39542"/>
    <cellStyle name="Обычный 74 4 2 2" xfId="39543"/>
    <cellStyle name="Обычный 74 4 2 2 2" xfId="39544"/>
    <cellStyle name="Обычный 74 4 2 3" xfId="39545"/>
    <cellStyle name="Обычный 74 4 3" xfId="39546"/>
    <cellStyle name="Обычный 74 4 3 2" xfId="39547"/>
    <cellStyle name="Обычный 74 4 4" xfId="39548"/>
    <cellStyle name="Обычный 74 5" xfId="39549"/>
    <cellStyle name="Обычный 74 5 2" xfId="39550"/>
    <cellStyle name="Обычный 74 5 2 2" xfId="39551"/>
    <cellStyle name="Обычный 74 5 3" xfId="39552"/>
    <cellStyle name="Обычный 74 6" xfId="39553"/>
    <cellStyle name="Обычный 74 6 2" xfId="39554"/>
    <cellStyle name="Обычный 74 7" xfId="39555"/>
    <cellStyle name="Обычный 74 7 2" xfId="39556"/>
    <cellStyle name="Обычный 74 8" xfId="39557"/>
    <cellStyle name="Обычный 74 9" xfId="47990"/>
    <cellStyle name="Обычный 75" xfId="39558"/>
    <cellStyle name="Обычный 75 2" xfId="39559"/>
    <cellStyle name="Обычный 75 2 2" xfId="39560"/>
    <cellStyle name="Обычный 75 3" xfId="47991"/>
    <cellStyle name="Обычный 75 3 2" xfId="47992"/>
    <cellStyle name="Обычный 75 4" xfId="47993"/>
    <cellStyle name="Обычный 75 5" xfId="47994"/>
    <cellStyle name="Обычный 75 6" xfId="47995"/>
    <cellStyle name="Обычный 75 7" xfId="47996"/>
    <cellStyle name="Обычный 76" xfId="39561"/>
    <cellStyle name="Обычный 76 2" xfId="47997"/>
    <cellStyle name="Обычный 76 2 2" xfId="47998"/>
    <cellStyle name="Обычный 77" xfId="39562"/>
    <cellStyle name="Обычный 77 2" xfId="39563"/>
    <cellStyle name="Обычный 77 2 2" xfId="47999"/>
    <cellStyle name="Обычный 77 2 3" xfId="48000"/>
    <cellStyle name="Обычный 78" xfId="39564"/>
    <cellStyle name="Обычный 78 2" xfId="39565"/>
    <cellStyle name="Обычный 78 2 2" xfId="39566"/>
    <cellStyle name="Обычный 78 3" xfId="39567"/>
    <cellStyle name="Обычный 78 3 2" xfId="39568"/>
    <cellStyle name="Обычный 78 4" xfId="39569"/>
    <cellStyle name="Обычный 79" xfId="39570"/>
    <cellStyle name="Обычный 79 2" xfId="48001"/>
    <cellStyle name="Обычный 79 2 2" xfId="48002"/>
    <cellStyle name="Обычный 8" xfId="39571"/>
    <cellStyle name="Обычный 8 10" xfId="39572"/>
    <cellStyle name="Обычный 8 10 2" xfId="48003"/>
    <cellStyle name="Обычный 8 11" xfId="39573"/>
    <cellStyle name="Обычный 8 11 2" xfId="48004"/>
    <cellStyle name="Обычный 8 12" xfId="39574"/>
    <cellStyle name="Обычный 8 12 2" xfId="48005"/>
    <cellStyle name="Обычный 8 13" xfId="39575"/>
    <cellStyle name="Обычный 8 13 2" xfId="48006"/>
    <cellStyle name="Обычный 8 14" xfId="39576"/>
    <cellStyle name="Обычный 8 14 2" xfId="48007"/>
    <cellStyle name="Обычный 8 15" xfId="39577"/>
    <cellStyle name="Обычный 8 15 2" xfId="48008"/>
    <cellStyle name="Обычный 8 16" xfId="39578"/>
    <cellStyle name="Обычный 8 16 2" xfId="48009"/>
    <cellStyle name="Обычный 8 17" xfId="39579"/>
    <cellStyle name="Обычный 8 17 2" xfId="48010"/>
    <cellStyle name="Обычный 8 18" xfId="39580"/>
    <cellStyle name="Обычный 8 18 2" xfId="48011"/>
    <cellStyle name="Обычный 8 19" xfId="39581"/>
    <cellStyle name="Обычный 8 19 2" xfId="48012"/>
    <cellStyle name="Обычный 8 2" xfId="39582"/>
    <cellStyle name="Обычный 8 2 10" xfId="39583"/>
    <cellStyle name="Обычный 8 2 10 2" xfId="48013"/>
    <cellStyle name="Обычный 8 2 11" xfId="39584"/>
    <cellStyle name="Обычный 8 2 11 2" xfId="48014"/>
    <cellStyle name="Обычный 8 2 12" xfId="39585"/>
    <cellStyle name="Обычный 8 2 12 2" xfId="48015"/>
    <cellStyle name="Обычный 8 2 13" xfId="39586"/>
    <cellStyle name="Обычный 8 2 13 2" xfId="48016"/>
    <cellStyle name="Обычный 8 2 14" xfId="39587"/>
    <cellStyle name="Обычный 8 2 14 2" xfId="48017"/>
    <cellStyle name="Обычный 8 2 15" xfId="39588"/>
    <cellStyle name="Обычный 8 2 15 2" xfId="48018"/>
    <cellStyle name="Обычный 8 2 16" xfId="39589"/>
    <cellStyle name="Обычный 8 2 16 2" xfId="48019"/>
    <cellStyle name="Обычный 8 2 17" xfId="39590"/>
    <cellStyle name="Обычный 8 2 17 2" xfId="48020"/>
    <cellStyle name="Обычный 8 2 18" xfId="39591"/>
    <cellStyle name="Обычный 8 2 18 2" xfId="48021"/>
    <cellStyle name="Обычный 8 2 19" xfId="39592"/>
    <cellStyle name="Обычный 8 2 19 2" xfId="48022"/>
    <cellStyle name="Обычный 8 2 2" xfId="39593"/>
    <cellStyle name="Обычный 8 2 2 10" xfId="39594"/>
    <cellStyle name="Обычный 8 2 2 10 2" xfId="48023"/>
    <cellStyle name="Обычный 8 2 2 11" xfId="39595"/>
    <cellStyle name="Обычный 8 2 2 11 2" xfId="48024"/>
    <cellStyle name="Обычный 8 2 2 12" xfId="39596"/>
    <cellStyle name="Обычный 8 2 2 12 2" xfId="48025"/>
    <cellStyle name="Обычный 8 2 2 13" xfId="39597"/>
    <cellStyle name="Обычный 8 2 2 13 2" xfId="48026"/>
    <cellStyle name="Обычный 8 2 2 14" xfId="39598"/>
    <cellStyle name="Обычный 8 2 2 14 2" xfId="48027"/>
    <cellStyle name="Обычный 8 2 2 15" xfId="39599"/>
    <cellStyle name="Обычный 8 2 2 15 2" xfId="48028"/>
    <cellStyle name="Обычный 8 2 2 16" xfId="39600"/>
    <cellStyle name="Обычный 8 2 2 16 2" xfId="48029"/>
    <cellStyle name="Обычный 8 2 2 17" xfId="39601"/>
    <cellStyle name="Обычный 8 2 2 17 2" xfId="48030"/>
    <cellStyle name="Обычный 8 2 2 18" xfId="39602"/>
    <cellStyle name="Обычный 8 2 2 18 2" xfId="48031"/>
    <cellStyle name="Обычный 8 2 2 19" xfId="39603"/>
    <cellStyle name="Обычный 8 2 2 19 2" xfId="48032"/>
    <cellStyle name="Обычный 8 2 2 2" xfId="39604"/>
    <cellStyle name="Обычный 8 2 2 2 2" xfId="48033"/>
    <cellStyle name="Обычный 8 2 2 20" xfId="39605"/>
    <cellStyle name="Обычный 8 2 2 20 2" xfId="48034"/>
    <cellStyle name="Обычный 8 2 2 21" xfId="39606"/>
    <cellStyle name="Обычный 8 2 2 21 2" xfId="48035"/>
    <cellStyle name="Обычный 8 2 2 22" xfId="48036"/>
    <cellStyle name="Обычный 8 2 2 3" xfId="39607"/>
    <cellStyle name="Обычный 8 2 2 3 2" xfId="48037"/>
    <cellStyle name="Обычный 8 2 2 4" xfId="39608"/>
    <cellStyle name="Обычный 8 2 2 4 2" xfId="48038"/>
    <cellStyle name="Обычный 8 2 2 5" xfId="39609"/>
    <cellStyle name="Обычный 8 2 2 5 2" xfId="48039"/>
    <cellStyle name="Обычный 8 2 2 6" xfId="39610"/>
    <cellStyle name="Обычный 8 2 2 6 2" xfId="48040"/>
    <cellStyle name="Обычный 8 2 2 7" xfId="39611"/>
    <cellStyle name="Обычный 8 2 2 7 2" xfId="48041"/>
    <cellStyle name="Обычный 8 2 2 8" xfId="39612"/>
    <cellStyle name="Обычный 8 2 2 8 2" xfId="48042"/>
    <cellStyle name="Обычный 8 2 2 9" xfId="39613"/>
    <cellStyle name="Обычный 8 2 2 9 2" xfId="48043"/>
    <cellStyle name="Обычный 8 2 20" xfId="39614"/>
    <cellStyle name="Обычный 8 2 20 2" xfId="48044"/>
    <cellStyle name="Обычный 8 2 21" xfId="39615"/>
    <cellStyle name="Обычный 8 2 21 2" xfId="48045"/>
    <cellStyle name="Обычный 8 2 22" xfId="39616"/>
    <cellStyle name="Обычный 8 2 22 2" xfId="48046"/>
    <cellStyle name="Обычный 8 2 23" xfId="39617"/>
    <cellStyle name="Обычный 8 2 23 2" xfId="48047"/>
    <cellStyle name="Обычный 8 2 24" xfId="39618"/>
    <cellStyle name="Обычный 8 2 24 2" xfId="48048"/>
    <cellStyle name="Обычный 8 2 25" xfId="48049"/>
    <cellStyle name="Обычный 8 2 26" xfId="48050"/>
    <cellStyle name="Обычный 8 2 3" xfId="39619"/>
    <cellStyle name="Обычный 8 2 3 2" xfId="48051"/>
    <cellStyle name="Обычный 8 2 4" xfId="39620"/>
    <cellStyle name="Обычный 8 2 4 2" xfId="48052"/>
    <cellStyle name="Обычный 8 2 5" xfId="39621"/>
    <cellStyle name="Обычный 8 2 5 2" xfId="48053"/>
    <cellStyle name="Обычный 8 2 6" xfId="39622"/>
    <cellStyle name="Обычный 8 2 6 2" xfId="48054"/>
    <cellStyle name="Обычный 8 2 7" xfId="39623"/>
    <cellStyle name="Обычный 8 2 7 2" xfId="48055"/>
    <cellStyle name="Обычный 8 2 8" xfId="39624"/>
    <cellStyle name="Обычный 8 2 8 2" xfId="48056"/>
    <cellStyle name="Обычный 8 2 9" xfId="39625"/>
    <cellStyle name="Обычный 8 2 9 2" xfId="48057"/>
    <cellStyle name="Обычный 8 20" xfId="39626"/>
    <cellStyle name="Обычный 8 20 2" xfId="48058"/>
    <cellStyle name="Обычный 8 21" xfId="39627"/>
    <cellStyle name="Обычный 8 21 2" xfId="48059"/>
    <cellStyle name="Обычный 8 22" xfId="39628"/>
    <cellStyle name="Обычный 8 22 2" xfId="48060"/>
    <cellStyle name="Обычный 8 23" xfId="39629"/>
    <cellStyle name="Обычный 8 23 2" xfId="48061"/>
    <cellStyle name="Обычный 8 24" xfId="39630"/>
    <cellStyle name="Обычный 8 24 2" xfId="48062"/>
    <cellStyle name="Обычный 8 3" xfId="39631"/>
    <cellStyle name="Обычный 8 3 2" xfId="48063"/>
    <cellStyle name="Обычный 8 4" xfId="39632"/>
    <cellStyle name="Обычный 8 4 2" xfId="48064"/>
    <cellStyle name="Обычный 8 5" xfId="39633"/>
    <cellStyle name="Обычный 8 5 2" xfId="48065"/>
    <cellStyle name="Обычный 8 6" xfId="39634"/>
    <cellStyle name="Обычный 8 6 2" xfId="48066"/>
    <cellStyle name="Обычный 8 7" xfId="39635"/>
    <cellStyle name="Обычный 8 7 2" xfId="48067"/>
    <cellStyle name="Обычный 8 8" xfId="39636"/>
    <cellStyle name="Обычный 8 8 2" xfId="48068"/>
    <cellStyle name="Обычный 8 9" xfId="39637"/>
    <cellStyle name="Обычный 8 9 2" xfId="48069"/>
    <cellStyle name="Обычный 8_Прил №6" xfId="39638"/>
    <cellStyle name="Обычный 80" xfId="39639"/>
    <cellStyle name="Обычный 80 2" xfId="39640"/>
    <cellStyle name="Обычный 80 2 2" xfId="39641"/>
    <cellStyle name="Обычный 80 3" xfId="39642"/>
    <cellStyle name="Обычный 80 3 2" xfId="39643"/>
    <cellStyle name="Обычный 80 3 2 2" xfId="39644"/>
    <cellStyle name="Обычный 80 3 3" xfId="39645"/>
    <cellStyle name="Обычный 80 4" xfId="39646"/>
    <cellStyle name="Обычный 80 4 2" xfId="39647"/>
    <cellStyle name="Обычный 81" xfId="39648"/>
    <cellStyle name="Обычный 81 2" xfId="39649"/>
    <cellStyle name="Обычный 81 2 2" xfId="39650"/>
    <cellStyle name="Обычный 81 2 2 2" xfId="39651"/>
    <cellStyle name="Обычный 81 2 3" xfId="39652"/>
    <cellStyle name="Обычный 81 3" xfId="39653"/>
    <cellStyle name="Обычный 81 3 2" xfId="39654"/>
    <cellStyle name="Обычный 81 4" xfId="39655"/>
    <cellStyle name="Обычный 81 4 2" xfId="39656"/>
    <cellStyle name="Обычный 81 5" xfId="48070"/>
    <cellStyle name="Обычный 82" xfId="39657"/>
    <cellStyle name="Обычный 82 2" xfId="39658"/>
    <cellStyle name="Обычный 82 2 2" xfId="48071"/>
    <cellStyle name="Обычный 82 2 3" xfId="48072"/>
    <cellStyle name="Обычный 82 3" xfId="48073"/>
    <cellStyle name="Обычный 83" xfId="39659"/>
    <cellStyle name="Обычный 83 2" xfId="39660"/>
    <cellStyle name="Обычный 83 2 2" xfId="39661"/>
    <cellStyle name="Обычный 83 2 2 2" xfId="39662"/>
    <cellStyle name="Обычный 83 2 3" xfId="39663"/>
    <cellStyle name="Обычный 83 3" xfId="39664"/>
    <cellStyle name="Обычный 83 3 2" xfId="39665"/>
    <cellStyle name="Обычный 84" xfId="39666"/>
    <cellStyle name="Обычный 84 2" xfId="39667"/>
    <cellStyle name="Обычный 84 2 2" xfId="39668"/>
    <cellStyle name="Обычный 84 2 3" xfId="48074"/>
    <cellStyle name="Обычный 85" xfId="39669"/>
    <cellStyle name="Обычный 85 2" xfId="39670"/>
    <cellStyle name="Обычный 85 2 2" xfId="39671"/>
    <cellStyle name="Обычный 85 2 2 2" xfId="39672"/>
    <cellStyle name="Обычный 85 2 2 2 2" xfId="39673"/>
    <cellStyle name="Обычный 85 2 2 3" xfId="39674"/>
    <cellStyle name="Обычный 85 2 3" xfId="39675"/>
    <cellStyle name="Обычный 85 2 3 2" xfId="39676"/>
    <cellStyle name="Обычный 85 2 4" xfId="39677"/>
    <cellStyle name="Обычный 85 3" xfId="39678"/>
    <cellStyle name="Обычный 85 3 2" xfId="39679"/>
    <cellStyle name="Обычный 85 3 2 2" xfId="39680"/>
    <cellStyle name="Обычный 85 3 3" xfId="39681"/>
    <cellStyle name="Обычный 85 4" xfId="39682"/>
    <cellStyle name="Обычный 85 4 2" xfId="39683"/>
    <cellStyle name="Обычный 85 5" xfId="39684"/>
    <cellStyle name="Обычный 86" xfId="39685"/>
    <cellStyle name="Обычный 86 2" xfId="39686"/>
    <cellStyle name="Обычный 86 2 2" xfId="39687"/>
    <cellStyle name="Обычный 86 2 2 2" xfId="39688"/>
    <cellStyle name="Обычный 86 2 3" xfId="39689"/>
    <cellStyle name="Обычный 86 3" xfId="39690"/>
    <cellStyle name="Обычный 86 3 2" xfId="39691"/>
    <cellStyle name="Обычный 86 4" xfId="39692"/>
    <cellStyle name="Обычный 87" xfId="39693"/>
    <cellStyle name="Обычный 87 2" xfId="48075"/>
    <cellStyle name="Обычный 88" xfId="39694"/>
    <cellStyle name="Обычный 88 2" xfId="39695"/>
    <cellStyle name="Обычный 88 2 2" xfId="39696"/>
    <cellStyle name="Обычный 88 2 3" xfId="39697"/>
    <cellStyle name="Обычный 88 3" xfId="39698"/>
    <cellStyle name="Обычный 88 3 2" xfId="39699"/>
    <cellStyle name="Обычный 88 3 2 2" xfId="39700"/>
    <cellStyle name="Обычный 88 3 3" xfId="39701"/>
    <cellStyle name="Обычный 88 4" xfId="39702"/>
    <cellStyle name="Обычный 88 4 2" xfId="39703"/>
    <cellStyle name="Обычный 88 5" xfId="39704"/>
    <cellStyle name="Обычный 89" xfId="39705"/>
    <cellStyle name="Обычный 89 2" xfId="39706"/>
    <cellStyle name="Обычный 89 2 2" xfId="39707"/>
    <cellStyle name="Обычный 89 2 2 2" xfId="39708"/>
    <cellStyle name="Обычный 89 2 3" xfId="39709"/>
    <cellStyle name="Обычный 89 3" xfId="39710"/>
    <cellStyle name="Обычный 89 3 2" xfId="39711"/>
    <cellStyle name="Обычный 89 4" xfId="39712"/>
    <cellStyle name="Обычный 9" xfId="39713"/>
    <cellStyle name="Обычный 9 10" xfId="39714"/>
    <cellStyle name="Обычный 9 10 2" xfId="48076"/>
    <cellStyle name="Обычный 9 11" xfId="39715"/>
    <cellStyle name="Обычный 9 11 2" xfId="48077"/>
    <cellStyle name="Обычный 9 12" xfId="39716"/>
    <cellStyle name="Обычный 9 12 2" xfId="48078"/>
    <cellStyle name="Обычный 9 13" xfId="39717"/>
    <cellStyle name="Обычный 9 13 2" xfId="48079"/>
    <cellStyle name="Обычный 9 14" xfId="39718"/>
    <cellStyle name="Обычный 9 14 2" xfId="48080"/>
    <cellStyle name="Обычный 9 15" xfId="39719"/>
    <cellStyle name="Обычный 9 15 2" xfId="48081"/>
    <cellStyle name="Обычный 9 16" xfId="39720"/>
    <cellStyle name="Обычный 9 16 2" xfId="48082"/>
    <cellStyle name="Обычный 9 17" xfId="39721"/>
    <cellStyle name="Обычный 9 17 2" xfId="48083"/>
    <cellStyle name="Обычный 9 18" xfId="39722"/>
    <cellStyle name="Обычный 9 18 2" xfId="48084"/>
    <cellStyle name="Обычный 9 19" xfId="39723"/>
    <cellStyle name="Обычный 9 19 2" xfId="48085"/>
    <cellStyle name="Обычный 9 2" xfId="39724"/>
    <cellStyle name="Обычный 9 2 2" xfId="39725"/>
    <cellStyle name="Обычный 9 2 2 2" xfId="48086"/>
    <cellStyle name="Обычный 9 2 3" xfId="39726"/>
    <cellStyle name="Обычный 9 2 3 2" xfId="48087"/>
    <cellStyle name="Обычный 9 2 4" xfId="39727"/>
    <cellStyle name="Обычный 9 2 4 2" xfId="48088"/>
    <cellStyle name="Обычный 9 2 5" xfId="48089"/>
    <cellStyle name="Обычный 9 2 6" xfId="48090"/>
    <cellStyle name="Обычный 9 20" xfId="39728"/>
    <cellStyle name="Обычный 9 20 2" xfId="48091"/>
    <cellStyle name="Обычный 9 21" xfId="39729"/>
    <cellStyle name="Обычный 9 21 2" xfId="48092"/>
    <cellStyle name="Обычный 9 22" xfId="48093"/>
    <cellStyle name="Обычный 9 23" xfId="48094"/>
    <cellStyle name="Обычный 9 3" xfId="39730"/>
    <cellStyle name="Обычный 9 3 2" xfId="39731"/>
    <cellStyle name="Обычный 9 3 2 2" xfId="48095"/>
    <cellStyle name="Обычный 9 3 3" xfId="39732"/>
    <cellStyle name="Обычный 9 3 3 2" xfId="48096"/>
    <cellStyle name="Обычный 9 3 4" xfId="39733"/>
    <cellStyle name="Обычный 9 3 4 2" xfId="48097"/>
    <cellStyle name="Обычный 9 3 5" xfId="48098"/>
    <cellStyle name="Обычный 9 4" xfId="39734"/>
    <cellStyle name="Обычный 9 4 2" xfId="48099"/>
    <cellStyle name="Обычный 9 5" xfId="39735"/>
    <cellStyle name="Обычный 9 5 2" xfId="48100"/>
    <cellStyle name="Обычный 9 6" xfId="39736"/>
    <cellStyle name="Обычный 9 6 2" xfId="48101"/>
    <cellStyle name="Обычный 9 7" xfId="39737"/>
    <cellStyle name="Обычный 9 7 2" xfId="48102"/>
    <cellStyle name="Обычный 9 8" xfId="39738"/>
    <cellStyle name="Обычный 9 8 2" xfId="48103"/>
    <cellStyle name="Обычный 9 9" xfId="39739"/>
    <cellStyle name="Обычный 9 9 2" xfId="48104"/>
    <cellStyle name="Обычный 90" xfId="39740"/>
    <cellStyle name="Обычный 90 2" xfId="39741"/>
    <cellStyle name="Обычный 91" xfId="39742"/>
    <cellStyle name="Обычный 91 2" xfId="39743"/>
    <cellStyle name="Обычный 91 2 2" xfId="39744"/>
    <cellStyle name="Обычный 91 2 2 2" xfId="39745"/>
    <cellStyle name="Обычный 91 2 3" xfId="39746"/>
    <cellStyle name="Обычный 91 3" xfId="39747"/>
    <cellStyle name="Обычный 91 3 2" xfId="39748"/>
    <cellStyle name="Обычный 91 4" xfId="39749"/>
    <cellStyle name="Обычный 92" xfId="39750"/>
    <cellStyle name="Обычный 92 2" xfId="39751"/>
    <cellStyle name="Обычный 92 2 2" xfId="39752"/>
    <cellStyle name="Обычный 92 2 2 2" xfId="39753"/>
    <cellStyle name="Обычный 92 2 3" xfId="39754"/>
    <cellStyle name="Обычный 92 3" xfId="39755"/>
    <cellStyle name="Обычный 92 3 2" xfId="39756"/>
    <cellStyle name="Обычный 92 4" xfId="39757"/>
    <cellStyle name="Обычный 93" xfId="39758"/>
    <cellStyle name="Обычный 93 2" xfId="39759"/>
    <cellStyle name="Обычный 93 2 2" xfId="39760"/>
    <cellStyle name="Обычный 93 3" xfId="39761"/>
    <cellStyle name="Обычный 94" xfId="39762"/>
    <cellStyle name="Обычный 94 2" xfId="39763"/>
    <cellStyle name="Обычный 94 2 2" xfId="39764"/>
    <cellStyle name="Обычный 94 3" xfId="39765"/>
    <cellStyle name="Обычный 95" xfId="39766"/>
    <cellStyle name="Обычный 95 2" xfId="39767"/>
    <cellStyle name="Обычный 95 2 2" xfId="39768"/>
    <cellStyle name="Обычный 95 3" xfId="39769"/>
    <cellStyle name="Обычный 96" xfId="39770"/>
    <cellStyle name="Обычный 96 2" xfId="39771"/>
    <cellStyle name="Обычный 96 2 2" xfId="39772"/>
    <cellStyle name="Обычный 96 3" xfId="39773"/>
    <cellStyle name="Обычный 97" xfId="39774"/>
    <cellStyle name="Обычный 97 2" xfId="39775"/>
    <cellStyle name="Обычный 97 2 2" xfId="39776"/>
    <cellStyle name="Обычный 97 3" xfId="39777"/>
    <cellStyle name="Обычный 98" xfId="39778"/>
    <cellStyle name="Обычный 98 2" xfId="48105"/>
    <cellStyle name="Обычный 99" xfId="39779"/>
    <cellStyle name="Обычный 99 2" xfId="39780"/>
    <cellStyle name="Обычный 99 2 2" xfId="39781"/>
    <cellStyle name="Обычный 99 3" xfId="39782"/>
    <cellStyle name="Обычный_1" xfId="3"/>
    <cellStyle name="Обычный_2" xfId="2"/>
    <cellStyle name="Основа таблицы" xfId="39783"/>
    <cellStyle name="Основа таблицы 2" xfId="48106"/>
    <cellStyle name="Основа таблицы 3" xfId="48107"/>
    <cellStyle name="Открывавшаяся гиперссылка" xfId="39784"/>
    <cellStyle name="Открывавшаяся гиперссылка 2" xfId="39785"/>
    <cellStyle name="Параметр" xfId="39786"/>
    <cellStyle name="Параметр 2" xfId="48108"/>
    <cellStyle name="ПеременныеСметы" xfId="39787"/>
    <cellStyle name="ПеременныеСметы 2" xfId="39788"/>
    <cellStyle name="ПеременныеСметы 2 2" xfId="39789"/>
    <cellStyle name="ПеременныеСметы 3" xfId="39790"/>
    <cellStyle name="ПеременныеСметы 3 2" xfId="39791"/>
    <cellStyle name="ПеременныеСметы 4" xfId="39792"/>
    <cellStyle name="Персонал_знач" xfId="39793"/>
    <cellStyle name="Плохой" xfId="50072" builtinId="27" customBuiltin="1"/>
    <cellStyle name="Плохой 10" xfId="39794"/>
    <cellStyle name="Плохой 10 2" xfId="48109"/>
    <cellStyle name="Плохой 11" xfId="39795"/>
    <cellStyle name="Плохой 11 2" xfId="48110"/>
    <cellStyle name="Плохой 12" xfId="39796"/>
    <cellStyle name="Плохой 12 2" xfId="48111"/>
    <cellStyle name="Плохой 13" xfId="39797"/>
    <cellStyle name="Плохой 13 2" xfId="48112"/>
    <cellStyle name="Плохой 14" xfId="39798"/>
    <cellStyle name="Плохой 14 2" xfId="48113"/>
    <cellStyle name="Плохой 15" xfId="39799"/>
    <cellStyle name="Плохой 15 2" xfId="48114"/>
    <cellStyle name="Плохой 16" xfId="39800"/>
    <cellStyle name="Плохой 16 2" xfId="48115"/>
    <cellStyle name="Плохой 17" xfId="39801"/>
    <cellStyle name="Плохой 17 2" xfId="48116"/>
    <cellStyle name="Плохой 18" xfId="39802"/>
    <cellStyle name="Плохой 18 2" xfId="48117"/>
    <cellStyle name="Плохой 19" xfId="39803"/>
    <cellStyle name="Плохой 19 2" xfId="48118"/>
    <cellStyle name="Плохой 2" xfId="55"/>
    <cellStyle name="Плохой 2 2" xfId="39804"/>
    <cellStyle name="Плохой 2 2 2" xfId="48119"/>
    <cellStyle name="Плохой 2 3" xfId="39805"/>
    <cellStyle name="Плохой 2 3 2" xfId="48120"/>
    <cellStyle name="Плохой 2 4" xfId="48121"/>
    <cellStyle name="Плохой 20" xfId="39806"/>
    <cellStyle name="Плохой 20 2" xfId="48122"/>
    <cellStyle name="Плохой 21" xfId="39807"/>
    <cellStyle name="Плохой 21 2" xfId="48123"/>
    <cellStyle name="Плохой 22" xfId="39808"/>
    <cellStyle name="Плохой 22 2" xfId="48124"/>
    <cellStyle name="Плохой 23" xfId="39809"/>
    <cellStyle name="Плохой 23 2" xfId="48125"/>
    <cellStyle name="Плохой 3" xfId="39810"/>
    <cellStyle name="Плохой 3 2" xfId="39811"/>
    <cellStyle name="Плохой 3 3" xfId="48126"/>
    <cellStyle name="Плохой 4" xfId="39812"/>
    <cellStyle name="Плохой 4 2" xfId="48127"/>
    <cellStyle name="Плохой 5" xfId="39813"/>
    <cellStyle name="Плохой 5 2" xfId="48128"/>
    <cellStyle name="Плохой 6" xfId="39814"/>
    <cellStyle name="Плохой 6 2" xfId="48129"/>
    <cellStyle name="Плохой 7" xfId="39815"/>
    <cellStyle name="Плохой 7 2" xfId="48130"/>
    <cellStyle name="Плохой 8" xfId="39816"/>
    <cellStyle name="Плохой 8 2" xfId="48131"/>
    <cellStyle name="Плохой 9" xfId="39817"/>
    <cellStyle name="Плохой 9 2" xfId="48132"/>
    <cellStyle name="Подзаголовок" xfId="39818"/>
    <cellStyle name="Подзаголовок 2" xfId="48133"/>
    <cellStyle name="Подзаголовок 3" xfId="48134"/>
    <cellStyle name="Подстрока" xfId="39819"/>
    <cellStyle name="Подстрока 2" xfId="39820"/>
    <cellStyle name="Подстрока 3" xfId="48135"/>
    <cellStyle name="Пояснение" xfId="50079" builtinId="53" customBuiltin="1"/>
    <cellStyle name="Пояснение 10" xfId="39821"/>
    <cellStyle name="Пояснение 10 2" xfId="48136"/>
    <cellStyle name="Пояснение 11" xfId="39822"/>
    <cellStyle name="Пояснение 11 2" xfId="48137"/>
    <cellStyle name="Пояснение 12" xfId="39823"/>
    <cellStyle name="Пояснение 12 2" xfId="48138"/>
    <cellStyle name="Пояснение 13" xfId="39824"/>
    <cellStyle name="Пояснение 13 2" xfId="48139"/>
    <cellStyle name="Пояснение 14" xfId="39825"/>
    <cellStyle name="Пояснение 14 2" xfId="48140"/>
    <cellStyle name="Пояснение 15" xfId="39826"/>
    <cellStyle name="Пояснение 15 2" xfId="48141"/>
    <cellStyle name="Пояснение 16" xfId="39827"/>
    <cellStyle name="Пояснение 16 2" xfId="48142"/>
    <cellStyle name="Пояснение 17" xfId="39828"/>
    <cellStyle name="Пояснение 17 2" xfId="48143"/>
    <cellStyle name="Пояснение 18" xfId="39829"/>
    <cellStyle name="Пояснение 18 2" xfId="48144"/>
    <cellStyle name="Пояснение 19" xfId="39830"/>
    <cellStyle name="Пояснение 19 2" xfId="48145"/>
    <cellStyle name="Пояснение 2" xfId="56"/>
    <cellStyle name="Пояснение 2 2" xfId="39831"/>
    <cellStyle name="Пояснение 2 2 2" xfId="48146"/>
    <cellStyle name="Пояснение 2 3" xfId="39832"/>
    <cellStyle name="Пояснение 2 3 2" xfId="48147"/>
    <cellStyle name="Пояснение 2 4" xfId="48148"/>
    <cellStyle name="Пояснение 20" xfId="39833"/>
    <cellStyle name="Пояснение 20 2" xfId="48149"/>
    <cellStyle name="Пояснение 21" xfId="39834"/>
    <cellStyle name="Пояснение 21 2" xfId="48150"/>
    <cellStyle name="Пояснение 22" xfId="39835"/>
    <cellStyle name="Пояснение 22 2" xfId="48151"/>
    <cellStyle name="Пояснение 23" xfId="39836"/>
    <cellStyle name="Пояснение 23 2" xfId="48152"/>
    <cellStyle name="Пояснение 3" xfId="39837"/>
    <cellStyle name="Пояснение 3 2" xfId="39838"/>
    <cellStyle name="Пояснение 3 3" xfId="48153"/>
    <cellStyle name="Пояснение 4" xfId="39839"/>
    <cellStyle name="Пояснение 4 2" xfId="48154"/>
    <cellStyle name="Пояснение 5" xfId="39840"/>
    <cellStyle name="Пояснение 5 2" xfId="48155"/>
    <cellStyle name="Пояснение 6" xfId="39841"/>
    <cellStyle name="Пояснение 6 2" xfId="48156"/>
    <cellStyle name="Пояснение 7" xfId="39842"/>
    <cellStyle name="Пояснение 7 2" xfId="48157"/>
    <cellStyle name="Пояснение 8" xfId="39843"/>
    <cellStyle name="Пояснение 8 2" xfId="48158"/>
    <cellStyle name="Пояснение 9" xfId="39844"/>
    <cellStyle name="Пояснение 9 2" xfId="48159"/>
    <cellStyle name="Примечание 10" xfId="39845"/>
    <cellStyle name="Примечание 10 2" xfId="39846"/>
    <cellStyle name="Примечание 10 2 2" xfId="39847"/>
    <cellStyle name="Примечание 10 2 2 2" xfId="39848"/>
    <cellStyle name="Примечание 10 2 3" xfId="39849"/>
    <cellStyle name="Примечание 10 2 3 2" xfId="39850"/>
    <cellStyle name="Примечание 10 2 4" xfId="39851"/>
    <cellStyle name="Примечание 10 2 4 2" xfId="39852"/>
    <cellStyle name="Примечание 10 2 5" xfId="39853"/>
    <cellStyle name="Примечание 10 2 5 2" xfId="39854"/>
    <cellStyle name="Примечание 10 2 6" xfId="39855"/>
    <cellStyle name="Примечание 10 2 6 2" xfId="39856"/>
    <cellStyle name="Примечание 10 2 7" xfId="39857"/>
    <cellStyle name="Примечание 10 2 7 2" xfId="39858"/>
    <cellStyle name="Примечание 10 2 8" xfId="39859"/>
    <cellStyle name="Примечание 10 2 8 2" xfId="39860"/>
    <cellStyle name="Примечание 10 2 9" xfId="39861"/>
    <cellStyle name="Примечание 10 3" xfId="39862"/>
    <cellStyle name="Примечание 10 3 2" xfId="39863"/>
    <cellStyle name="Примечание 10 4" xfId="39864"/>
    <cellStyle name="Примечание 10 4 2" xfId="39865"/>
    <cellStyle name="Примечание 10 5" xfId="39866"/>
    <cellStyle name="Примечание 10 5 2" xfId="39867"/>
    <cellStyle name="Примечание 10 6" xfId="39868"/>
    <cellStyle name="Примечание 10 6 2" xfId="39869"/>
    <cellStyle name="Примечание 10 7" xfId="39870"/>
    <cellStyle name="Примечание 10 7 2" xfId="39871"/>
    <cellStyle name="Примечание 10 8" xfId="39872"/>
    <cellStyle name="Примечание 10 8 2" xfId="39873"/>
    <cellStyle name="Примечание 10 9" xfId="39874"/>
    <cellStyle name="Примечание 11" xfId="39875"/>
    <cellStyle name="Примечание 11 2" xfId="39876"/>
    <cellStyle name="Примечание 11 2 2" xfId="39877"/>
    <cellStyle name="Примечание 11 2 2 2" xfId="39878"/>
    <cellStyle name="Примечание 11 2 3" xfId="39879"/>
    <cellStyle name="Примечание 11 2 3 2" xfId="39880"/>
    <cellStyle name="Примечание 11 2 4" xfId="39881"/>
    <cellStyle name="Примечание 11 2 4 2" xfId="39882"/>
    <cellStyle name="Примечание 11 2 5" xfId="39883"/>
    <cellStyle name="Примечание 11 2 5 2" xfId="39884"/>
    <cellStyle name="Примечание 11 2 6" xfId="39885"/>
    <cellStyle name="Примечание 11 2 6 2" xfId="39886"/>
    <cellStyle name="Примечание 11 2 7" xfId="39887"/>
    <cellStyle name="Примечание 11 2 7 2" xfId="39888"/>
    <cellStyle name="Примечание 11 2 8" xfId="39889"/>
    <cellStyle name="Примечание 11 2 8 2" xfId="39890"/>
    <cellStyle name="Примечание 11 2 9" xfId="39891"/>
    <cellStyle name="Примечание 11 3" xfId="39892"/>
    <cellStyle name="Примечание 11 3 2" xfId="39893"/>
    <cellStyle name="Примечание 11 4" xfId="39894"/>
    <cellStyle name="Примечание 11 4 2" xfId="39895"/>
    <cellStyle name="Примечание 11 5" xfId="39896"/>
    <cellStyle name="Примечание 11 5 2" xfId="39897"/>
    <cellStyle name="Примечание 11 6" xfId="39898"/>
    <cellStyle name="Примечание 11 6 2" xfId="39899"/>
    <cellStyle name="Примечание 11 7" xfId="39900"/>
    <cellStyle name="Примечание 11 7 2" xfId="39901"/>
    <cellStyle name="Примечание 11 8" xfId="39902"/>
    <cellStyle name="Примечание 11 8 2" xfId="39903"/>
    <cellStyle name="Примечание 11 9" xfId="39904"/>
    <cellStyle name="Примечание 12" xfId="39905"/>
    <cellStyle name="Примечание 12 2" xfId="39906"/>
    <cellStyle name="Примечание 12 2 2" xfId="39907"/>
    <cellStyle name="Примечание 12 2 2 2" xfId="39908"/>
    <cellStyle name="Примечание 12 2 3" xfId="39909"/>
    <cellStyle name="Примечание 12 2 3 2" xfId="39910"/>
    <cellStyle name="Примечание 12 2 4" xfId="39911"/>
    <cellStyle name="Примечание 12 2 4 2" xfId="39912"/>
    <cellStyle name="Примечание 12 2 5" xfId="39913"/>
    <cellStyle name="Примечание 12 2 5 2" xfId="39914"/>
    <cellStyle name="Примечание 12 2 6" xfId="39915"/>
    <cellStyle name="Примечание 12 2 6 2" xfId="39916"/>
    <cellStyle name="Примечание 12 2 7" xfId="39917"/>
    <cellStyle name="Примечание 12 2 7 2" xfId="39918"/>
    <cellStyle name="Примечание 12 2 8" xfId="39919"/>
    <cellStyle name="Примечание 12 2 8 2" xfId="39920"/>
    <cellStyle name="Примечание 12 2 9" xfId="39921"/>
    <cellStyle name="Примечание 12 3" xfId="39922"/>
    <cellStyle name="Примечание 12 3 2" xfId="39923"/>
    <cellStyle name="Примечание 12 4" xfId="39924"/>
    <cellStyle name="Примечание 12 4 2" xfId="39925"/>
    <cellStyle name="Примечание 12 5" xfId="39926"/>
    <cellStyle name="Примечание 12 5 2" xfId="39927"/>
    <cellStyle name="Примечание 12 6" xfId="39928"/>
    <cellStyle name="Примечание 12 6 2" xfId="39929"/>
    <cellStyle name="Примечание 12 7" xfId="39930"/>
    <cellStyle name="Примечание 12 7 2" xfId="39931"/>
    <cellStyle name="Примечание 12 8" xfId="39932"/>
    <cellStyle name="Примечание 12 8 2" xfId="39933"/>
    <cellStyle name="Примечание 12 9" xfId="39934"/>
    <cellStyle name="Примечание 13" xfId="39935"/>
    <cellStyle name="Примечание 13 2" xfId="39936"/>
    <cellStyle name="Примечание 13 2 2" xfId="39937"/>
    <cellStyle name="Примечание 13 2 2 2" xfId="39938"/>
    <cellStyle name="Примечание 13 2 3" xfId="39939"/>
    <cellStyle name="Примечание 13 2 3 2" xfId="39940"/>
    <cellStyle name="Примечание 13 2 4" xfId="39941"/>
    <cellStyle name="Примечание 13 2 4 2" xfId="39942"/>
    <cellStyle name="Примечание 13 2 5" xfId="39943"/>
    <cellStyle name="Примечание 13 2 5 2" xfId="39944"/>
    <cellStyle name="Примечание 13 2 6" xfId="39945"/>
    <cellStyle name="Примечание 13 2 6 2" xfId="39946"/>
    <cellStyle name="Примечание 13 2 7" xfId="39947"/>
    <cellStyle name="Примечание 13 2 7 2" xfId="39948"/>
    <cellStyle name="Примечание 13 2 8" xfId="39949"/>
    <cellStyle name="Примечание 13 2 8 2" xfId="39950"/>
    <cellStyle name="Примечание 13 2 9" xfId="39951"/>
    <cellStyle name="Примечание 13 3" xfId="39952"/>
    <cellStyle name="Примечание 13 3 2" xfId="39953"/>
    <cellStyle name="Примечание 13 4" xfId="39954"/>
    <cellStyle name="Примечание 13 4 2" xfId="39955"/>
    <cellStyle name="Примечание 13 5" xfId="39956"/>
    <cellStyle name="Примечание 13 5 2" xfId="39957"/>
    <cellStyle name="Примечание 13 6" xfId="39958"/>
    <cellStyle name="Примечание 13 6 2" xfId="39959"/>
    <cellStyle name="Примечание 13 7" xfId="39960"/>
    <cellStyle name="Примечание 13 7 2" xfId="39961"/>
    <cellStyle name="Примечание 13 8" xfId="39962"/>
    <cellStyle name="Примечание 13 8 2" xfId="39963"/>
    <cellStyle name="Примечание 13 9" xfId="39964"/>
    <cellStyle name="Примечание 14" xfId="39965"/>
    <cellStyle name="Примечание 14 2" xfId="39966"/>
    <cellStyle name="Примечание 14 2 2" xfId="39967"/>
    <cellStyle name="Примечание 14 2 2 2" xfId="39968"/>
    <cellStyle name="Примечание 14 2 3" xfId="39969"/>
    <cellStyle name="Примечание 14 2 3 2" xfId="39970"/>
    <cellStyle name="Примечание 14 2 4" xfId="39971"/>
    <cellStyle name="Примечание 14 2 4 2" xfId="39972"/>
    <cellStyle name="Примечание 14 2 5" xfId="39973"/>
    <cellStyle name="Примечание 14 2 5 2" xfId="39974"/>
    <cellStyle name="Примечание 14 2 6" xfId="39975"/>
    <cellStyle name="Примечание 14 2 6 2" xfId="39976"/>
    <cellStyle name="Примечание 14 2 7" xfId="39977"/>
    <cellStyle name="Примечание 14 2 7 2" xfId="39978"/>
    <cellStyle name="Примечание 14 2 8" xfId="39979"/>
    <cellStyle name="Примечание 14 2 8 2" xfId="39980"/>
    <cellStyle name="Примечание 14 2 9" xfId="39981"/>
    <cellStyle name="Примечание 14 3" xfId="39982"/>
    <cellStyle name="Примечание 14 3 2" xfId="39983"/>
    <cellStyle name="Примечание 14 4" xfId="39984"/>
    <cellStyle name="Примечание 14 4 2" xfId="39985"/>
    <cellStyle name="Примечание 14 5" xfId="39986"/>
    <cellStyle name="Примечание 14 5 2" xfId="39987"/>
    <cellStyle name="Примечание 14 6" xfId="39988"/>
    <cellStyle name="Примечание 14 6 2" xfId="39989"/>
    <cellStyle name="Примечание 14 7" xfId="39990"/>
    <cellStyle name="Примечание 14 7 2" xfId="39991"/>
    <cellStyle name="Примечание 14 8" xfId="39992"/>
    <cellStyle name="Примечание 14 8 2" xfId="39993"/>
    <cellStyle name="Примечание 14 9" xfId="39994"/>
    <cellStyle name="Примечание 15" xfId="39995"/>
    <cellStyle name="Примечание 15 2" xfId="39996"/>
    <cellStyle name="Примечание 15 2 2" xfId="39997"/>
    <cellStyle name="Примечание 15 2 2 2" xfId="39998"/>
    <cellStyle name="Примечание 15 2 3" xfId="39999"/>
    <cellStyle name="Примечание 15 2 3 2" xfId="40000"/>
    <cellStyle name="Примечание 15 2 4" xfId="40001"/>
    <cellStyle name="Примечание 15 2 4 2" xfId="40002"/>
    <cellStyle name="Примечание 15 2 5" xfId="40003"/>
    <cellStyle name="Примечание 15 2 5 2" xfId="40004"/>
    <cellStyle name="Примечание 15 2 6" xfId="40005"/>
    <cellStyle name="Примечание 15 2 6 2" xfId="40006"/>
    <cellStyle name="Примечание 15 2 7" xfId="40007"/>
    <cellStyle name="Примечание 15 2 7 2" xfId="40008"/>
    <cellStyle name="Примечание 15 2 8" xfId="40009"/>
    <cellStyle name="Примечание 15 2 8 2" xfId="40010"/>
    <cellStyle name="Примечание 15 2 9" xfId="40011"/>
    <cellStyle name="Примечание 15 3" xfId="40012"/>
    <cellStyle name="Примечание 15 3 2" xfId="40013"/>
    <cellStyle name="Примечание 15 4" xfId="40014"/>
    <cellStyle name="Примечание 15 4 2" xfId="40015"/>
    <cellStyle name="Примечание 15 5" xfId="40016"/>
    <cellStyle name="Примечание 15 5 2" xfId="40017"/>
    <cellStyle name="Примечание 15 6" xfId="40018"/>
    <cellStyle name="Примечание 15 6 2" xfId="40019"/>
    <cellStyle name="Примечание 15 7" xfId="40020"/>
    <cellStyle name="Примечание 15 7 2" xfId="40021"/>
    <cellStyle name="Примечание 15 8" xfId="40022"/>
    <cellStyle name="Примечание 15 8 2" xfId="40023"/>
    <cellStyle name="Примечание 15 9" xfId="40024"/>
    <cellStyle name="Примечание 16" xfId="40025"/>
    <cellStyle name="Примечание 16 2" xfId="40026"/>
    <cellStyle name="Примечание 16 2 2" xfId="40027"/>
    <cellStyle name="Примечание 16 2 2 2" xfId="40028"/>
    <cellStyle name="Примечание 16 2 3" xfId="40029"/>
    <cellStyle name="Примечание 16 2 3 2" xfId="40030"/>
    <cellStyle name="Примечание 16 2 4" xfId="40031"/>
    <cellStyle name="Примечание 16 2 4 2" xfId="40032"/>
    <cellStyle name="Примечание 16 2 5" xfId="40033"/>
    <cellStyle name="Примечание 16 2 5 2" xfId="40034"/>
    <cellStyle name="Примечание 16 2 6" xfId="40035"/>
    <cellStyle name="Примечание 16 2 6 2" xfId="40036"/>
    <cellStyle name="Примечание 16 2 7" xfId="40037"/>
    <cellStyle name="Примечание 16 2 7 2" xfId="40038"/>
    <cellStyle name="Примечание 16 2 8" xfId="40039"/>
    <cellStyle name="Примечание 16 2 8 2" xfId="40040"/>
    <cellStyle name="Примечание 16 2 9" xfId="40041"/>
    <cellStyle name="Примечание 16 3" xfId="40042"/>
    <cellStyle name="Примечание 16 3 2" xfId="40043"/>
    <cellStyle name="Примечание 16 4" xfId="40044"/>
    <cellStyle name="Примечание 16 4 2" xfId="40045"/>
    <cellStyle name="Примечание 16 5" xfId="40046"/>
    <cellStyle name="Примечание 16 5 2" xfId="40047"/>
    <cellStyle name="Примечание 16 6" xfId="40048"/>
    <cellStyle name="Примечание 16 6 2" xfId="40049"/>
    <cellStyle name="Примечание 16 7" xfId="40050"/>
    <cellStyle name="Примечание 16 7 2" xfId="40051"/>
    <cellStyle name="Примечание 16 8" xfId="40052"/>
    <cellStyle name="Примечание 16 8 2" xfId="40053"/>
    <cellStyle name="Примечание 16 9" xfId="40054"/>
    <cellStyle name="Примечание 17" xfId="40055"/>
    <cellStyle name="Примечание 17 2" xfId="40056"/>
    <cellStyle name="Примечание 17 2 2" xfId="40057"/>
    <cellStyle name="Примечание 17 2 2 2" xfId="40058"/>
    <cellStyle name="Примечание 17 2 3" xfId="40059"/>
    <cellStyle name="Примечание 17 2 3 2" xfId="40060"/>
    <cellStyle name="Примечание 17 2 4" xfId="40061"/>
    <cellStyle name="Примечание 17 2 4 2" xfId="40062"/>
    <cellStyle name="Примечание 17 2 5" xfId="40063"/>
    <cellStyle name="Примечание 17 2 5 2" xfId="40064"/>
    <cellStyle name="Примечание 17 2 6" xfId="40065"/>
    <cellStyle name="Примечание 17 2 6 2" xfId="40066"/>
    <cellStyle name="Примечание 17 2 7" xfId="40067"/>
    <cellStyle name="Примечание 17 2 7 2" xfId="40068"/>
    <cellStyle name="Примечание 17 2 8" xfId="40069"/>
    <cellStyle name="Примечание 17 2 8 2" xfId="40070"/>
    <cellStyle name="Примечание 17 2 9" xfId="40071"/>
    <cellStyle name="Примечание 17 3" xfId="40072"/>
    <cellStyle name="Примечание 17 3 2" xfId="40073"/>
    <cellStyle name="Примечание 17 4" xfId="40074"/>
    <cellStyle name="Примечание 17 4 2" xfId="40075"/>
    <cellStyle name="Примечание 17 5" xfId="40076"/>
    <cellStyle name="Примечание 17 5 2" xfId="40077"/>
    <cellStyle name="Примечание 17 6" xfId="40078"/>
    <cellStyle name="Примечание 17 6 2" xfId="40079"/>
    <cellStyle name="Примечание 17 7" xfId="40080"/>
    <cellStyle name="Примечание 17 7 2" xfId="40081"/>
    <cellStyle name="Примечание 17 8" xfId="40082"/>
    <cellStyle name="Примечание 17 8 2" xfId="40083"/>
    <cellStyle name="Примечание 17 9" xfId="40084"/>
    <cellStyle name="Примечание 18" xfId="40085"/>
    <cellStyle name="Примечание 18 2" xfId="40086"/>
    <cellStyle name="Примечание 18 2 2" xfId="40087"/>
    <cellStyle name="Примечание 18 2 2 2" xfId="40088"/>
    <cellStyle name="Примечание 18 2 3" xfId="40089"/>
    <cellStyle name="Примечание 18 2 3 2" xfId="40090"/>
    <cellStyle name="Примечание 18 2 4" xfId="40091"/>
    <cellStyle name="Примечание 18 2 4 2" xfId="40092"/>
    <cellStyle name="Примечание 18 2 5" xfId="40093"/>
    <cellStyle name="Примечание 18 2 5 2" xfId="40094"/>
    <cellStyle name="Примечание 18 2 6" xfId="40095"/>
    <cellStyle name="Примечание 18 2 6 2" xfId="40096"/>
    <cellStyle name="Примечание 18 2 7" xfId="40097"/>
    <cellStyle name="Примечание 18 2 7 2" xfId="40098"/>
    <cellStyle name="Примечание 18 2 8" xfId="40099"/>
    <cellStyle name="Примечание 18 2 8 2" xfId="40100"/>
    <cellStyle name="Примечание 18 2 9" xfId="40101"/>
    <cellStyle name="Примечание 18 3" xfId="40102"/>
    <cellStyle name="Примечание 18 3 2" xfId="40103"/>
    <cellStyle name="Примечание 18 4" xfId="40104"/>
    <cellStyle name="Примечание 18 4 2" xfId="40105"/>
    <cellStyle name="Примечание 18 5" xfId="40106"/>
    <cellStyle name="Примечание 18 5 2" xfId="40107"/>
    <cellStyle name="Примечание 18 6" xfId="40108"/>
    <cellStyle name="Примечание 18 6 2" xfId="40109"/>
    <cellStyle name="Примечание 18 7" xfId="40110"/>
    <cellStyle name="Примечание 18 7 2" xfId="40111"/>
    <cellStyle name="Примечание 18 8" xfId="40112"/>
    <cellStyle name="Примечание 18 8 2" xfId="40113"/>
    <cellStyle name="Примечание 18 9" xfId="40114"/>
    <cellStyle name="Примечание 19" xfId="40115"/>
    <cellStyle name="Примечание 19 2" xfId="40116"/>
    <cellStyle name="Примечание 19 2 2" xfId="40117"/>
    <cellStyle name="Примечание 19 2 2 2" xfId="40118"/>
    <cellStyle name="Примечание 19 2 3" xfId="40119"/>
    <cellStyle name="Примечание 19 2 3 2" xfId="40120"/>
    <cellStyle name="Примечание 19 2 4" xfId="40121"/>
    <cellStyle name="Примечание 19 2 4 2" xfId="40122"/>
    <cellStyle name="Примечание 19 2 5" xfId="40123"/>
    <cellStyle name="Примечание 19 2 5 2" xfId="40124"/>
    <cellStyle name="Примечание 19 2 6" xfId="40125"/>
    <cellStyle name="Примечание 19 2 6 2" xfId="40126"/>
    <cellStyle name="Примечание 19 2 7" xfId="40127"/>
    <cellStyle name="Примечание 19 2 7 2" xfId="40128"/>
    <cellStyle name="Примечание 19 2 8" xfId="40129"/>
    <cellStyle name="Примечание 19 2 8 2" xfId="40130"/>
    <cellStyle name="Примечание 19 2 9" xfId="40131"/>
    <cellStyle name="Примечание 19 3" xfId="40132"/>
    <cellStyle name="Примечание 19 3 2" xfId="40133"/>
    <cellStyle name="Примечание 19 4" xfId="40134"/>
    <cellStyle name="Примечание 19 4 2" xfId="40135"/>
    <cellStyle name="Примечание 19 5" xfId="40136"/>
    <cellStyle name="Примечание 19 5 2" xfId="40137"/>
    <cellStyle name="Примечание 19 6" xfId="40138"/>
    <cellStyle name="Примечание 19 6 2" xfId="40139"/>
    <cellStyle name="Примечание 19 7" xfId="40140"/>
    <cellStyle name="Примечание 19 7 2" xfId="40141"/>
    <cellStyle name="Примечание 19 8" xfId="40142"/>
    <cellStyle name="Примечание 19 8 2" xfId="40143"/>
    <cellStyle name="Примечание 19 9" xfId="40144"/>
    <cellStyle name="Примечание 2" xfId="57"/>
    <cellStyle name="Примечание 2 10" xfId="40145"/>
    <cellStyle name="Примечание 2 10 2" xfId="40146"/>
    <cellStyle name="Примечание 2 11" xfId="40147"/>
    <cellStyle name="Примечание 2 11 2" xfId="40148"/>
    <cellStyle name="Примечание 2 12" xfId="40149"/>
    <cellStyle name="Примечание 2 12 2" xfId="40150"/>
    <cellStyle name="Примечание 2 13" xfId="40151"/>
    <cellStyle name="Примечание 2 2" xfId="40152"/>
    <cellStyle name="Примечание 2 2 10" xfId="40153"/>
    <cellStyle name="Примечание 2 2 10 2" xfId="40154"/>
    <cellStyle name="Примечание 2 2 11" xfId="40155"/>
    <cellStyle name="Примечание 2 2 11 2" xfId="40156"/>
    <cellStyle name="Примечание 2 2 12" xfId="40157"/>
    <cellStyle name="Примечание 2 2 12 2" xfId="40158"/>
    <cellStyle name="Примечание 2 2 13" xfId="40159"/>
    <cellStyle name="Примечание 2 2 2" xfId="40160"/>
    <cellStyle name="Примечание 2 2 2 10" xfId="40161"/>
    <cellStyle name="Примечание 2 2 2 2" xfId="40162"/>
    <cellStyle name="Примечание 2 2 2 2 2" xfId="40163"/>
    <cellStyle name="Примечание 2 2 2 2 2 2" xfId="40164"/>
    <cellStyle name="Примечание 2 2 2 2 3" xfId="40165"/>
    <cellStyle name="Примечание 2 2 2 2 3 2" xfId="40166"/>
    <cellStyle name="Примечание 2 2 2 2 4" xfId="40167"/>
    <cellStyle name="Примечание 2 2 2 2 4 2" xfId="40168"/>
    <cellStyle name="Примечание 2 2 2 2 5" xfId="40169"/>
    <cellStyle name="Примечание 2 2 2 2 5 2" xfId="40170"/>
    <cellStyle name="Примечание 2 2 2 2 6" xfId="40171"/>
    <cellStyle name="Примечание 2 2 2 2 6 2" xfId="40172"/>
    <cellStyle name="Примечание 2 2 2 2 7" xfId="40173"/>
    <cellStyle name="Примечание 2 2 2 3" xfId="40174"/>
    <cellStyle name="Примечание 2 2 2 3 2" xfId="40175"/>
    <cellStyle name="Примечание 2 2 2 3 2 2" xfId="40176"/>
    <cellStyle name="Примечание 2 2 2 3 3" xfId="40177"/>
    <cellStyle name="Примечание 2 2 2 3 3 2" xfId="40178"/>
    <cellStyle name="Примечание 2 2 2 3 4" xfId="40179"/>
    <cellStyle name="Примечание 2 2 2 3 4 2" xfId="40180"/>
    <cellStyle name="Примечание 2 2 2 3 5" xfId="40181"/>
    <cellStyle name="Примечание 2 2 2 3 5 2" xfId="40182"/>
    <cellStyle name="Примечание 2 2 2 3 6" xfId="40183"/>
    <cellStyle name="Примечание 2 2 2 3 6 2" xfId="40184"/>
    <cellStyle name="Примечание 2 2 2 3 7" xfId="40185"/>
    <cellStyle name="Примечание 2 2 2 4" xfId="40186"/>
    <cellStyle name="Примечание 2 2 2 4 2" xfId="40187"/>
    <cellStyle name="Примечание 2 2 2 5" xfId="40188"/>
    <cellStyle name="Примечание 2 2 2 5 2" xfId="40189"/>
    <cellStyle name="Примечание 2 2 2 6" xfId="40190"/>
    <cellStyle name="Примечание 2 2 2 6 2" xfId="40191"/>
    <cellStyle name="Примечание 2 2 2 7" xfId="40192"/>
    <cellStyle name="Примечание 2 2 2 7 2" xfId="40193"/>
    <cellStyle name="Примечание 2 2 2 8" xfId="40194"/>
    <cellStyle name="Примечание 2 2 2 8 2" xfId="40195"/>
    <cellStyle name="Примечание 2 2 2 9" xfId="40196"/>
    <cellStyle name="Примечание 2 2 2 9 2" xfId="40197"/>
    <cellStyle name="Примечание 2 2 3" xfId="40198"/>
    <cellStyle name="Примечание 2 2 3 2" xfId="40199"/>
    <cellStyle name="Примечание 2 2 3 2 2" xfId="40200"/>
    <cellStyle name="Примечание 2 2 3 3" xfId="40201"/>
    <cellStyle name="Примечание 2 2 3 3 2" xfId="40202"/>
    <cellStyle name="Примечание 2 2 3 4" xfId="40203"/>
    <cellStyle name="Примечание 2 2 3 4 2" xfId="40204"/>
    <cellStyle name="Примечание 2 2 3 5" xfId="40205"/>
    <cellStyle name="Примечание 2 2 3 5 2" xfId="40206"/>
    <cellStyle name="Примечание 2 2 3 6" xfId="40207"/>
    <cellStyle name="Примечание 2 2 3 6 2" xfId="40208"/>
    <cellStyle name="Примечание 2 2 3 7" xfId="40209"/>
    <cellStyle name="Примечание 2 2 3 7 2" xfId="40210"/>
    <cellStyle name="Примечание 2 2 3 8" xfId="40211"/>
    <cellStyle name="Примечание 2 2 4" xfId="40212"/>
    <cellStyle name="Примечание 2 2 4 2" xfId="40213"/>
    <cellStyle name="Примечание 2 2 4 2 2" xfId="40214"/>
    <cellStyle name="Примечание 2 2 4 3" xfId="40215"/>
    <cellStyle name="Примечание 2 2 4 3 2" xfId="40216"/>
    <cellStyle name="Примечание 2 2 4 4" xfId="40217"/>
    <cellStyle name="Примечание 2 2 4 4 2" xfId="40218"/>
    <cellStyle name="Примечание 2 2 4 5" xfId="40219"/>
    <cellStyle name="Примечание 2 2 4 5 2" xfId="40220"/>
    <cellStyle name="Примечание 2 2 4 6" xfId="40221"/>
    <cellStyle name="Примечание 2 2 4 6 2" xfId="40222"/>
    <cellStyle name="Примечание 2 2 4 7" xfId="40223"/>
    <cellStyle name="Примечание 2 2 4 7 2" xfId="40224"/>
    <cellStyle name="Примечание 2 2 4 8" xfId="40225"/>
    <cellStyle name="Примечание 2 2 5" xfId="40226"/>
    <cellStyle name="Примечание 2 2 5 2" xfId="40227"/>
    <cellStyle name="Примечание 2 2 5 2 2" xfId="40228"/>
    <cellStyle name="Примечание 2 2 5 3" xfId="40229"/>
    <cellStyle name="Примечание 2 2 5 3 2" xfId="40230"/>
    <cellStyle name="Примечание 2 2 5 4" xfId="40231"/>
    <cellStyle name="Примечание 2 2 5 4 2" xfId="40232"/>
    <cellStyle name="Примечание 2 2 5 5" xfId="40233"/>
    <cellStyle name="Примечание 2 2 5 5 2" xfId="40234"/>
    <cellStyle name="Примечание 2 2 5 6" xfId="40235"/>
    <cellStyle name="Примечание 2 2 5 6 2" xfId="40236"/>
    <cellStyle name="Примечание 2 2 5 7" xfId="40237"/>
    <cellStyle name="Примечание 2 2 5 7 2" xfId="40238"/>
    <cellStyle name="Примечание 2 2 5 8" xfId="40239"/>
    <cellStyle name="Примечание 2 2 5 8 2" xfId="40240"/>
    <cellStyle name="Примечание 2 2 5 9" xfId="40241"/>
    <cellStyle name="Примечание 2 2 6" xfId="40242"/>
    <cellStyle name="Примечание 2 2 6 2" xfId="40243"/>
    <cellStyle name="Примечание 2 2 7" xfId="40244"/>
    <cellStyle name="Примечание 2 2 7 2" xfId="40245"/>
    <cellStyle name="Примечание 2 2 8" xfId="40246"/>
    <cellStyle name="Примечание 2 2 8 2" xfId="40247"/>
    <cellStyle name="Примечание 2 2 9" xfId="40248"/>
    <cellStyle name="Примечание 2 2 9 2" xfId="40249"/>
    <cellStyle name="Примечание 2 3" xfId="40250"/>
    <cellStyle name="Примечание 2 3 10" xfId="40251"/>
    <cellStyle name="Примечание 2 3 2" xfId="40252"/>
    <cellStyle name="Примечание 2 3 2 2" xfId="40253"/>
    <cellStyle name="Примечание 2 3 2 2 2" xfId="40254"/>
    <cellStyle name="Примечание 2 3 2 3" xfId="40255"/>
    <cellStyle name="Примечание 2 3 2 3 2" xfId="40256"/>
    <cellStyle name="Примечание 2 3 2 4" xfId="40257"/>
    <cellStyle name="Примечание 2 3 2 4 2" xfId="40258"/>
    <cellStyle name="Примечание 2 3 2 5" xfId="40259"/>
    <cellStyle name="Примечание 2 3 2 5 2" xfId="40260"/>
    <cellStyle name="Примечание 2 3 2 6" xfId="40261"/>
    <cellStyle name="Примечание 2 3 2 6 2" xfId="40262"/>
    <cellStyle name="Примечание 2 3 2 7" xfId="40263"/>
    <cellStyle name="Примечание 2 3 3" xfId="40264"/>
    <cellStyle name="Примечание 2 3 3 2" xfId="40265"/>
    <cellStyle name="Примечание 2 3 3 2 2" xfId="40266"/>
    <cellStyle name="Примечание 2 3 3 3" xfId="40267"/>
    <cellStyle name="Примечание 2 3 3 3 2" xfId="40268"/>
    <cellStyle name="Примечание 2 3 3 4" xfId="40269"/>
    <cellStyle name="Примечание 2 3 3 4 2" xfId="40270"/>
    <cellStyle name="Примечание 2 3 3 5" xfId="40271"/>
    <cellStyle name="Примечание 2 3 3 5 2" xfId="40272"/>
    <cellStyle name="Примечание 2 3 3 6" xfId="40273"/>
    <cellStyle name="Примечание 2 3 3 6 2" xfId="40274"/>
    <cellStyle name="Примечание 2 3 3 7" xfId="40275"/>
    <cellStyle name="Примечание 2 3 4" xfId="40276"/>
    <cellStyle name="Примечание 2 3 4 2" xfId="40277"/>
    <cellStyle name="Примечание 2 3 5" xfId="40278"/>
    <cellStyle name="Примечание 2 3 5 2" xfId="40279"/>
    <cellStyle name="Примечание 2 3 6" xfId="40280"/>
    <cellStyle name="Примечание 2 3 6 2" xfId="40281"/>
    <cellStyle name="Примечание 2 3 7" xfId="40282"/>
    <cellStyle name="Примечание 2 3 7 2" xfId="40283"/>
    <cellStyle name="Примечание 2 3 8" xfId="40284"/>
    <cellStyle name="Примечание 2 3 8 2" xfId="40285"/>
    <cellStyle name="Примечание 2 3 9" xfId="40286"/>
    <cellStyle name="Примечание 2 3 9 2" xfId="40287"/>
    <cellStyle name="Примечание 2 4" xfId="40288"/>
    <cellStyle name="Примечание 2 4 2" xfId="40289"/>
    <cellStyle name="Примечание 2 4 2 2" xfId="40290"/>
    <cellStyle name="Примечание 2 4 3" xfId="40291"/>
    <cellStyle name="Примечание 2 4 3 2" xfId="40292"/>
    <cellStyle name="Примечание 2 4 4" xfId="40293"/>
    <cellStyle name="Примечание 2 4 4 2" xfId="40294"/>
    <cellStyle name="Примечание 2 4 5" xfId="40295"/>
    <cellStyle name="Примечание 2 4 5 2" xfId="40296"/>
    <cellStyle name="Примечание 2 4 6" xfId="40297"/>
    <cellStyle name="Примечание 2 4 6 2" xfId="40298"/>
    <cellStyle name="Примечание 2 4 7" xfId="40299"/>
    <cellStyle name="Примечание 2 4 7 2" xfId="40300"/>
    <cellStyle name="Примечание 2 4 8" xfId="40301"/>
    <cellStyle name="Примечание 2 5" xfId="40302"/>
    <cellStyle name="Примечание 2 5 2" xfId="40303"/>
    <cellStyle name="Примечание 2 5 2 2" xfId="40304"/>
    <cellStyle name="Примечание 2 5 3" xfId="40305"/>
    <cellStyle name="Примечание 2 5 3 2" xfId="40306"/>
    <cellStyle name="Примечание 2 5 4" xfId="40307"/>
    <cellStyle name="Примечание 2 5 4 2" xfId="40308"/>
    <cellStyle name="Примечание 2 5 5" xfId="40309"/>
    <cellStyle name="Примечание 2 5 5 2" xfId="40310"/>
    <cellStyle name="Примечание 2 5 6" xfId="40311"/>
    <cellStyle name="Примечание 2 5 6 2" xfId="40312"/>
    <cellStyle name="Примечание 2 5 7" xfId="40313"/>
    <cellStyle name="Примечание 2 5 7 2" xfId="40314"/>
    <cellStyle name="Примечание 2 5 8" xfId="40315"/>
    <cellStyle name="Примечание 2 5 8 2" xfId="40316"/>
    <cellStyle name="Примечание 2 5 9" xfId="40317"/>
    <cellStyle name="Примечание 2 6" xfId="40318"/>
    <cellStyle name="Примечание 2 6 2" xfId="40319"/>
    <cellStyle name="Примечание 2 6 2 2" xfId="40320"/>
    <cellStyle name="Примечание 2 6 3" xfId="40321"/>
    <cellStyle name="Примечание 2 7" xfId="40322"/>
    <cellStyle name="Примечание 2 7 2" xfId="40323"/>
    <cellStyle name="Примечание 2 8" xfId="40324"/>
    <cellStyle name="Примечание 2 8 2" xfId="40325"/>
    <cellStyle name="Примечание 2 9" xfId="40326"/>
    <cellStyle name="Примечание 2 9 2" xfId="40327"/>
    <cellStyle name="Примечание 20" xfId="40328"/>
    <cellStyle name="Примечание 20 2" xfId="40329"/>
    <cellStyle name="Примечание 20 2 2" xfId="40330"/>
    <cellStyle name="Примечание 20 2 2 2" xfId="40331"/>
    <cellStyle name="Примечание 20 2 3" xfId="40332"/>
    <cellStyle name="Примечание 20 2 3 2" xfId="40333"/>
    <cellStyle name="Примечание 20 2 4" xfId="40334"/>
    <cellStyle name="Примечание 20 2 4 2" xfId="40335"/>
    <cellStyle name="Примечание 20 2 5" xfId="40336"/>
    <cellStyle name="Примечание 20 2 5 2" xfId="40337"/>
    <cellStyle name="Примечание 20 2 6" xfId="40338"/>
    <cellStyle name="Примечание 20 2 6 2" xfId="40339"/>
    <cellStyle name="Примечание 20 2 7" xfId="40340"/>
    <cellStyle name="Примечание 20 2 7 2" xfId="40341"/>
    <cellStyle name="Примечание 20 2 8" xfId="40342"/>
    <cellStyle name="Примечание 20 2 8 2" xfId="40343"/>
    <cellStyle name="Примечание 20 2 9" xfId="40344"/>
    <cellStyle name="Примечание 20 3" xfId="40345"/>
    <cellStyle name="Примечание 20 3 2" xfId="40346"/>
    <cellStyle name="Примечание 20 4" xfId="40347"/>
    <cellStyle name="Примечание 20 4 2" xfId="40348"/>
    <cellStyle name="Примечание 20 5" xfId="40349"/>
    <cellStyle name="Примечание 20 5 2" xfId="40350"/>
    <cellStyle name="Примечание 20 6" xfId="40351"/>
    <cellStyle name="Примечание 20 6 2" xfId="40352"/>
    <cellStyle name="Примечание 20 7" xfId="40353"/>
    <cellStyle name="Примечание 20 7 2" xfId="40354"/>
    <cellStyle name="Примечание 20 8" xfId="40355"/>
    <cellStyle name="Примечание 20 8 2" xfId="40356"/>
    <cellStyle name="Примечание 20 9" xfId="40357"/>
    <cellStyle name="Примечание 21" xfId="40358"/>
    <cellStyle name="Примечание 21 2" xfId="40359"/>
    <cellStyle name="Примечание 21 2 2" xfId="40360"/>
    <cellStyle name="Примечание 21 2 2 2" xfId="40361"/>
    <cellStyle name="Примечание 21 2 3" xfId="40362"/>
    <cellStyle name="Примечание 21 2 3 2" xfId="40363"/>
    <cellStyle name="Примечание 21 2 4" xfId="40364"/>
    <cellStyle name="Примечание 21 2 4 2" xfId="40365"/>
    <cellStyle name="Примечание 21 2 5" xfId="40366"/>
    <cellStyle name="Примечание 21 2 5 2" xfId="40367"/>
    <cellStyle name="Примечание 21 2 6" xfId="40368"/>
    <cellStyle name="Примечание 21 2 6 2" xfId="40369"/>
    <cellStyle name="Примечание 21 2 7" xfId="40370"/>
    <cellStyle name="Примечание 21 2 7 2" xfId="40371"/>
    <cellStyle name="Примечание 21 2 8" xfId="40372"/>
    <cellStyle name="Примечание 21 2 8 2" xfId="40373"/>
    <cellStyle name="Примечание 21 2 9" xfId="40374"/>
    <cellStyle name="Примечание 21 3" xfId="40375"/>
    <cellStyle name="Примечание 21 3 2" xfId="40376"/>
    <cellStyle name="Примечание 21 4" xfId="40377"/>
    <cellStyle name="Примечание 21 4 2" xfId="40378"/>
    <cellStyle name="Примечание 21 5" xfId="40379"/>
    <cellStyle name="Примечание 21 5 2" xfId="40380"/>
    <cellStyle name="Примечание 21 6" xfId="40381"/>
    <cellStyle name="Примечание 21 6 2" xfId="40382"/>
    <cellStyle name="Примечание 21 7" xfId="40383"/>
    <cellStyle name="Примечание 21 7 2" xfId="40384"/>
    <cellStyle name="Примечание 21 8" xfId="40385"/>
    <cellStyle name="Примечание 21 8 2" xfId="40386"/>
    <cellStyle name="Примечание 21 9" xfId="40387"/>
    <cellStyle name="Примечание 22" xfId="40388"/>
    <cellStyle name="Примечание 22 2" xfId="40389"/>
    <cellStyle name="Примечание 22 2 2" xfId="40390"/>
    <cellStyle name="Примечание 22 2 2 2" xfId="40391"/>
    <cellStyle name="Примечание 22 2 3" xfId="40392"/>
    <cellStyle name="Примечание 22 2 3 2" xfId="40393"/>
    <cellStyle name="Примечание 22 2 4" xfId="40394"/>
    <cellStyle name="Примечание 22 2 4 2" xfId="40395"/>
    <cellStyle name="Примечание 22 2 5" xfId="40396"/>
    <cellStyle name="Примечание 22 2 5 2" xfId="40397"/>
    <cellStyle name="Примечание 22 2 6" xfId="40398"/>
    <cellStyle name="Примечание 22 2 6 2" xfId="40399"/>
    <cellStyle name="Примечание 22 2 7" xfId="40400"/>
    <cellStyle name="Примечание 22 2 7 2" xfId="40401"/>
    <cellStyle name="Примечание 22 2 8" xfId="40402"/>
    <cellStyle name="Примечание 22 2 8 2" xfId="40403"/>
    <cellStyle name="Примечание 22 2 9" xfId="40404"/>
    <cellStyle name="Примечание 22 3" xfId="40405"/>
    <cellStyle name="Примечание 22 3 2" xfId="40406"/>
    <cellStyle name="Примечание 22 4" xfId="40407"/>
    <cellStyle name="Примечание 22 4 2" xfId="40408"/>
    <cellStyle name="Примечание 22 5" xfId="40409"/>
    <cellStyle name="Примечание 22 5 2" xfId="40410"/>
    <cellStyle name="Примечание 22 6" xfId="40411"/>
    <cellStyle name="Примечание 22 6 2" xfId="40412"/>
    <cellStyle name="Примечание 22 7" xfId="40413"/>
    <cellStyle name="Примечание 22 7 2" xfId="40414"/>
    <cellStyle name="Примечание 22 8" xfId="40415"/>
    <cellStyle name="Примечание 22 8 2" xfId="40416"/>
    <cellStyle name="Примечание 22 9" xfId="40417"/>
    <cellStyle name="Примечание 23" xfId="40418"/>
    <cellStyle name="Примечание 23 2" xfId="40419"/>
    <cellStyle name="Примечание 23 2 2" xfId="40420"/>
    <cellStyle name="Примечание 23 2 2 2" xfId="40421"/>
    <cellStyle name="Примечание 23 2 3" xfId="40422"/>
    <cellStyle name="Примечание 23 2 3 2" xfId="40423"/>
    <cellStyle name="Примечание 23 2 4" xfId="40424"/>
    <cellStyle name="Примечание 23 2 4 2" xfId="40425"/>
    <cellStyle name="Примечание 23 2 5" xfId="40426"/>
    <cellStyle name="Примечание 23 2 5 2" xfId="40427"/>
    <cellStyle name="Примечание 23 2 6" xfId="40428"/>
    <cellStyle name="Примечание 23 2 6 2" xfId="40429"/>
    <cellStyle name="Примечание 23 2 7" xfId="40430"/>
    <cellStyle name="Примечание 23 2 7 2" xfId="40431"/>
    <cellStyle name="Примечание 23 2 8" xfId="40432"/>
    <cellStyle name="Примечание 23 2 8 2" xfId="40433"/>
    <cellStyle name="Примечание 23 2 9" xfId="40434"/>
    <cellStyle name="Примечание 23 3" xfId="40435"/>
    <cellStyle name="Примечание 23 3 2" xfId="40436"/>
    <cellStyle name="Примечание 23 4" xfId="40437"/>
    <cellStyle name="Примечание 23 4 2" xfId="40438"/>
    <cellStyle name="Примечание 23 5" xfId="40439"/>
    <cellStyle name="Примечание 23 5 2" xfId="40440"/>
    <cellStyle name="Примечание 23 6" xfId="40441"/>
    <cellStyle name="Примечание 23 6 2" xfId="40442"/>
    <cellStyle name="Примечание 23 7" xfId="40443"/>
    <cellStyle name="Примечание 23 7 2" xfId="40444"/>
    <cellStyle name="Примечание 23 8" xfId="40445"/>
    <cellStyle name="Примечание 23 8 2" xfId="40446"/>
    <cellStyle name="Примечание 23 9" xfId="40447"/>
    <cellStyle name="Примечание 24" xfId="40448"/>
    <cellStyle name="Примечание 24 2" xfId="40449"/>
    <cellStyle name="Примечание 24 2 2" xfId="40450"/>
    <cellStyle name="Примечание 24 2 2 2" xfId="40451"/>
    <cellStyle name="Примечание 24 2 3" xfId="40452"/>
    <cellStyle name="Примечание 24 2 3 2" xfId="40453"/>
    <cellStyle name="Примечание 24 2 4" xfId="40454"/>
    <cellStyle name="Примечание 24 2 4 2" xfId="40455"/>
    <cellStyle name="Примечание 24 2 5" xfId="40456"/>
    <cellStyle name="Примечание 24 2 5 2" xfId="40457"/>
    <cellStyle name="Примечание 24 2 6" xfId="40458"/>
    <cellStyle name="Примечание 24 2 6 2" xfId="40459"/>
    <cellStyle name="Примечание 24 2 7" xfId="40460"/>
    <cellStyle name="Примечание 24 2 7 2" xfId="40461"/>
    <cellStyle name="Примечание 24 2 8" xfId="40462"/>
    <cellStyle name="Примечание 24 2 8 2" xfId="40463"/>
    <cellStyle name="Примечание 24 2 9" xfId="40464"/>
    <cellStyle name="Примечание 24 3" xfId="40465"/>
    <cellStyle name="Примечание 24 3 2" xfId="40466"/>
    <cellStyle name="Примечание 24 4" xfId="40467"/>
    <cellStyle name="Примечание 24 4 2" xfId="40468"/>
    <cellStyle name="Примечание 24 5" xfId="40469"/>
    <cellStyle name="Примечание 24 5 2" xfId="40470"/>
    <cellStyle name="Примечание 24 6" xfId="40471"/>
    <cellStyle name="Примечание 24 6 2" xfId="40472"/>
    <cellStyle name="Примечание 24 7" xfId="40473"/>
    <cellStyle name="Примечание 24 7 2" xfId="40474"/>
    <cellStyle name="Примечание 24 8" xfId="40475"/>
    <cellStyle name="Примечание 24 8 2" xfId="40476"/>
    <cellStyle name="Примечание 24 9" xfId="40477"/>
    <cellStyle name="Примечание 25" xfId="40478"/>
    <cellStyle name="Примечание 25 2" xfId="40479"/>
    <cellStyle name="Примечание 25 2 2" xfId="40480"/>
    <cellStyle name="Примечание 25 2 2 2" xfId="40481"/>
    <cellStyle name="Примечание 25 2 3" xfId="40482"/>
    <cellStyle name="Примечание 25 2 3 2" xfId="40483"/>
    <cellStyle name="Примечание 25 2 4" xfId="40484"/>
    <cellStyle name="Примечание 25 2 4 2" xfId="40485"/>
    <cellStyle name="Примечание 25 2 5" xfId="40486"/>
    <cellStyle name="Примечание 25 2 5 2" xfId="40487"/>
    <cellStyle name="Примечание 25 2 6" xfId="40488"/>
    <cellStyle name="Примечание 25 2 6 2" xfId="40489"/>
    <cellStyle name="Примечание 25 2 7" xfId="40490"/>
    <cellStyle name="Примечание 25 2 7 2" xfId="40491"/>
    <cellStyle name="Примечание 25 2 8" xfId="40492"/>
    <cellStyle name="Примечание 25 2 8 2" xfId="40493"/>
    <cellStyle name="Примечание 25 2 9" xfId="40494"/>
    <cellStyle name="Примечание 25 3" xfId="40495"/>
    <cellStyle name="Примечание 25 3 2" xfId="40496"/>
    <cellStyle name="Примечание 25 4" xfId="40497"/>
    <cellStyle name="Примечание 25 4 2" xfId="40498"/>
    <cellStyle name="Примечание 25 5" xfId="40499"/>
    <cellStyle name="Примечание 25 5 2" xfId="40500"/>
    <cellStyle name="Примечание 25 6" xfId="40501"/>
    <cellStyle name="Примечание 25 6 2" xfId="40502"/>
    <cellStyle name="Примечание 25 7" xfId="40503"/>
    <cellStyle name="Примечание 25 7 2" xfId="40504"/>
    <cellStyle name="Примечание 25 8" xfId="40505"/>
    <cellStyle name="Примечание 25 8 2" xfId="40506"/>
    <cellStyle name="Примечание 25 9" xfId="40507"/>
    <cellStyle name="Примечание 3" xfId="58"/>
    <cellStyle name="Примечание 3 10" xfId="40508"/>
    <cellStyle name="Примечание 3 10 2" xfId="40509"/>
    <cellStyle name="Примечание 3 11" xfId="40510"/>
    <cellStyle name="Примечание 3 11 2" xfId="40511"/>
    <cellStyle name="Примечание 3 12" xfId="40512"/>
    <cellStyle name="Примечание 3 12 2" xfId="40513"/>
    <cellStyle name="Примечание 3 13" xfId="40514"/>
    <cellStyle name="Примечание 3 2" xfId="40515"/>
    <cellStyle name="Примечание 3 2 10" xfId="40516"/>
    <cellStyle name="Примечание 3 2 10 2" xfId="40517"/>
    <cellStyle name="Примечание 3 2 11" xfId="40518"/>
    <cellStyle name="Примечание 3 2 11 2" xfId="40519"/>
    <cellStyle name="Примечание 3 2 12" xfId="40520"/>
    <cellStyle name="Примечание 3 2 12 2" xfId="40521"/>
    <cellStyle name="Примечание 3 2 13" xfId="40522"/>
    <cellStyle name="Примечание 3 2 14" xfId="50099"/>
    <cellStyle name="Примечание 3 2 2" xfId="40523"/>
    <cellStyle name="Примечание 3 2 2 2" xfId="40524"/>
    <cellStyle name="Примечание 3 2 2 2 2" xfId="40525"/>
    <cellStyle name="Примечание 3 2 2 2 2 2" xfId="40526"/>
    <cellStyle name="Примечание 3 2 2 2 3" xfId="40527"/>
    <cellStyle name="Примечание 3 2 2 2 3 2" xfId="40528"/>
    <cellStyle name="Примечание 3 2 2 2 4" xfId="40529"/>
    <cellStyle name="Примечание 3 2 2 2 4 2" xfId="40530"/>
    <cellStyle name="Примечание 3 2 2 2 5" xfId="40531"/>
    <cellStyle name="Примечание 3 2 2 2 5 2" xfId="40532"/>
    <cellStyle name="Примечание 3 2 2 2 6" xfId="40533"/>
    <cellStyle name="Примечание 3 2 2 2 6 2" xfId="40534"/>
    <cellStyle name="Примечание 3 2 2 2 7" xfId="40535"/>
    <cellStyle name="Примечание 3 2 2 3" xfId="40536"/>
    <cellStyle name="Примечание 3 2 2 3 2" xfId="40537"/>
    <cellStyle name="Примечание 3 2 2 3 2 2" xfId="40538"/>
    <cellStyle name="Примечание 3 2 2 3 3" xfId="40539"/>
    <cellStyle name="Примечание 3 2 2 3 3 2" xfId="40540"/>
    <cellStyle name="Примечание 3 2 2 3 4" xfId="40541"/>
    <cellStyle name="Примечание 3 2 2 3 4 2" xfId="40542"/>
    <cellStyle name="Примечание 3 2 2 3 5" xfId="40543"/>
    <cellStyle name="Примечание 3 2 2 3 5 2" xfId="40544"/>
    <cellStyle name="Примечание 3 2 2 3 6" xfId="40545"/>
    <cellStyle name="Примечание 3 2 2 3 6 2" xfId="40546"/>
    <cellStyle name="Примечание 3 2 2 3 7" xfId="40547"/>
    <cellStyle name="Примечание 3 2 2 4" xfId="40548"/>
    <cellStyle name="Примечание 3 2 2 4 2" xfId="40549"/>
    <cellStyle name="Примечание 3 2 2 5" xfId="40550"/>
    <cellStyle name="Примечание 3 2 2 5 2" xfId="40551"/>
    <cellStyle name="Примечание 3 2 2 6" xfId="40552"/>
    <cellStyle name="Примечание 3 2 2 6 2" xfId="40553"/>
    <cellStyle name="Примечание 3 2 2 7" xfId="40554"/>
    <cellStyle name="Примечание 3 2 2 7 2" xfId="40555"/>
    <cellStyle name="Примечание 3 2 2 8" xfId="40556"/>
    <cellStyle name="Примечание 3 2 2 8 2" xfId="40557"/>
    <cellStyle name="Примечание 3 2 2 9" xfId="40558"/>
    <cellStyle name="Примечание 3 2 3" xfId="40559"/>
    <cellStyle name="Примечание 3 2 3 2" xfId="40560"/>
    <cellStyle name="Примечание 3 2 3 2 2" xfId="40561"/>
    <cellStyle name="Примечание 3 2 3 3" xfId="40562"/>
    <cellStyle name="Примечание 3 2 3 3 2" xfId="40563"/>
    <cellStyle name="Примечание 3 2 3 4" xfId="40564"/>
    <cellStyle name="Примечание 3 2 3 4 2" xfId="40565"/>
    <cellStyle name="Примечание 3 2 3 5" xfId="40566"/>
    <cellStyle name="Примечание 3 2 3 5 2" xfId="40567"/>
    <cellStyle name="Примечание 3 2 3 6" xfId="40568"/>
    <cellStyle name="Примечание 3 2 3 6 2" xfId="40569"/>
    <cellStyle name="Примечание 3 2 3 7" xfId="40570"/>
    <cellStyle name="Примечание 3 2 4" xfId="40571"/>
    <cellStyle name="Примечание 3 2 4 2" xfId="40572"/>
    <cellStyle name="Примечание 3 2 4 2 2" xfId="40573"/>
    <cellStyle name="Примечание 3 2 4 3" xfId="40574"/>
    <cellStyle name="Примечание 3 2 4 3 2" xfId="40575"/>
    <cellStyle name="Примечание 3 2 4 4" xfId="40576"/>
    <cellStyle name="Примечание 3 2 4 4 2" xfId="40577"/>
    <cellStyle name="Примечание 3 2 4 5" xfId="40578"/>
    <cellStyle name="Примечание 3 2 4 5 2" xfId="40579"/>
    <cellStyle name="Примечание 3 2 4 6" xfId="40580"/>
    <cellStyle name="Примечание 3 2 4 6 2" xfId="40581"/>
    <cellStyle name="Примечание 3 2 4 7" xfId="40582"/>
    <cellStyle name="Примечание 3 2 5" xfId="40583"/>
    <cellStyle name="Примечание 3 2 5 2" xfId="40584"/>
    <cellStyle name="Примечание 3 2 5 2 2" xfId="40585"/>
    <cellStyle name="Примечание 3 2 5 3" xfId="40586"/>
    <cellStyle name="Примечание 3 2 5 3 2" xfId="40587"/>
    <cellStyle name="Примечание 3 2 5 4" xfId="40588"/>
    <cellStyle name="Примечание 3 2 5 4 2" xfId="40589"/>
    <cellStyle name="Примечание 3 2 5 5" xfId="40590"/>
    <cellStyle name="Примечание 3 2 5 5 2" xfId="40591"/>
    <cellStyle name="Примечание 3 2 5 6" xfId="40592"/>
    <cellStyle name="Примечание 3 2 5 6 2" xfId="40593"/>
    <cellStyle name="Примечание 3 2 5 7" xfId="40594"/>
    <cellStyle name="Примечание 3 2 5 7 2" xfId="40595"/>
    <cellStyle name="Примечание 3 2 5 8" xfId="40596"/>
    <cellStyle name="Примечание 3 2 5 8 2" xfId="40597"/>
    <cellStyle name="Примечание 3 2 5 9" xfId="40598"/>
    <cellStyle name="Примечание 3 2 6" xfId="40599"/>
    <cellStyle name="Примечание 3 2 6 2" xfId="40600"/>
    <cellStyle name="Примечание 3 2 7" xfId="40601"/>
    <cellStyle name="Примечание 3 2 7 2" xfId="40602"/>
    <cellStyle name="Примечание 3 2 8" xfId="40603"/>
    <cellStyle name="Примечание 3 2 8 2" xfId="40604"/>
    <cellStyle name="Примечание 3 2 9" xfId="40605"/>
    <cellStyle name="Примечание 3 2 9 2" xfId="40606"/>
    <cellStyle name="Примечание 3 3" xfId="40607"/>
    <cellStyle name="Примечание 3 3 10" xfId="40608"/>
    <cellStyle name="Примечание 3 3 2" xfId="40609"/>
    <cellStyle name="Примечание 3 3 2 2" xfId="40610"/>
    <cellStyle name="Примечание 3 3 2 2 2" xfId="40611"/>
    <cellStyle name="Примечание 3 3 2 3" xfId="40612"/>
    <cellStyle name="Примечание 3 3 2 3 2" xfId="40613"/>
    <cellStyle name="Примечание 3 3 2 4" xfId="40614"/>
    <cellStyle name="Примечание 3 3 2 4 2" xfId="40615"/>
    <cellStyle name="Примечание 3 3 2 5" xfId="40616"/>
    <cellStyle name="Примечание 3 3 2 5 2" xfId="40617"/>
    <cellStyle name="Примечание 3 3 2 6" xfId="40618"/>
    <cellStyle name="Примечание 3 3 2 6 2" xfId="40619"/>
    <cellStyle name="Примечание 3 3 2 7" xfId="40620"/>
    <cellStyle name="Примечание 3 3 3" xfId="40621"/>
    <cellStyle name="Примечание 3 3 3 2" xfId="40622"/>
    <cellStyle name="Примечание 3 3 3 2 2" xfId="40623"/>
    <cellStyle name="Примечание 3 3 3 3" xfId="40624"/>
    <cellStyle name="Примечание 3 3 3 3 2" xfId="40625"/>
    <cellStyle name="Примечание 3 3 3 4" xfId="40626"/>
    <cellStyle name="Примечание 3 3 3 4 2" xfId="40627"/>
    <cellStyle name="Примечание 3 3 3 5" xfId="40628"/>
    <cellStyle name="Примечание 3 3 3 5 2" xfId="40629"/>
    <cellStyle name="Примечание 3 3 3 6" xfId="40630"/>
    <cellStyle name="Примечание 3 3 3 6 2" xfId="40631"/>
    <cellStyle name="Примечание 3 3 3 7" xfId="40632"/>
    <cellStyle name="Примечание 3 3 4" xfId="40633"/>
    <cellStyle name="Примечание 3 3 4 2" xfId="40634"/>
    <cellStyle name="Примечание 3 3 5" xfId="40635"/>
    <cellStyle name="Примечание 3 3 5 2" xfId="40636"/>
    <cellStyle name="Примечание 3 3 6" xfId="40637"/>
    <cellStyle name="Примечание 3 3 6 2" xfId="40638"/>
    <cellStyle name="Примечание 3 3 7" xfId="40639"/>
    <cellStyle name="Примечание 3 3 7 2" xfId="40640"/>
    <cellStyle name="Примечание 3 3 8" xfId="40641"/>
    <cellStyle name="Примечание 3 3 8 2" xfId="40642"/>
    <cellStyle name="Примечание 3 3 9" xfId="40643"/>
    <cellStyle name="Примечание 3 3 9 2" xfId="40644"/>
    <cellStyle name="Примечание 3 4" xfId="40645"/>
    <cellStyle name="Примечание 3 4 2" xfId="40646"/>
    <cellStyle name="Примечание 3 4 2 2" xfId="40647"/>
    <cellStyle name="Примечание 3 4 3" xfId="40648"/>
    <cellStyle name="Примечание 3 4 3 2" xfId="40649"/>
    <cellStyle name="Примечание 3 4 4" xfId="40650"/>
    <cellStyle name="Примечание 3 4 4 2" xfId="40651"/>
    <cellStyle name="Примечание 3 4 5" xfId="40652"/>
    <cellStyle name="Примечание 3 4 5 2" xfId="40653"/>
    <cellStyle name="Примечание 3 4 6" xfId="40654"/>
    <cellStyle name="Примечание 3 4 6 2" xfId="40655"/>
    <cellStyle name="Примечание 3 4 7" xfId="40656"/>
    <cellStyle name="Примечание 3 5" xfId="40657"/>
    <cellStyle name="Примечание 3 5 2" xfId="40658"/>
    <cellStyle name="Примечание 3 5 2 2" xfId="40659"/>
    <cellStyle name="Примечание 3 5 3" xfId="40660"/>
    <cellStyle name="Примечание 3 5 3 2" xfId="40661"/>
    <cellStyle name="Примечание 3 5 4" xfId="40662"/>
    <cellStyle name="Примечание 3 5 4 2" xfId="40663"/>
    <cellStyle name="Примечание 3 5 5" xfId="40664"/>
    <cellStyle name="Примечание 3 5 5 2" xfId="40665"/>
    <cellStyle name="Примечание 3 5 6" xfId="40666"/>
    <cellStyle name="Примечание 3 5 6 2" xfId="40667"/>
    <cellStyle name="Примечание 3 5 7" xfId="40668"/>
    <cellStyle name="Примечание 3 5 7 2" xfId="40669"/>
    <cellStyle name="Примечание 3 5 8" xfId="40670"/>
    <cellStyle name="Примечание 3 5 8 2" xfId="40671"/>
    <cellStyle name="Примечание 3 5 9" xfId="40672"/>
    <cellStyle name="Примечание 3 6" xfId="40673"/>
    <cellStyle name="Примечание 3 6 2" xfId="40674"/>
    <cellStyle name="Примечание 3 7" xfId="40675"/>
    <cellStyle name="Примечание 3 7 2" xfId="40676"/>
    <cellStyle name="Примечание 3 8" xfId="40677"/>
    <cellStyle name="Примечание 3 8 2" xfId="40678"/>
    <cellStyle name="Примечание 3 9" xfId="40679"/>
    <cellStyle name="Примечание 3 9 2" xfId="40680"/>
    <cellStyle name="Примечание 4" xfId="40681"/>
    <cellStyle name="Примечание 4 10" xfId="40682"/>
    <cellStyle name="Примечание 4 10 2" xfId="40683"/>
    <cellStyle name="Примечание 4 11" xfId="40684"/>
    <cellStyle name="Примечание 4 11 2" xfId="40685"/>
    <cellStyle name="Примечание 4 12" xfId="40686"/>
    <cellStyle name="Примечание 4 2" xfId="40687"/>
    <cellStyle name="Примечание 4 2 10" xfId="40688"/>
    <cellStyle name="Примечание 4 2 2" xfId="40689"/>
    <cellStyle name="Примечание 4 2 2 2" xfId="40690"/>
    <cellStyle name="Примечание 4 2 2 2 2" xfId="40691"/>
    <cellStyle name="Примечание 4 2 2 3" xfId="40692"/>
    <cellStyle name="Примечание 4 2 2 3 2" xfId="40693"/>
    <cellStyle name="Примечание 4 2 2 4" xfId="40694"/>
    <cellStyle name="Примечание 4 2 2 4 2" xfId="40695"/>
    <cellStyle name="Примечание 4 2 2 5" xfId="40696"/>
    <cellStyle name="Примечание 4 2 2 5 2" xfId="40697"/>
    <cellStyle name="Примечание 4 2 2 6" xfId="40698"/>
    <cellStyle name="Примечание 4 2 2 6 2" xfId="40699"/>
    <cellStyle name="Примечание 4 2 2 7" xfId="40700"/>
    <cellStyle name="Примечание 4 2 3" xfId="40701"/>
    <cellStyle name="Примечание 4 2 3 2" xfId="40702"/>
    <cellStyle name="Примечание 4 2 3 2 2" xfId="40703"/>
    <cellStyle name="Примечание 4 2 3 3" xfId="40704"/>
    <cellStyle name="Примечание 4 2 3 3 2" xfId="40705"/>
    <cellStyle name="Примечание 4 2 3 4" xfId="40706"/>
    <cellStyle name="Примечание 4 2 3 4 2" xfId="40707"/>
    <cellStyle name="Примечание 4 2 3 5" xfId="40708"/>
    <cellStyle name="Примечание 4 2 3 5 2" xfId="40709"/>
    <cellStyle name="Примечание 4 2 3 6" xfId="40710"/>
    <cellStyle name="Примечание 4 2 3 6 2" xfId="40711"/>
    <cellStyle name="Примечание 4 2 3 7" xfId="40712"/>
    <cellStyle name="Примечание 4 2 4" xfId="40713"/>
    <cellStyle name="Примечание 4 2 4 2" xfId="40714"/>
    <cellStyle name="Примечание 4 2 5" xfId="40715"/>
    <cellStyle name="Примечание 4 2 5 2" xfId="40716"/>
    <cellStyle name="Примечание 4 2 6" xfId="40717"/>
    <cellStyle name="Примечание 4 2 6 2" xfId="40718"/>
    <cellStyle name="Примечание 4 2 7" xfId="40719"/>
    <cellStyle name="Примечание 4 2 7 2" xfId="40720"/>
    <cellStyle name="Примечание 4 2 8" xfId="40721"/>
    <cellStyle name="Примечание 4 2 8 2" xfId="40722"/>
    <cellStyle name="Примечание 4 2 9" xfId="40723"/>
    <cellStyle name="Примечание 4 2 9 2" xfId="40724"/>
    <cellStyle name="Примечание 4 3" xfId="40725"/>
    <cellStyle name="Примечание 4 3 2" xfId="40726"/>
    <cellStyle name="Примечание 4 3 2 2" xfId="40727"/>
    <cellStyle name="Примечание 4 3 3" xfId="40728"/>
    <cellStyle name="Примечание 4 3 3 2" xfId="40729"/>
    <cellStyle name="Примечание 4 3 4" xfId="40730"/>
    <cellStyle name="Примечание 4 3 4 2" xfId="40731"/>
    <cellStyle name="Примечание 4 3 5" xfId="40732"/>
    <cellStyle name="Примечание 4 3 5 2" xfId="40733"/>
    <cellStyle name="Примечание 4 3 6" xfId="40734"/>
    <cellStyle name="Примечание 4 3 6 2" xfId="40735"/>
    <cellStyle name="Примечание 4 3 7" xfId="40736"/>
    <cellStyle name="Примечание 4 3 7 2" xfId="40737"/>
    <cellStyle name="Примечание 4 3 8" xfId="40738"/>
    <cellStyle name="Примечание 4 4" xfId="40739"/>
    <cellStyle name="Примечание 4 4 2" xfId="40740"/>
    <cellStyle name="Примечание 4 4 2 2" xfId="40741"/>
    <cellStyle name="Примечание 4 4 3" xfId="40742"/>
    <cellStyle name="Примечание 4 4 3 2" xfId="40743"/>
    <cellStyle name="Примечание 4 4 4" xfId="40744"/>
    <cellStyle name="Примечание 4 4 4 2" xfId="40745"/>
    <cellStyle name="Примечание 4 4 5" xfId="40746"/>
    <cellStyle name="Примечание 4 4 5 2" xfId="40747"/>
    <cellStyle name="Примечание 4 4 6" xfId="40748"/>
    <cellStyle name="Примечание 4 4 6 2" xfId="40749"/>
    <cellStyle name="Примечание 4 4 7" xfId="40750"/>
    <cellStyle name="Примечание 4 4 7 2" xfId="40751"/>
    <cellStyle name="Примечание 4 4 8" xfId="40752"/>
    <cellStyle name="Примечание 4 5" xfId="40753"/>
    <cellStyle name="Примечание 4 5 2" xfId="40754"/>
    <cellStyle name="Примечание 4 6" xfId="40755"/>
    <cellStyle name="Примечание 4 6 2" xfId="40756"/>
    <cellStyle name="Примечание 4 7" xfId="40757"/>
    <cellStyle name="Примечание 4 7 2" xfId="40758"/>
    <cellStyle name="Примечание 4 8" xfId="40759"/>
    <cellStyle name="Примечание 4 8 2" xfId="40760"/>
    <cellStyle name="Примечание 4 9" xfId="40761"/>
    <cellStyle name="Примечание 4 9 2" xfId="40762"/>
    <cellStyle name="Примечание 4__Anfisa_Result after MRO_model2012(ord+marg ore+dilution)" xfId="48160"/>
    <cellStyle name="Примечание 5" xfId="40763"/>
    <cellStyle name="Примечание 5 10" xfId="40764"/>
    <cellStyle name="Примечание 5 2" xfId="40765"/>
    <cellStyle name="Примечание 5 2 10" xfId="40766"/>
    <cellStyle name="Примечание 5 2 2" xfId="40767"/>
    <cellStyle name="Примечание 5 2 2 2" xfId="40768"/>
    <cellStyle name="Примечание 5 2 3" xfId="40769"/>
    <cellStyle name="Примечание 5 2 3 2" xfId="40770"/>
    <cellStyle name="Примечание 5 2 4" xfId="40771"/>
    <cellStyle name="Примечание 5 2 4 2" xfId="40772"/>
    <cellStyle name="Примечание 5 2 5" xfId="40773"/>
    <cellStyle name="Примечание 5 2 5 2" xfId="40774"/>
    <cellStyle name="Примечание 5 2 6" xfId="40775"/>
    <cellStyle name="Примечание 5 2 6 2" xfId="40776"/>
    <cellStyle name="Примечание 5 2 7" xfId="40777"/>
    <cellStyle name="Примечание 5 2 7 2" xfId="40778"/>
    <cellStyle name="Примечание 5 2 8" xfId="40779"/>
    <cellStyle name="Примечание 5 2 8 2" xfId="40780"/>
    <cellStyle name="Примечание 5 2 9" xfId="40781"/>
    <cellStyle name="Примечание 5 2 9 2" xfId="40782"/>
    <cellStyle name="Примечание 5 3" xfId="40783"/>
    <cellStyle name="Примечание 5 3 2" xfId="40784"/>
    <cellStyle name="Примечание 5 3 2 2" xfId="40785"/>
    <cellStyle name="Примечание 5 3 3" xfId="40786"/>
    <cellStyle name="Примечание 5 4" xfId="40787"/>
    <cellStyle name="Примечание 5 4 2" xfId="40788"/>
    <cellStyle name="Примечание 5 5" xfId="40789"/>
    <cellStyle name="Примечание 5 5 2" xfId="40790"/>
    <cellStyle name="Примечание 5 6" xfId="40791"/>
    <cellStyle name="Примечание 5 6 2" xfId="40792"/>
    <cellStyle name="Примечание 5 7" xfId="40793"/>
    <cellStyle name="Примечание 5 7 2" xfId="40794"/>
    <cellStyle name="Примечание 5 8" xfId="40795"/>
    <cellStyle name="Примечание 5 8 2" xfId="40796"/>
    <cellStyle name="Примечание 5 9" xfId="40797"/>
    <cellStyle name="Примечание 5 9 2" xfId="40798"/>
    <cellStyle name="Примечание 5__Anfisa_Result after MRO_model2012(ord+marg ore+dilution)" xfId="48161"/>
    <cellStyle name="Примечание 6" xfId="40799"/>
    <cellStyle name="Примечание 6 2" xfId="40800"/>
    <cellStyle name="Примечание 6 2 10" xfId="40801"/>
    <cellStyle name="Примечание 6 2 2" xfId="40802"/>
    <cellStyle name="Примечание 6 2 2 2" xfId="40803"/>
    <cellStyle name="Примечание 6 2 3" xfId="40804"/>
    <cellStyle name="Примечание 6 2 3 2" xfId="40805"/>
    <cellStyle name="Примечание 6 2 4" xfId="40806"/>
    <cellStyle name="Примечание 6 2 4 2" xfId="40807"/>
    <cellStyle name="Примечание 6 2 5" xfId="40808"/>
    <cellStyle name="Примечание 6 2 5 2" xfId="40809"/>
    <cellStyle name="Примечание 6 2 6" xfId="40810"/>
    <cellStyle name="Примечание 6 2 6 2" xfId="40811"/>
    <cellStyle name="Примечание 6 2 7" xfId="40812"/>
    <cellStyle name="Примечание 6 2 7 2" xfId="40813"/>
    <cellStyle name="Примечание 6 2 8" xfId="40814"/>
    <cellStyle name="Примечание 6 2 8 2" xfId="40815"/>
    <cellStyle name="Примечание 6 2 9" xfId="40816"/>
    <cellStyle name="Примечание 6 2 9 2" xfId="40817"/>
    <cellStyle name="Примечание 6 3" xfId="40818"/>
    <cellStyle name="Примечание 6 3 2" xfId="40819"/>
    <cellStyle name="Примечание 6 4" xfId="40820"/>
    <cellStyle name="Примечание 6 4 2" xfId="40821"/>
    <cellStyle name="Примечание 6 5" xfId="40822"/>
    <cellStyle name="Примечание 6 5 2" xfId="40823"/>
    <cellStyle name="Примечание 6 6" xfId="40824"/>
    <cellStyle name="Примечание 6 6 2" xfId="40825"/>
    <cellStyle name="Примечание 6 7" xfId="40826"/>
    <cellStyle name="Примечание 6 7 2" xfId="40827"/>
    <cellStyle name="Примечание 6 8" xfId="40828"/>
    <cellStyle name="Примечание 6 8 2" xfId="40829"/>
    <cellStyle name="Примечание 6 9" xfId="40830"/>
    <cellStyle name="Примечание 7" xfId="40831"/>
    <cellStyle name="Примечание 7 2" xfId="40832"/>
    <cellStyle name="Примечание 7 2 10" xfId="40833"/>
    <cellStyle name="Примечание 7 2 2" xfId="40834"/>
    <cellStyle name="Примечание 7 2 2 2" xfId="40835"/>
    <cellStyle name="Примечание 7 2 3" xfId="40836"/>
    <cellStyle name="Примечание 7 2 3 2" xfId="40837"/>
    <cellStyle name="Примечание 7 2 4" xfId="40838"/>
    <cellStyle name="Примечание 7 2 4 2" xfId="40839"/>
    <cellStyle name="Примечание 7 2 5" xfId="40840"/>
    <cellStyle name="Примечание 7 2 5 2" xfId="40841"/>
    <cellStyle name="Примечание 7 2 6" xfId="40842"/>
    <cellStyle name="Примечание 7 2 6 2" xfId="40843"/>
    <cellStyle name="Примечание 7 2 7" xfId="40844"/>
    <cellStyle name="Примечание 7 2 7 2" xfId="40845"/>
    <cellStyle name="Примечание 7 2 8" xfId="40846"/>
    <cellStyle name="Примечание 7 2 8 2" xfId="40847"/>
    <cellStyle name="Примечание 7 2 9" xfId="40848"/>
    <cellStyle name="Примечание 7 2 9 2" xfId="40849"/>
    <cellStyle name="Примечание 7 3" xfId="40850"/>
    <cellStyle name="Примечание 7 3 2" xfId="40851"/>
    <cellStyle name="Примечание 7 4" xfId="40852"/>
    <cellStyle name="Примечание 7 4 2" xfId="40853"/>
    <cellStyle name="Примечание 7 5" xfId="40854"/>
    <cellStyle name="Примечание 7 5 2" xfId="40855"/>
    <cellStyle name="Примечание 7 6" xfId="40856"/>
    <cellStyle name="Примечание 7 6 2" xfId="40857"/>
    <cellStyle name="Примечание 7 7" xfId="40858"/>
    <cellStyle name="Примечание 7 7 2" xfId="40859"/>
    <cellStyle name="Примечание 7 8" xfId="40860"/>
    <cellStyle name="Примечание 7 8 2" xfId="40861"/>
    <cellStyle name="Примечание 7 9" xfId="40862"/>
    <cellStyle name="Примечание 8" xfId="40863"/>
    <cellStyle name="Примечание 8 2" xfId="40864"/>
    <cellStyle name="Примечание 8 2 10" xfId="40865"/>
    <cellStyle name="Примечание 8 2 2" xfId="40866"/>
    <cellStyle name="Примечание 8 2 2 2" xfId="40867"/>
    <cellStyle name="Примечание 8 2 3" xfId="40868"/>
    <cellStyle name="Примечание 8 2 3 2" xfId="40869"/>
    <cellStyle name="Примечание 8 2 4" xfId="40870"/>
    <cellStyle name="Примечание 8 2 4 2" xfId="40871"/>
    <cellStyle name="Примечание 8 2 5" xfId="40872"/>
    <cellStyle name="Примечание 8 2 5 2" xfId="40873"/>
    <cellStyle name="Примечание 8 2 6" xfId="40874"/>
    <cellStyle name="Примечание 8 2 6 2" xfId="40875"/>
    <cellStyle name="Примечание 8 2 7" xfId="40876"/>
    <cellStyle name="Примечание 8 2 7 2" xfId="40877"/>
    <cellStyle name="Примечание 8 2 8" xfId="40878"/>
    <cellStyle name="Примечание 8 2 8 2" xfId="40879"/>
    <cellStyle name="Примечание 8 2 9" xfId="40880"/>
    <cellStyle name="Примечание 8 2 9 2" xfId="40881"/>
    <cellStyle name="Примечание 8 3" xfId="40882"/>
    <cellStyle name="Примечание 8 3 2" xfId="40883"/>
    <cellStyle name="Примечание 8 4" xfId="40884"/>
    <cellStyle name="Примечание 8 4 2" xfId="40885"/>
    <cellStyle name="Примечание 8 5" xfId="40886"/>
    <cellStyle name="Примечание 8 5 2" xfId="40887"/>
    <cellStyle name="Примечание 8 6" xfId="40888"/>
    <cellStyle name="Примечание 8 6 2" xfId="40889"/>
    <cellStyle name="Примечание 8 7" xfId="40890"/>
    <cellStyle name="Примечание 8 7 2" xfId="40891"/>
    <cellStyle name="Примечание 8 8" xfId="40892"/>
    <cellStyle name="Примечание 8 8 2" xfId="40893"/>
    <cellStyle name="Примечание 8 9" xfId="40894"/>
    <cellStyle name="Примечание 9" xfId="40895"/>
    <cellStyle name="Примечание 9 2" xfId="40896"/>
    <cellStyle name="Примечание 9 2 10" xfId="40897"/>
    <cellStyle name="Примечание 9 2 2" xfId="40898"/>
    <cellStyle name="Примечание 9 2 2 2" xfId="40899"/>
    <cellStyle name="Примечание 9 2 3" xfId="40900"/>
    <cellStyle name="Примечание 9 2 3 2" xfId="40901"/>
    <cellStyle name="Примечание 9 2 4" xfId="40902"/>
    <cellStyle name="Примечание 9 2 4 2" xfId="40903"/>
    <cellStyle name="Примечание 9 2 5" xfId="40904"/>
    <cellStyle name="Примечание 9 2 5 2" xfId="40905"/>
    <cellStyle name="Примечание 9 2 6" xfId="40906"/>
    <cellStyle name="Примечание 9 2 6 2" xfId="40907"/>
    <cellStyle name="Примечание 9 2 7" xfId="40908"/>
    <cellStyle name="Примечание 9 2 7 2" xfId="40909"/>
    <cellStyle name="Примечание 9 2 8" xfId="40910"/>
    <cellStyle name="Примечание 9 2 8 2" xfId="40911"/>
    <cellStyle name="Примечание 9 2 9" xfId="40912"/>
    <cellStyle name="Примечание 9 2 9 2" xfId="40913"/>
    <cellStyle name="Примечание 9 3" xfId="40914"/>
    <cellStyle name="Примечание 9 3 2" xfId="40915"/>
    <cellStyle name="Примечание 9 4" xfId="40916"/>
    <cellStyle name="Примечание 9 4 2" xfId="40917"/>
    <cellStyle name="Примечание 9 5" xfId="40918"/>
    <cellStyle name="Примечание 9 5 2" xfId="40919"/>
    <cellStyle name="Примечание 9 6" xfId="40920"/>
    <cellStyle name="Примечание 9 6 2" xfId="40921"/>
    <cellStyle name="Примечание 9 7" xfId="40922"/>
    <cellStyle name="Примечание 9 7 2" xfId="40923"/>
    <cellStyle name="Примечание 9 8" xfId="40924"/>
    <cellStyle name="Примечание 9 8 2" xfId="40925"/>
    <cellStyle name="Примечание 9 9" xfId="40926"/>
    <cellStyle name="Процентный" xfId="5" builtinId="5"/>
    <cellStyle name="Процентный 10" xfId="40927"/>
    <cellStyle name="Процентный 10 2" xfId="40928"/>
    <cellStyle name="Процентный 10 2 2" xfId="40929"/>
    <cellStyle name="Процентный 10 2 2 2" xfId="48162"/>
    <cellStyle name="Процентный 10 2 3" xfId="48163"/>
    <cellStyle name="Процентный 10 3" xfId="40930"/>
    <cellStyle name="Процентный 10 3 2" xfId="48164"/>
    <cellStyle name="Процентный 10 4" xfId="40931"/>
    <cellStyle name="Процентный 10 4 10" xfId="40932"/>
    <cellStyle name="Процентный 10 4 10 2" xfId="40933"/>
    <cellStyle name="Процентный 10 4 11" xfId="40934"/>
    <cellStyle name="Процентный 10 4 2" xfId="40935"/>
    <cellStyle name="Процентный 10 4 2 2" xfId="40936"/>
    <cellStyle name="Процентный 10 4 2 2 2" xfId="40937"/>
    <cellStyle name="Процентный 10 4 2 2 2 2" xfId="40938"/>
    <cellStyle name="Процентный 10 4 2 2 2 2 2" xfId="40939"/>
    <cellStyle name="Процентный 10 4 2 2 2 3" xfId="40940"/>
    <cellStyle name="Процентный 10 4 2 2 3" xfId="40941"/>
    <cellStyle name="Процентный 10 4 2 2 3 2" xfId="40942"/>
    <cellStyle name="Процентный 10 4 2 2 4" xfId="40943"/>
    <cellStyle name="Процентный 10 4 2 3" xfId="40944"/>
    <cellStyle name="Процентный 10 4 2 3 2" xfId="40945"/>
    <cellStyle name="Процентный 10 4 2 3 2 2" xfId="40946"/>
    <cellStyle name="Процентный 10 4 2 3 2 2 2" xfId="40947"/>
    <cellStyle name="Процентный 10 4 2 3 2 3" xfId="40948"/>
    <cellStyle name="Процентный 10 4 2 3 3" xfId="40949"/>
    <cellStyle name="Процентный 10 4 2 3 3 2" xfId="40950"/>
    <cellStyle name="Процентный 10 4 2 3 4" xfId="40951"/>
    <cellStyle name="Процентный 10 4 2 4" xfId="40952"/>
    <cellStyle name="Процентный 10 4 2 4 2" xfId="40953"/>
    <cellStyle name="Процентный 10 4 2 4 2 2" xfId="40954"/>
    <cellStyle name="Процентный 10 4 2 4 2 2 2" xfId="40955"/>
    <cellStyle name="Процентный 10 4 2 4 2 3" xfId="40956"/>
    <cellStyle name="Процентный 10 4 2 4 3" xfId="40957"/>
    <cellStyle name="Процентный 10 4 2 4 3 2" xfId="40958"/>
    <cellStyle name="Процентный 10 4 2 4 4" xfId="40959"/>
    <cellStyle name="Процентный 10 4 2 5" xfId="40960"/>
    <cellStyle name="Процентный 10 4 2 5 2" xfId="40961"/>
    <cellStyle name="Процентный 10 4 2 5 2 2" xfId="40962"/>
    <cellStyle name="Процентный 10 4 2 5 3" xfId="40963"/>
    <cellStyle name="Процентный 10 4 2 6" xfId="40964"/>
    <cellStyle name="Процентный 10 4 2 6 2" xfId="40965"/>
    <cellStyle name="Процентный 10 4 2 7" xfId="40966"/>
    <cellStyle name="Процентный 10 4 3" xfId="40967"/>
    <cellStyle name="Процентный 10 4 3 2" xfId="40968"/>
    <cellStyle name="Процентный 10 4 3 2 2" xfId="40969"/>
    <cellStyle name="Процентный 10 4 3 2 2 2" xfId="40970"/>
    <cellStyle name="Процентный 10 4 3 2 3" xfId="40971"/>
    <cellStyle name="Процентный 10 4 3 3" xfId="40972"/>
    <cellStyle name="Процентный 10 4 3 3 2" xfId="40973"/>
    <cellStyle name="Процентный 10 4 3 4" xfId="40974"/>
    <cellStyle name="Процентный 10 4 4" xfId="40975"/>
    <cellStyle name="Процентный 10 4 4 2" xfId="40976"/>
    <cellStyle name="Процентный 10 4 4 2 2" xfId="40977"/>
    <cellStyle name="Процентный 10 4 4 2 2 2" xfId="40978"/>
    <cellStyle name="Процентный 10 4 4 2 3" xfId="40979"/>
    <cellStyle name="Процентный 10 4 4 3" xfId="40980"/>
    <cellStyle name="Процентный 10 4 4 3 2" xfId="40981"/>
    <cellStyle name="Процентный 10 4 4 4" xfId="40982"/>
    <cellStyle name="Процентный 10 4 5" xfId="40983"/>
    <cellStyle name="Процентный 10 4 5 2" xfId="40984"/>
    <cellStyle name="Процентный 10 4 5 2 2" xfId="40985"/>
    <cellStyle name="Процентный 10 4 5 2 2 2" xfId="40986"/>
    <cellStyle name="Процентный 10 4 5 2 3" xfId="40987"/>
    <cellStyle name="Процентный 10 4 5 3" xfId="40988"/>
    <cellStyle name="Процентный 10 4 5 3 2" xfId="40989"/>
    <cellStyle name="Процентный 10 4 5 4" xfId="40990"/>
    <cellStyle name="Процентный 10 4 6" xfId="40991"/>
    <cellStyle name="Процентный 10 4 6 2" xfId="40992"/>
    <cellStyle name="Процентный 10 4 6 2 2" xfId="40993"/>
    <cellStyle name="Процентный 10 4 6 3" xfId="40994"/>
    <cellStyle name="Процентный 10 4 7" xfId="40995"/>
    <cellStyle name="Процентный 10 4 7 2" xfId="40996"/>
    <cellStyle name="Процентный 10 4 8" xfId="40997"/>
    <cellStyle name="Процентный 10 4 8 2" xfId="40998"/>
    <cellStyle name="Процентный 10 4 9" xfId="40999"/>
    <cellStyle name="Процентный 10 4 9 2" xfId="41000"/>
    <cellStyle name="Процентный 10 5" xfId="48165"/>
    <cellStyle name="Процентный 10 6" xfId="48166"/>
    <cellStyle name="Процентный 11" xfId="41001"/>
    <cellStyle name="Процентный 11 2" xfId="41002"/>
    <cellStyle name="Процентный 11 2 2" xfId="41003"/>
    <cellStyle name="Процентный 11 2 2 2" xfId="48167"/>
    <cellStyle name="Процентный 11 3" xfId="41004"/>
    <cellStyle name="Процентный 11 3 2" xfId="48168"/>
    <cellStyle name="Процентный 11 4" xfId="41005"/>
    <cellStyle name="Процентный 11 4 2" xfId="41006"/>
    <cellStyle name="Процентный 11 4 2 2" xfId="41007"/>
    <cellStyle name="Процентный 11 4 2 2 2" xfId="41008"/>
    <cellStyle name="Процентный 11 4 2 2 2 2" xfId="41009"/>
    <cellStyle name="Процентный 11 4 2 2 2 2 2" xfId="41010"/>
    <cellStyle name="Процентный 11 4 2 2 2 3" xfId="41011"/>
    <cellStyle name="Процентный 11 4 2 2 3" xfId="41012"/>
    <cellStyle name="Процентный 11 4 2 2 3 2" xfId="41013"/>
    <cellStyle name="Процентный 11 4 2 2 4" xfId="41014"/>
    <cellStyle name="Процентный 11 4 2 3" xfId="41015"/>
    <cellStyle name="Процентный 11 4 2 3 2" xfId="41016"/>
    <cellStyle name="Процентный 11 4 2 3 2 2" xfId="41017"/>
    <cellStyle name="Процентный 11 4 2 3 2 2 2" xfId="41018"/>
    <cellStyle name="Процентный 11 4 2 3 2 3" xfId="41019"/>
    <cellStyle name="Процентный 11 4 2 3 3" xfId="41020"/>
    <cellStyle name="Процентный 11 4 2 3 3 2" xfId="41021"/>
    <cellStyle name="Процентный 11 4 2 3 4" xfId="41022"/>
    <cellStyle name="Процентный 11 4 2 4" xfId="41023"/>
    <cellStyle name="Процентный 11 4 2 4 2" xfId="41024"/>
    <cellStyle name="Процентный 11 4 2 4 2 2" xfId="41025"/>
    <cellStyle name="Процентный 11 4 2 4 2 2 2" xfId="41026"/>
    <cellStyle name="Процентный 11 4 2 4 2 3" xfId="41027"/>
    <cellStyle name="Процентный 11 4 2 4 3" xfId="41028"/>
    <cellStyle name="Процентный 11 4 2 4 3 2" xfId="41029"/>
    <cellStyle name="Процентный 11 4 2 4 4" xfId="41030"/>
    <cellStyle name="Процентный 11 4 2 5" xfId="41031"/>
    <cellStyle name="Процентный 11 4 2 5 2" xfId="41032"/>
    <cellStyle name="Процентный 11 4 2 5 2 2" xfId="41033"/>
    <cellStyle name="Процентный 11 4 2 5 3" xfId="41034"/>
    <cellStyle name="Процентный 11 4 2 6" xfId="41035"/>
    <cellStyle name="Процентный 11 4 2 6 2" xfId="41036"/>
    <cellStyle name="Процентный 11 4 2 7" xfId="41037"/>
    <cellStyle name="Процентный 11 4 3" xfId="41038"/>
    <cellStyle name="Процентный 11 4 3 2" xfId="41039"/>
    <cellStyle name="Процентный 11 4 3 2 2" xfId="41040"/>
    <cellStyle name="Процентный 11 4 3 2 2 2" xfId="41041"/>
    <cellStyle name="Процентный 11 4 3 2 3" xfId="41042"/>
    <cellStyle name="Процентный 11 4 3 3" xfId="41043"/>
    <cellStyle name="Процентный 11 4 3 3 2" xfId="41044"/>
    <cellStyle name="Процентный 11 4 3 4" xfId="41045"/>
    <cellStyle name="Процентный 11 4 4" xfId="41046"/>
    <cellStyle name="Процентный 11 4 4 2" xfId="41047"/>
    <cellStyle name="Процентный 11 4 4 2 2" xfId="41048"/>
    <cellStyle name="Процентный 11 4 4 2 2 2" xfId="41049"/>
    <cellStyle name="Процентный 11 4 4 2 3" xfId="41050"/>
    <cellStyle name="Процентный 11 4 4 3" xfId="41051"/>
    <cellStyle name="Процентный 11 4 4 3 2" xfId="41052"/>
    <cellStyle name="Процентный 11 4 4 4" xfId="41053"/>
    <cellStyle name="Процентный 11 4 5" xfId="41054"/>
    <cellStyle name="Процентный 11 4 5 2" xfId="41055"/>
    <cellStyle name="Процентный 11 4 5 2 2" xfId="41056"/>
    <cellStyle name="Процентный 11 4 5 2 2 2" xfId="41057"/>
    <cellStyle name="Процентный 11 4 5 2 3" xfId="41058"/>
    <cellStyle name="Процентный 11 4 5 3" xfId="41059"/>
    <cellStyle name="Процентный 11 4 5 3 2" xfId="41060"/>
    <cellStyle name="Процентный 11 4 5 4" xfId="41061"/>
    <cellStyle name="Процентный 11 4 6" xfId="41062"/>
    <cellStyle name="Процентный 11 4 6 2" xfId="41063"/>
    <cellStyle name="Процентный 11 4 6 2 2" xfId="41064"/>
    <cellStyle name="Процентный 11 4 6 3" xfId="41065"/>
    <cellStyle name="Процентный 11 4 7" xfId="41066"/>
    <cellStyle name="Процентный 11 4 7 2" xfId="41067"/>
    <cellStyle name="Процентный 11 4 8" xfId="41068"/>
    <cellStyle name="Процентный 11 4 8 2" xfId="41069"/>
    <cellStyle name="Процентный 11 4 9" xfId="41070"/>
    <cellStyle name="Процентный 11 5" xfId="48169"/>
    <cellStyle name="Процентный 11 6" xfId="48170"/>
    <cellStyle name="Процентный 11 7" xfId="48171"/>
    <cellStyle name="Процентный 11 8" xfId="48172"/>
    <cellStyle name="Процентный 12" xfId="41071"/>
    <cellStyle name="Процентный 12 2" xfId="41072"/>
    <cellStyle name="Процентный 12 2 2" xfId="48173"/>
    <cellStyle name="Процентный 12 3" xfId="41073"/>
    <cellStyle name="Процентный 12 3 2" xfId="48174"/>
    <cellStyle name="Процентный 12 3 2 2" xfId="48175"/>
    <cellStyle name="Процентный 12 4" xfId="48176"/>
    <cellStyle name="Процентный 12 5" xfId="48177"/>
    <cellStyle name="Процентный 12 6" xfId="48178"/>
    <cellStyle name="Процентный 12 7" xfId="48179"/>
    <cellStyle name="Процентный 12 8" xfId="48180"/>
    <cellStyle name="Процентный 12 9" xfId="48181"/>
    <cellStyle name="Процентный 13" xfId="41074"/>
    <cellStyle name="Процентный 13 2" xfId="41075"/>
    <cellStyle name="Процентный 13 2 2" xfId="48182"/>
    <cellStyle name="Процентный 13 3" xfId="41076"/>
    <cellStyle name="Процентный 13 4" xfId="41077"/>
    <cellStyle name="Процентный 13 4 2" xfId="48183"/>
    <cellStyle name="Процентный 13 5" xfId="48184"/>
    <cellStyle name="Процентный 13 6" xfId="48185"/>
    <cellStyle name="Процентный 13 7" xfId="48186"/>
    <cellStyle name="Процентный 14" xfId="41078"/>
    <cellStyle name="Процентный 14 2" xfId="41079"/>
    <cellStyle name="Процентный 14 3" xfId="41080"/>
    <cellStyle name="Процентный 15" xfId="41081"/>
    <cellStyle name="Процентный 15 2" xfId="41082"/>
    <cellStyle name="Процентный 15 3" xfId="41083"/>
    <cellStyle name="Процентный 16" xfId="41084"/>
    <cellStyle name="Процентный 16 2" xfId="41085"/>
    <cellStyle name="Процентный 16 3" xfId="41086"/>
    <cellStyle name="Процентный 17" xfId="41087"/>
    <cellStyle name="Процентный 17 2" xfId="41088"/>
    <cellStyle name="Процентный 17 3" xfId="41089"/>
    <cellStyle name="Процентный 18" xfId="41090"/>
    <cellStyle name="Процентный 18 2" xfId="41091"/>
    <cellStyle name="Процентный 18 3" xfId="41092"/>
    <cellStyle name="Процентный 19" xfId="41093"/>
    <cellStyle name="Процентный 19 2" xfId="41094"/>
    <cellStyle name="Процентный 19 3" xfId="41095"/>
    <cellStyle name="Процентный 2" xfId="59"/>
    <cellStyle name="Процентный 2 10" xfId="41096"/>
    <cellStyle name="Процентный 2 10 2" xfId="48187"/>
    <cellStyle name="Процентный 2 11" xfId="41097"/>
    <cellStyle name="Процентный 2 11 2" xfId="48188"/>
    <cellStyle name="Процентный 2 12" xfId="41098"/>
    <cellStyle name="Процентный 2 12 2" xfId="48189"/>
    <cellStyle name="Процентный 2 13" xfId="41099"/>
    <cellStyle name="Процентный 2 13 2" xfId="48190"/>
    <cellStyle name="Процентный 2 14" xfId="41100"/>
    <cellStyle name="Процентный 2 14 2" xfId="48191"/>
    <cellStyle name="Процентный 2 15" xfId="41101"/>
    <cellStyle name="Процентный 2 15 2" xfId="48192"/>
    <cellStyle name="Процентный 2 16" xfId="41102"/>
    <cellStyle name="Процентный 2 16 2" xfId="48193"/>
    <cellStyle name="Процентный 2 17" xfId="41103"/>
    <cellStyle name="Процентный 2 17 2" xfId="48194"/>
    <cellStyle name="Процентный 2 18" xfId="41104"/>
    <cellStyle name="Процентный 2 18 2" xfId="48195"/>
    <cellStyle name="Процентный 2 19" xfId="41105"/>
    <cellStyle name="Процентный 2 19 2" xfId="48196"/>
    <cellStyle name="Процентный 2 2" xfId="41106"/>
    <cellStyle name="Процентный 2 2 2" xfId="41107"/>
    <cellStyle name="Процентный 2 2 2 2" xfId="41108"/>
    <cellStyle name="Процентный 2 2 2 2 2" xfId="48197"/>
    <cellStyle name="Процентный 2 2 2 3" xfId="41109"/>
    <cellStyle name="Процентный 2 2 2 3 2" xfId="48198"/>
    <cellStyle name="Процентный 2 2 2 3 3" xfId="48199"/>
    <cellStyle name="Процентный 2 2 2 4" xfId="41110"/>
    <cellStyle name="Процентный 2 2 2 5" xfId="48200"/>
    <cellStyle name="Процентный 2 2 2 6" xfId="48201"/>
    <cellStyle name="Процентный 2 2 2 7" xfId="48202"/>
    <cellStyle name="Процентный 2 2 3" xfId="41111"/>
    <cellStyle name="Процентный 2 2 3 2" xfId="41112"/>
    <cellStyle name="Процентный 2 2 4" xfId="41113"/>
    <cellStyle name="Процентный 2 2 4 2" xfId="48203"/>
    <cellStyle name="Процентный 2 2 5" xfId="41114"/>
    <cellStyle name="Процентный 2 2 5 2" xfId="48204"/>
    <cellStyle name="Процентный 2 2 6" xfId="48205"/>
    <cellStyle name="Процентный 2 2 7" xfId="48206"/>
    <cellStyle name="Процентный 2 20" xfId="41115"/>
    <cellStyle name="Процентный 2 20 2" xfId="48207"/>
    <cellStyle name="Процентный 2 21" xfId="41116"/>
    <cellStyle name="Процентный 2 21 2" xfId="48208"/>
    <cellStyle name="Процентный 2 22" xfId="41117"/>
    <cellStyle name="Процентный 2 22 2" xfId="48209"/>
    <cellStyle name="Процентный 2 23" xfId="41118"/>
    <cellStyle name="Процентный 2 23 2" xfId="48210"/>
    <cellStyle name="Процентный 2 24" xfId="41119"/>
    <cellStyle name="Процентный 2 24 2" xfId="48211"/>
    <cellStyle name="Процентный 2 25" xfId="41120"/>
    <cellStyle name="Процентный 2 25 2" xfId="48212"/>
    <cellStyle name="Процентный 2 26" xfId="41121"/>
    <cellStyle name="Процентный 2 26 2" xfId="41122"/>
    <cellStyle name="Процентный 2 26 2 2" xfId="41123"/>
    <cellStyle name="Процентный 2 26 3" xfId="48213"/>
    <cellStyle name="Процентный 2 27" xfId="41124"/>
    <cellStyle name="Процентный 2 27 2" xfId="48214"/>
    <cellStyle name="Процентный 2 28" xfId="48215"/>
    <cellStyle name="Процентный 2 29" xfId="48216"/>
    <cellStyle name="Процентный 2 3" xfId="41125"/>
    <cellStyle name="Процентный 2 3 10" xfId="48217"/>
    <cellStyle name="Процентный 2 3 2" xfId="41126"/>
    <cellStyle name="Процентный 2 3 2 2" xfId="41127"/>
    <cellStyle name="Процентный 2 3 2 2 2" xfId="48218"/>
    <cellStyle name="Процентный 2 3 2 3" xfId="41128"/>
    <cellStyle name="Процентный 2 3 2 3 2" xfId="48219"/>
    <cellStyle name="Процентный 2 3 2 4" xfId="48220"/>
    <cellStyle name="Процентный 2 3 3" xfId="41129"/>
    <cellStyle name="Процентный 2 3 3 2" xfId="48221"/>
    <cellStyle name="Процентный 2 3 4" xfId="41130"/>
    <cellStyle name="Процентный 2 3 4 2" xfId="48222"/>
    <cellStyle name="Процентный 2 3 5" xfId="41131"/>
    <cellStyle name="Процентный 2 3 5 2" xfId="48223"/>
    <cellStyle name="Процентный 2 3 6" xfId="41132"/>
    <cellStyle name="Процентный 2 3 6 2" xfId="48224"/>
    <cellStyle name="Процентный 2 3 7" xfId="41133"/>
    <cellStyle name="Процентный 2 3 7 2" xfId="48225"/>
    <cellStyle name="Процентный 2 3 8" xfId="41134"/>
    <cellStyle name="Процентный 2 3 8 2" xfId="48226"/>
    <cellStyle name="Процентный 2 3 9" xfId="48227"/>
    <cellStyle name="Процентный 2 4" xfId="41135"/>
    <cellStyle name="Процентный 2 4 10" xfId="41136"/>
    <cellStyle name="Процентный 2 4 10 2" xfId="41137"/>
    <cellStyle name="Процентный 2 4 10 2 2" xfId="41138"/>
    <cellStyle name="Процентный 2 4 10 2 2 2" xfId="41139"/>
    <cellStyle name="Процентный 2 4 10 2 3" xfId="41140"/>
    <cellStyle name="Процентный 2 4 10 3" xfId="41141"/>
    <cellStyle name="Процентный 2 4 10 3 2" xfId="41142"/>
    <cellStyle name="Процентный 2 4 10 4" xfId="41143"/>
    <cellStyle name="Процентный 2 4 11" xfId="41144"/>
    <cellStyle name="Процентный 2 4 11 2" xfId="41145"/>
    <cellStyle name="Процентный 2 4 11 2 2" xfId="41146"/>
    <cellStyle name="Процентный 2 4 11 3" xfId="41147"/>
    <cellStyle name="Процентный 2 4 12" xfId="41148"/>
    <cellStyle name="Процентный 2 4 12 2" xfId="41149"/>
    <cellStyle name="Процентный 2 4 13" xfId="41150"/>
    <cellStyle name="Процентный 2 4 13 2" xfId="41151"/>
    <cellStyle name="Процентный 2 4 13 2 2" xfId="41152"/>
    <cellStyle name="Процентный 2 4 13 3" xfId="41153"/>
    <cellStyle name="Процентный 2 4 14" xfId="41154"/>
    <cellStyle name="Процентный 2 4 14 2" xfId="41155"/>
    <cellStyle name="Процентный 2 4 15" xfId="41156"/>
    <cellStyle name="Процентный 2 4 15 2" xfId="41157"/>
    <cellStyle name="Процентный 2 4 16" xfId="41158"/>
    <cellStyle name="Процентный 2 4 16 2" xfId="41159"/>
    <cellStyle name="Процентный 2 4 17" xfId="41160"/>
    <cellStyle name="Процентный 2 4 17 2" xfId="41161"/>
    <cellStyle name="Процентный 2 4 18" xfId="41162"/>
    <cellStyle name="Процентный 2 4 2" xfId="41163"/>
    <cellStyle name="Процентный 2 4 2 2" xfId="41164"/>
    <cellStyle name="Процентный 2 4 2 2 2" xfId="48228"/>
    <cellStyle name="Процентный 2 4 2 3" xfId="41165"/>
    <cellStyle name="Процентный 2 4 2 3 2" xfId="41166"/>
    <cellStyle name="Процентный 2 4 2 3 2 2" xfId="41167"/>
    <cellStyle name="Процентный 2 4 2 3 2 2 2" xfId="41168"/>
    <cellStyle name="Процентный 2 4 2 3 2 2 2 2" xfId="41169"/>
    <cellStyle name="Процентный 2 4 2 3 2 2 3" xfId="41170"/>
    <cellStyle name="Процентный 2 4 2 3 2 3" xfId="41171"/>
    <cellStyle name="Процентный 2 4 2 3 2 3 2" xfId="41172"/>
    <cellStyle name="Процентный 2 4 2 3 2 4" xfId="41173"/>
    <cellStyle name="Процентный 2 4 2 3 3" xfId="41174"/>
    <cellStyle name="Процентный 2 4 2 3 3 2" xfId="41175"/>
    <cellStyle name="Процентный 2 4 2 3 3 2 2" xfId="41176"/>
    <cellStyle name="Процентный 2 4 2 3 3 2 2 2" xfId="41177"/>
    <cellStyle name="Процентный 2 4 2 3 3 2 3" xfId="41178"/>
    <cellStyle name="Процентный 2 4 2 3 3 3" xfId="41179"/>
    <cellStyle name="Процентный 2 4 2 3 3 3 2" xfId="41180"/>
    <cellStyle name="Процентный 2 4 2 3 3 4" xfId="41181"/>
    <cellStyle name="Процентный 2 4 2 3 4" xfId="41182"/>
    <cellStyle name="Процентный 2 4 2 3 4 2" xfId="41183"/>
    <cellStyle name="Процентный 2 4 2 3 4 2 2" xfId="41184"/>
    <cellStyle name="Процентный 2 4 2 3 4 2 2 2" xfId="41185"/>
    <cellStyle name="Процентный 2 4 2 3 4 2 3" xfId="41186"/>
    <cellStyle name="Процентный 2 4 2 3 4 3" xfId="41187"/>
    <cellStyle name="Процентный 2 4 2 3 4 3 2" xfId="41188"/>
    <cellStyle name="Процентный 2 4 2 3 4 4" xfId="41189"/>
    <cellStyle name="Процентный 2 4 2 3 5" xfId="41190"/>
    <cellStyle name="Процентный 2 4 2 3 5 2" xfId="41191"/>
    <cellStyle name="Процентный 2 4 2 3 5 2 2" xfId="41192"/>
    <cellStyle name="Процентный 2 4 2 3 5 3" xfId="41193"/>
    <cellStyle name="Процентный 2 4 2 3 6" xfId="41194"/>
    <cellStyle name="Процентный 2 4 2 3 6 2" xfId="41195"/>
    <cellStyle name="Процентный 2 4 2 3 7" xfId="41196"/>
    <cellStyle name="Процентный 2 4 2 4" xfId="41197"/>
    <cellStyle name="Процентный 2 4 2 4 2" xfId="41198"/>
    <cellStyle name="Процентный 2 4 2 4 2 2" xfId="41199"/>
    <cellStyle name="Процентный 2 4 2 4 2 2 2" xfId="41200"/>
    <cellStyle name="Процентный 2 4 2 4 2 3" xfId="41201"/>
    <cellStyle name="Процентный 2 4 2 4 3" xfId="41202"/>
    <cellStyle name="Процентный 2 4 2 4 3 2" xfId="41203"/>
    <cellStyle name="Процентный 2 4 2 4 4" xfId="41204"/>
    <cellStyle name="Процентный 2 4 2 5" xfId="41205"/>
    <cellStyle name="Процентный 2 4 2 5 2" xfId="48229"/>
    <cellStyle name="Процентный 2 4 2 6" xfId="41206"/>
    <cellStyle name="Процентный 2 4 2 6 2" xfId="41207"/>
    <cellStyle name="Процентный 2 4 2 6 2 2" xfId="41208"/>
    <cellStyle name="Процентный 2 4 2 6 2 2 2" xfId="41209"/>
    <cellStyle name="Процентный 2 4 2 6 2 3" xfId="41210"/>
    <cellStyle name="Процентный 2 4 2 6 3" xfId="41211"/>
    <cellStyle name="Процентный 2 4 2 6 3 2" xfId="41212"/>
    <cellStyle name="Процентный 2 4 2 6 4" xfId="41213"/>
    <cellStyle name="Процентный 2 4 2 7" xfId="41214"/>
    <cellStyle name="Процентный 2 4 2 7 2" xfId="41215"/>
    <cellStyle name="Процентный 2 4 2 7 2 2" xfId="41216"/>
    <cellStyle name="Процентный 2 4 2 7 2 2 2" xfId="41217"/>
    <cellStyle name="Процентный 2 4 2 7 2 3" xfId="41218"/>
    <cellStyle name="Процентный 2 4 2 7 3" xfId="41219"/>
    <cellStyle name="Процентный 2 4 2 7 3 2" xfId="41220"/>
    <cellStyle name="Процентный 2 4 2 7 4" xfId="41221"/>
    <cellStyle name="Процентный 2 4 2 8" xfId="41222"/>
    <cellStyle name="Процентный 2 4 2 8 2" xfId="48230"/>
    <cellStyle name="Процентный 2 4 2 8 3" xfId="48231"/>
    <cellStyle name="Процентный 2 4 2 9" xfId="41223"/>
    <cellStyle name="Процентный 2 4 2 9 2" xfId="41224"/>
    <cellStyle name="Процентный 2 4 3" xfId="41225"/>
    <cellStyle name="Процентный 2 4 3 2" xfId="41226"/>
    <cellStyle name="Процентный 2 4 3 2 2" xfId="41227"/>
    <cellStyle name="Процентный 2 4 3 2 2 2" xfId="41228"/>
    <cellStyle name="Процентный 2 4 3 2 2 2 2" xfId="41229"/>
    <cellStyle name="Процентный 2 4 3 2 2 3" xfId="41230"/>
    <cellStyle name="Процентный 2 4 3 2 3" xfId="41231"/>
    <cellStyle name="Процентный 2 4 3 2 3 2" xfId="41232"/>
    <cellStyle name="Процентный 2 4 3 2 4" xfId="41233"/>
    <cellStyle name="Процентный 2 4 3 3" xfId="41234"/>
    <cellStyle name="Процентный 2 4 3 3 2" xfId="41235"/>
    <cellStyle name="Процентный 2 4 3 3 2 2" xfId="41236"/>
    <cellStyle name="Процентный 2 4 3 3 2 2 2" xfId="41237"/>
    <cellStyle name="Процентный 2 4 3 3 2 3" xfId="41238"/>
    <cellStyle name="Процентный 2 4 3 3 3" xfId="41239"/>
    <cellStyle name="Процентный 2 4 3 3 3 2" xfId="41240"/>
    <cellStyle name="Процентный 2 4 3 3 4" xfId="41241"/>
    <cellStyle name="Процентный 2 4 3 4" xfId="48232"/>
    <cellStyle name="Процентный 2 4 4" xfId="41242"/>
    <cellStyle name="Процентный 2 4 4 2" xfId="41243"/>
    <cellStyle name="Процентный 2 4 4 2 2" xfId="41244"/>
    <cellStyle name="Процентный 2 4 4 2 2 2" xfId="41245"/>
    <cellStyle name="Процентный 2 4 4 2 2 2 2" xfId="41246"/>
    <cellStyle name="Процентный 2 4 4 2 2 3" xfId="41247"/>
    <cellStyle name="Процентный 2 4 4 2 3" xfId="41248"/>
    <cellStyle name="Процентный 2 4 4 2 3 2" xfId="41249"/>
    <cellStyle name="Процентный 2 4 4 2 4" xfId="41250"/>
    <cellStyle name="Процентный 2 4 4 3" xfId="41251"/>
    <cellStyle name="Процентный 2 4 4 3 2" xfId="41252"/>
    <cellStyle name="Процентный 2 4 4 3 2 2" xfId="41253"/>
    <cellStyle name="Процентный 2 4 4 3 2 2 2" xfId="41254"/>
    <cellStyle name="Процентный 2 4 4 3 2 3" xfId="41255"/>
    <cellStyle name="Процентный 2 4 4 3 3" xfId="41256"/>
    <cellStyle name="Процентный 2 4 4 3 3 2" xfId="41257"/>
    <cellStyle name="Процентный 2 4 4 3 4" xfId="41258"/>
    <cellStyle name="Процентный 2 4 4 4" xfId="41259"/>
    <cellStyle name="Процентный 2 4 4 4 2" xfId="41260"/>
    <cellStyle name="Процентный 2 4 4 4 2 2" xfId="41261"/>
    <cellStyle name="Процентный 2 4 4 4 2 2 2" xfId="41262"/>
    <cellStyle name="Процентный 2 4 4 4 2 3" xfId="41263"/>
    <cellStyle name="Процентный 2 4 4 4 3" xfId="41264"/>
    <cellStyle name="Процентный 2 4 4 4 3 2" xfId="41265"/>
    <cellStyle name="Процентный 2 4 4 4 4" xfId="41266"/>
    <cellStyle name="Процентный 2 4 4 5" xfId="41267"/>
    <cellStyle name="Процентный 2 4 4 5 2" xfId="41268"/>
    <cellStyle name="Процентный 2 4 4 5 2 2" xfId="41269"/>
    <cellStyle name="Процентный 2 4 4 5 2 2 2" xfId="41270"/>
    <cellStyle name="Процентный 2 4 4 5 2 3" xfId="41271"/>
    <cellStyle name="Процентный 2 4 4 5 3" xfId="41272"/>
    <cellStyle name="Процентный 2 4 4 5 3 2" xfId="41273"/>
    <cellStyle name="Процентный 2 4 4 5 4" xfId="41274"/>
    <cellStyle name="Процентный 2 4 4 6" xfId="41275"/>
    <cellStyle name="Процентный 2 4 4 6 2" xfId="41276"/>
    <cellStyle name="Процентный 2 4 4 6 2 2" xfId="41277"/>
    <cellStyle name="Процентный 2 4 4 6 3" xfId="41278"/>
    <cellStyle name="Процентный 2 4 4 7" xfId="41279"/>
    <cellStyle name="Процентный 2 4 4 7 2" xfId="41280"/>
    <cellStyle name="Процентный 2 4 4 8" xfId="41281"/>
    <cellStyle name="Процентный 2 4 4 8 2" xfId="41282"/>
    <cellStyle name="Процентный 2 4 4 9" xfId="41283"/>
    <cellStyle name="Процентный 2 4 5" xfId="41284"/>
    <cellStyle name="Процентный 2 4 5 2" xfId="41285"/>
    <cellStyle name="Процентный 2 4 5 2 2" xfId="41286"/>
    <cellStyle name="Процентный 2 4 5 2 2 2" xfId="41287"/>
    <cellStyle name="Процентный 2 4 5 2 2 2 2" xfId="41288"/>
    <cellStyle name="Процентный 2 4 5 2 2 3" xfId="41289"/>
    <cellStyle name="Процентный 2 4 5 2 3" xfId="41290"/>
    <cellStyle name="Процентный 2 4 5 2 3 2" xfId="41291"/>
    <cellStyle name="Процентный 2 4 5 2 4" xfId="41292"/>
    <cellStyle name="Процентный 2 4 5 3" xfId="41293"/>
    <cellStyle name="Процентный 2 4 5 3 2" xfId="41294"/>
    <cellStyle name="Процентный 2 4 5 3 2 2" xfId="41295"/>
    <cellStyle name="Процентный 2 4 5 3 2 2 2" xfId="41296"/>
    <cellStyle name="Процентный 2 4 5 3 2 3" xfId="41297"/>
    <cellStyle name="Процентный 2 4 5 3 3" xfId="41298"/>
    <cellStyle name="Процентный 2 4 5 3 3 2" xfId="41299"/>
    <cellStyle name="Процентный 2 4 5 3 4" xfId="41300"/>
    <cellStyle name="Процентный 2 4 5 4" xfId="41301"/>
    <cellStyle name="Процентный 2 4 5 4 2" xfId="41302"/>
    <cellStyle name="Процентный 2 4 5 4 2 2" xfId="41303"/>
    <cellStyle name="Процентный 2 4 5 4 2 2 2" xfId="41304"/>
    <cellStyle name="Процентный 2 4 5 4 2 3" xfId="41305"/>
    <cellStyle name="Процентный 2 4 5 4 3" xfId="41306"/>
    <cellStyle name="Процентный 2 4 5 4 3 2" xfId="41307"/>
    <cellStyle name="Процентный 2 4 5 4 4" xfId="41308"/>
    <cellStyle name="Процентный 2 4 5 5" xfId="41309"/>
    <cellStyle name="Процентный 2 4 5 5 2" xfId="41310"/>
    <cellStyle name="Процентный 2 4 5 5 2 2" xfId="41311"/>
    <cellStyle name="Процентный 2 4 5 5 3" xfId="41312"/>
    <cellStyle name="Процентный 2 4 5 6" xfId="41313"/>
    <cellStyle name="Процентный 2 4 5 6 2" xfId="41314"/>
    <cellStyle name="Процентный 2 4 5 7" xfId="41315"/>
    <cellStyle name="Процентный 2 4 5 7 2" xfId="41316"/>
    <cellStyle name="Процентный 2 4 5 8" xfId="41317"/>
    <cellStyle name="Процентный 2 4 6" xfId="41318"/>
    <cellStyle name="Процентный 2 4 6 2" xfId="41319"/>
    <cellStyle name="Процентный 2 4 6 2 2" xfId="41320"/>
    <cellStyle name="Процентный 2 4 6 2 2 2" xfId="41321"/>
    <cellStyle name="Процентный 2 4 6 2 2 2 2" xfId="41322"/>
    <cellStyle name="Процентный 2 4 6 2 2 3" xfId="41323"/>
    <cellStyle name="Процентный 2 4 6 2 3" xfId="41324"/>
    <cellStyle name="Процентный 2 4 6 2 3 2" xfId="41325"/>
    <cellStyle name="Процентный 2 4 6 2 4" xfId="41326"/>
    <cellStyle name="Процентный 2 4 6 3" xfId="41327"/>
    <cellStyle name="Процентный 2 4 6 3 2" xfId="41328"/>
    <cellStyle name="Процентный 2 4 6 3 2 2" xfId="41329"/>
    <cellStyle name="Процентный 2 4 6 3 2 2 2" xfId="41330"/>
    <cellStyle name="Процентный 2 4 6 3 2 3" xfId="41331"/>
    <cellStyle name="Процентный 2 4 6 3 3" xfId="41332"/>
    <cellStyle name="Процентный 2 4 6 3 3 2" xfId="41333"/>
    <cellStyle name="Процентный 2 4 6 3 4" xfId="41334"/>
    <cellStyle name="Процентный 2 4 6 4" xfId="41335"/>
    <cellStyle name="Процентный 2 4 6 4 2" xfId="41336"/>
    <cellStyle name="Процентный 2 4 6 4 2 2" xfId="41337"/>
    <cellStyle name="Процентный 2 4 6 4 2 2 2" xfId="41338"/>
    <cellStyle name="Процентный 2 4 6 4 2 3" xfId="41339"/>
    <cellStyle name="Процентный 2 4 6 4 3" xfId="41340"/>
    <cellStyle name="Процентный 2 4 6 4 3 2" xfId="41341"/>
    <cellStyle name="Процентный 2 4 6 4 4" xfId="41342"/>
    <cellStyle name="Процентный 2 4 6 5" xfId="41343"/>
    <cellStyle name="Процентный 2 4 6 5 2" xfId="41344"/>
    <cellStyle name="Процентный 2 4 6 5 2 2" xfId="41345"/>
    <cellStyle name="Процентный 2 4 6 5 3" xfId="41346"/>
    <cellStyle name="Процентный 2 4 6 6" xfId="41347"/>
    <cellStyle name="Процентный 2 4 6 6 2" xfId="41348"/>
    <cellStyle name="Процентный 2 4 6 7" xfId="41349"/>
    <cellStyle name="Процентный 2 4 7" xfId="41350"/>
    <cellStyle name="Процентный 2 4 7 2" xfId="41351"/>
    <cellStyle name="Процентный 2 4 7 2 2" xfId="41352"/>
    <cellStyle name="Процентный 2 4 7 2 2 2" xfId="41353"/>
    <cellStyle name="Процентный 2 4 7 2 3" xfId="41354"/>
    <cellStyle name="Процентный 2 4 7 3" xfId="41355"/>
    <cellStyle name="Процентный 2 4 7 3 2" xfId="41356"/>
    <cellStyle name="Процентный 2 4 7 4" xfId="41357"/>
    <cellStyle name="Процентный 2 4 8" xfId="41358"/>
    <cellStyle name="Процентный 2 4 8 2" xfId="41359"/>
    <cellStyle name="Процентный 2 4 8 2 2" xfId="41360"/>
    <cellStyle name="Процентный 2 4 8 2 2 2" xfId="41361"/>
    <cellStyle name="Процентный 2 4 8 2 3" xfId="41362"/>
    <cellStyle name="Процентный 2 4 8 3" xfId="41363"/>
    <cellStyle name="Процентный 2 4 8 3 2" xfId="41364"/>
    <cellStyle name="Процентный 2 4 8 4" xfId="41365"/>
    <cellStyle name="Процентный 2 4 9" xfId="41366"/>
    <cellStyle name="Процентный 2 4 9 2" xfId="41367"/>
    <cellStyle name="Процентный 2 4 9 2 2" xfId="41368"/>
    <cellStyle name="Процентный 2 4 9 2 2 2" xfId="41369"/>
    <cellStyle name="Процентный 2 4 9 2 3" xfId="41370"/>
    <cellStyle name="Процентный 2 4 9 3" xfId="41371"/>
    <cellStyle name="Процентный 2 4 9 3 2" xfId="41372"/>
    <cellStyle name="Процентный 2 4 9 4" xfId="41373"/>
    <cellStyle name="Процентный 2 5" xfId="41374"/>
    <cellStyle name="Процентный 2 5 2" xfId="41375"/>
    <cellStyle name="Процентный 2 5 2 2" xfId="48233"/>
    <cellStyle name="Процентный 2 5 3" xfId="41376"/>
    <cellStyle name="Процентный 2 5 3 2" xfId="48234"/>
    <cellStyle name="Процентный 2 5 4" xfId="48235"/>
    <cellStyle name="Процентный 2 5 5" xfId="48236"/>
    <cellStyle name="Процентный 2 6" xfId="41377"/>
    <cellStyle name="Процентный 2 6 2" xfId="41378"/>
    <cellStyle name="Процентный 2 6 2 2" xfId="48237"/>
    <cellStyle name="Процентный 2 6 3" xfId="41379"/>
    <cellStyle name="Процентный 2 6 3 2" xfId="48238"/>
    <cellStyle name="Процентный 2 6 4" xfId="41380"/>
    <cellStyle name="Процентный 2 6 4 2" xfId="41381"/>
    <cellStyle name="Процентный 2 6 5" xfId="48239"/>
    <cellStyle name="Процентный 2 6 6" xfId="48240"/>
    <cellStyle name="Процентный 2 6 7" xfId="48241"/>
    <cellStyle name="Процентный 2 7" xfId="41382"/>
    <cellStyle name="Процентный 2 7 2" xfId="41383"/>
    <cellStyle name="Процентный 2 7 2 2" xfId="48242"/>
    <cellStyle name="Процентный 2 7 3" xfId="48243"/>
    <cellStyle name="Процентный 2 7 4" xfId="48244"/>
    <cellStyle name="Процентный 2 8" xfId="41384"/>
    <cellStyle name="Процентный 2 8 2" xfId="48245"/>
    <cellStyle name="Процентный 2 9" xfId="41385"/>
    <cellStyle name="Процентный 2 9 2" xfId="48246"/>
    <cellStyle name="Процентный 20" xfId="41386"/>
    <cellStyle name="Процентный 20 2" xfId="41387"/>
    <cellStyle name="Процентный 20 3" xfId="41388"/>
    <cellStyle name="Процентный 21" xfId="41389"/>
    <cellStyle name="Процентный 21 2" xfId="41390"/>
    <cellStyle name="Процентный 21 3" xfId="41391"/>
    <cellStyle name="Процентный 22" xfId="41392"/>
    <cellStyle name="Процентный 22 2" xfId="41393"/>
    <cellStyle name="Процентный 22 3" xfId="41394"/>
    <cellStyle name="Процентный 23" xfId="41395"/>
    <cellStyle name="Процентный 23 2" xfId="41396"/>
    <cellStyle name="Процентный 23 3" xfId="41397"/>
    <cellStyle name="Процентный 24" xfId="41398"/>
    <cellStyle name="Процентный 24 10" xfId="41399"/>
    <cellStyle name="Процентный 24 10 2" xfId="41400"/>
    <cellStyle name="Процентный 24 10 2 2" xfId="41401"/>
    <cellStyle name="Процентный 24 10 2 2 2" xfId="41402"/>
    <cellStyle name="Процентный 24 10 2 3" xfId="41403"/>
    <cellStyle name="Процентный 24 10 3" xfId="41404"/>
    <cellStyle name="Процентный 24 10 3 2" xfId="41405"/>
    <cellStyle name="Процентный 24 10 4" xfId="41406"/>
    <cellStyle name="Процентный 24 11" xfId="41407"/>
    <cellStyle name="Процентный 24 11 2" xfId="48247"/>
    <cellStyle name="Процентный 24 12" xfId="41408"/>
    <cellStyle name="Процентный 24 12 2" xfId="48248"/>
    <cellStyle name="Процентный 24 2" xfId="41409"/>
    <cellStyle name="Процентный 24 2 10" xfId="41410"/>
    <cellStyle name="Процентный 24 2 10 2" xfId="41411"/>
    <cellStyle name="Процентный 24 2 11" xfId="48249"/>
    <cellStyle name="Процентный 24 2 2" xfId="41412"/>
    <cellStyle name="Процентный 24 2 2 2" xfId="48250"/>
    <cellStyle name="Процентный 24 2 3" xfId="41413"/>
    <cellStyle name="Процентный 24 2 3 2" xfId="48251"/>
    <cellStyle name="Процентный 24 2 4" xfId="41414"/>
    <cellStyle name="Процентный 24 2 4 2" xfId="48252"/>
    <cellStyle name="Процентный 24 2 5" xfId="41415"/>
    <cellStyle name="Процентный 24 2 5 2" xfId="41416"/>
    <cellStyle name="Процентный 24 2 5 2 2" xfId="41417"/>
    <cellStyle name="Процентный 24 2 5 2 2 2" xfId="41418"/>
    <cellStyle name="Процентный 24 2 5 2 2 2 2" xfId="41419"/>
    <cellStyle name="Процентный 24 2 5 2 2 3" xfId="41420"/>
    <cellStyle name="Процентный 24 2 5 2 3" xfId="41421"/>
    <cellStyle name="Процентный 24 2 5 2 3 2" xfId="41422"/>
    <cellStyle name="Процентный 24 2 5 2 4" xfId="41423"/>
    <cellStyle name="Процентный 24 2 5 3" xfId="41424"/>
    <cellStyle name="Процентный 24 2 5 3 2" xfId="41425"/>
    <cellStyle name="Процентный 24 2 5 3 2 2" xfId="41426"/>
    <cellStyle name="Процентный 24 2 5 3 2 2 2" xfId="41427"/>
    <cellStyle name="Процентный 24 2 5 3 2 3" xfId="41428"/>
    <cellStyle name="Процентный 24 2 5 3 3" xfId="41429"/>
    <cellStyle name="Процентный 24 2 5 3 3 2" xfId="41430"/>
    <cellStyle name="Процентный 24 2 5 3 4" xfId="41431"/>
    <cellStyle name="Процентный 24 2 5 4" xfId="41432"/>
    <cellStyle name="Процентный 24 2 5 4 2" xfId="41433"/>
    <cellStyle name="Процентный 24 2 5 4 2 2" xfId="41434"/>
    <cellStyle name="Процентный 24 2 5 4 2 2 2" xfId="41435"/>
    <cellStyle name="Процентный 24 2 5 4 2 3" xfId="41436"/>
    <cellStyle name="Процентный 24 2 5 4 3" xfId="41437"/>
    <cellStyle name="Процентный 24 2 5 4 3 2" xfId="41438"/>
    <cellStyle name="Процентный 24 2 5 4 4" xfId="41439"/>
    <cellStyle name="Процентный 24 2 5 5" xfId="41440"/>
    <cellStyle name="Процентный 24 2 5 5 2" xfId="41441"/>
    <cellStyle name="Процентный 24 2 5 5 2 2" xfId="41442"/>
    <cellStyle name="Процентный 24 2 5 5 3" xfId="41443"/>
    <cellStyle name="Процентный 24 2 5 6" xfId="41444"/>
    <cellStyle name="Процентный 24 2 5 6 2" xfId="41445"/>
    <cellStyle name="Процентный 24 2 5 7" xfId="41446"/>
    <cellStyle name="Процентный 24 2 5 7 2" xfId="41447"/>
    <cellStyle name="Процентный 24 2 5 8" xfId="41448"/>
    <cellStyle name="Процентный 24 2 6" xfId="41449"/>
    <cellStyle name="Процентный 24 2 6 2" xfId="41450"/>
    <cellStyle name="Процентный 24 2 6 2 2" xfId="41451"/>
    <cellStyle name="Процентный 24 2 6 2 2 2" xfId="41452"/>
    <cellStyle name="Процентный 24 2 6 2 2 2 2" xfId="41453"/>
    <cellStyle name="Процентный 24 2 6 2 2 3" xfId="41454"/>
    <cellStyle name="Процентный 24 2 6 2 3" xfId="41455"/>
    <cellStyle name="Процентный 24 2 6 2 3 2" xfId="41456"/>
    <cellStyle name="Процентный 24 2 6 2 4" xfId="41457"/>
    <cellStyle name="Процентный 24 2 6 3" xfId="41458"/>
    <cellStyle name="Процентный 24 2 6 3 2" xfId="41459"/>
    <cellStyle name="Процентный 24 2 6 3 2 2" xfId="41460"/>
    <cellStyle name="Процентный 24 2 6 3 2 2 2" xfId="41461"/>
    <cellStyle name="Процентный 24 2 6 3 2 3" xfId="41462"/>
    <cellStyle name="Процентный 24 2 6 3 3" xfId="41463"/>
    <cellStyle name="Процентный 24 2 6 3 3 2" xfId="41464"/>
    <cellStyle name="Процентный 24 2 6 3 4" xfId="41465"/>
    <cellStyle name="Процентный 24 2 6 4" xfId="41466"/>
    <cellStyle name="Процентный 24 2 6 4 2" xfId="41467"/>
    <cellStyle name="Процентный 24 2 6 4 2 2" xfId="41468"/>
    <cellStyle name="Процентный 24 2 6 4 2 2 2" xfId="41469"/>
    <cellStyle name="Процентный 24 2 6 4 2 3" xfId="41470"/>
    <cellStyle name="Процентный 24 2 6 4 3" xfId="41471"/>
    <cellStyle name="Процентный 24 2 6 4 3 2" xfId="41472"/>
    <cellStyle name="Процентный 24 2 6 4 4" xfId="41473"/>
    <cellStyle name="Процентный 24 2 6 5" xfId="41474"/>
    <cellStyle name="Процентный 24 2 6 5 2" xfId="41475"/>
    <cellStyle name="Процентный 24 2 6 5 2 2" xfId="41476"/>
    <cellStyle name="Процентный 24 2 6 5 3" xfId="41477"/>
    <cellStyle name="Процентный 24 2 6 6" xfId="41478"/>
    <cellStyle name="Процентный 24 2 6 6 2" xfId="41479"/>
    <cellStyle name="Процентный 24 2 6 7" xfId="41480"/>
    <cellStyle name="Процентный 24 2 7" xfId="41481"/>
    <cellStyle name="Процентный 24 2 7 2" xfId="41482"/>
    <cellStyle name="Процентный 24 2 7 2 2" xfId="41483"/>
    <cellStyle name="Процентный 24 2 7 2 2 2" xfId="41484"/>
    <cellStyle name="Процентный 24 2 7 2 3" xfId="41485"/>
    <cellStyle name="Процентный 24 2 7 3" xfId="41486"/>
    <cellStyle name="Процентный 24 2 7 3 2" xfId="41487"/>
    <cellStyle name="Процентный 24 2 7 4" xfId="41488"/>
    <cellStyle name="Процентный 24 2 8" xfId="41489"/>
    <cellStyle name="Процентный 24 2 8 2" xfId="41490"/>
    <cellStyle name="Процентный 24 2 8 2 2" xfId="41491"/>
    <cellStyle name="Процентный 24 2 8 2 2 2" xfId="41492"/>
    <cellStyle name="Процентный 24 2 8 2 3" xfId="41493"/>
    <cellStyle name="Процентный 24 2 8 3" xfId="41494"/>
    <cellStyle name="Процентный 24 2 8 3 2" xfId="41495"/>
    <cellStyle name="Процентный 24 2 8 4" xfId="41496"/>
    <cellStyle name="Процентный 24 2 9" xfId="41497"/>
    <cellStyle name="Процентный 24 2 9 2" xfId="41498"/>
    <cellStyle name="Процентный 24 2 9 2 2" xfId="41499"/>
    <cellStyle name="Процентный 24 2 9 2 2 2" xfId="41500"/>
    <cellStyle name="Процентный 24 2 9 2 3" xfId="41501"/>
    <cellStyle name="Процентный 24 2 9 3" xfId="41502"/>
    <cellStyle name="Процентный 24 2 9 3 2" xfId="41503"/>
    <cellStyle name="Процентный 24 2 9 4" xfId="41504"/>
    <cellStyle name="Процентный 24 3" xfId="41505"/>
    <cellStyle name="Процентный 24 3 2" xfId="41506"/>
    <cellStyle name="Процентный 24 4" xfId="41507"/>
    <cellStyle name="Процентный 24 4 10" xfId="41508"/>
    <cellStyle name="Процентный 24 4 2" xfId="41509"/>
    <cellStyle name="Процентный 24 4 2 2" xfId="41510"/>
    <cellStyle name="Процентный 24 4 2 2 2" xfId="41511"/>
    <cellStyle name="Процентный 24 4 2 2 2 2" xfId="41512"/>
    <cellStyle name="Процентный 24 4 2 2 2 2 2" xfId="41513"/>
    <cellStyle name="Процентный 24 4 2 2 2 3" xfId="41514"/>
    <cellStyle name="Процентный 24 4 2 2 3" xfId="41515"/>
    <cellStyle name="Процентный 24 4 2 2 3 2" xfId="41516"/>
    <cellStyle name="Процентный 24 4 2 2 4" xfId="41517"/>
    <cellStyle name="Процентный 24 4 2 3" xfId="41518"/>
    <cellStyle name="Процентный 24 4 2 3 2" xfId="41519"/>
    <cellStyle name="Процентный 24 4 2 3 2 2" xfId="41520"/>
    <cellStyle name="Процентный 24 4 2 3 2 2 2" xfId="41521"/>
    <cellStyle name="Процентный 24 4 2 3 2 3" xfId="41522"/>
    <cellStyle name="Процентный 24 4 2 3 3" xfId="41523"/>
    <cellStyle name="Процентный 24 4 2 3 3 2" xfId="41524"/>
    <cellStyle name="Процентный 24 4 2 3 4" xfId="41525"/>
    <cellStyle name="Процентный 24 4 2 4" xfId="41526"/>
    <cellStyle name="Процентный 24 4 2 4 2" xfId="41527"/>
    <cellStyle name="Процентный 24 4 2 4 2 2" xfId="41528"/>
    <cellStyle name="Процентный 24 4 2 4 2 2 2" xfId="41529"/>
    <cellStyle name="Процентный 24 4 2 4 2 3" xfId="41530"/>
    <cellStyle name="Процентный 24 4 2 4 3" xfId="41531"/>
    <cellStyle name="Процентный 24 4 2 4 3 2" xfId="41532"/>
    <cellStyle name="Процентный 24 4 2 4 4" xfId="41533"/>
    <cellStyle name="Процентный 24 4 2 5" xfId="41534"/>
    <cellStyle name="Процентный 24 4 2 5 2" xfId="41535"/>
    <cellStyle name="Процентный 24 4 2 5 2 2" xfId="41536"/>
    <cellStyle name="Процентный 24 4 2 5 3" xfId="41537"/>
    <cellStyle name="Процентный 24 4 2 6" xfId="41538"/>
    <cellStyle name="Процентный 24 4 2 6 2" xfId="41539"/>
    <cellStyle name="Процентный 24 4 2 7" xfId="41540"/>
    <cellStyle name="Процентный 24 4 2 7 2" xfId="41541"/>
    <cellStyle name="Процентный 24 4 2 8" xfId="41542"/>
    <cellStyle name="Процентный 24 4 3" xfId="41543"/>
    <cellStyle name="Процентный 24 4 3 2" xfId="41544"/>
    <cellStyle name="Процентный 24 4 3 2 2" xfId="41545"/>
    <cellStyle name="Процентный 24 4 3 2 2 2" xfId="41546"/>
    <cellStyle name="Процентный 24 4 3 2 2 2 2" xfId="41547"/>
    <cellStyle name="Процентный 24 4 3 2 2 3" xfId="41548"/>
    <cellStyle name="Процентный 24 4 3 2 3" xfId="41549"/>
    <cellStyle name="Процентный 24 4 3 2 3 2" xfId="41550"/>
    <cellStyle name="Процентный 24 4 3 2 4" xfId="41551"/>
    <cellStyle name="Процентный 24 4 3 3" xfId="41552"/>
    <cellStyle name="Процентный 24 4 3 3 2" xfId="41553"/>
    <cellStyle name="Процентный 24 4 3 3 2 2" xfId="41554"/>
    <cellStyle name="Процентный 24 4 3 3 2 2 2" xfId="41555"/>
    <cellStyle name="Процентный 24 4 3 3 2 3" xfId="41556"/>
    <cellStyle name="Процентный 24 4 3 3 3" xfId="41557"/>
    <cellStyle name="Процентный 24 4 3 3 3 2" xfId="41558"/>
    <cellStyle name="Процентный 24 4 3 3 4" xfId="41559"/>
    <cellStyle name="Процентный 24 4 3 4" xfId="41560"/>
    <cellStyle name="Процентный 24 4 3 4 2" xfId="41561"/>
    <cellStyle name="Процентный 24 4 3 4 2 2" xfId="41562"/>
    <cellStyle name="Процентный 24 4 3 4 2 2 2" xfId="41563"/>
    <cellStyle name="Процентный 24 4 3 4 2 3" xfId="41564"/>
    <cellStyle name="Процентный 24 4 3 4 3" xfId="41565"/>
    <cellStyle name="Процентный 24 4 3 4 3 2" xfId="41566"/>
    <cellStyle name="Процентный 24 4 3 4 4" xfId="41567"/>
    <cellStyle name="Процентный 24 4 3 5" xfId="41568"/>
    <cellStyle name="Процентный 24 4 3 5 2" xfId="41569"/>
    <cellStyle name="Процентный 24 4 3 5 2 2" xfId="41570"/>
    <cellStyle name="Процентный 24 4 3 5 3" xfId="41571"/>
    <cellStyle name="Процентный 24 4 3 6" xfId="41572"/>
    <cellStyle name="Процентный 24 4 3 6 2" xfId="41573"/>
    <cellStyle name="Процентный 24 4 3 7" xfId="41574"/>
    <cellStyle name="Процентный 24 4 4" xfId="41575"/>
    <cellStyle name="Процентный 24 4 4 2" xfId="41576"/>
    <cellStyle name="Процентный 24 4 4 2 2" xfId="41577"/>
    <cellStyle name="Процентный 24 4 4 2 2 2" xfId="41578"/>
    <cellStyle name="Процентный 24 4 4 2 3" xfId="41579"/>
    <cellStyle name="Процентный 24 4 4 3" xfId="41580"/>
    <cellStyle name="Процентный 24 4 4 3 2" xfId="41581"/>
    <cellStyle name="Процентный 24 4 4 4" xfId="41582"/>
    <cellStyle name="Процентный 24 4 5" xfId="41583"/>
    <cellStyle name="Процентный 24 4 5 2" xfId="41584"/>
    <cellStyle name="Процентный 24 4 5 2 2" xfId="41585"/>
    <cellStyle name="Процентный 24 4 5 2 2 2" xfId="41586"/>
    <cellStyle name="Процентный 24 4 5 2 3" xfId="41587"/>
    <cellStyle name="Процентный 24 4 5 3" xfId="41588"/>
    <cellStyle name="Процентный 24 4 5 3 2" xfId="41589"/>
    <cellStyle name="Процентный 24 4 5 4" xfId="41590"/>
    <cellStyle name="Процентный 24 4 6" xfId="41591"/>
    <cellStyle name="Процентный 24 4 6 2" xfId="41592"/>
    <cellStyle name="Процентный 24 4 6 2 2" xfId="41593"/>
    <cellStyle name="Процентный 24 4 6 2 2 2" xfId="41594"/>
    <cellStyle name="Процентный 24 4 6 2 3" xfId="41595"/>
    <cellStyle name="Процентный 24 4 6 3" xfId="41596"/>
    <cellStyle name="Процентный 24 4 6 3 2" xfId="41597"/>
    <cellStyle name="Процентный 24 4 6 4" xfId="41598"/>
    <cellStyle name="Процентный 24 4 7" xfId="41599"/>
    <cellStyle name="Процентный 24 4 7 2" xfId="41600"/>
    <cellStyle name="Процентный 24 4 7 2 2" xfId="41601"/>
    <cellStyle name="Процентный 24 4 7 3" xfId="41602"/>
    <cellStyle name="Процентный 24 4 8" xfId="41603"/>
    <cellStyle name="Процентный 24 4 8 2" xfId="41604"/>
    <cellStyle name="Процентный 24 4 9" xfId="41605"/>
    <cellStyle name="Процентный 24 4 9 2" xfId="41606"/>
    <cellStyle name="Процентный 24 5" xfId="41607"/>
    <cellStyle name="Процентный 24 5 2" xfId="48253"/>
    <cellStyle name="Процентный 24 6" xfId="41608"/>
    <cellStyle name="Процентный 24 6 2" xfId="41609"/>
    <cellStyle name="Процентный 24 6 2 2" xfId="41610"/>
    <cellStyle name="Процентный 24 6 2 2 2" xfId="41611"/>
    <cellStyle name="Процентный 24 6 2 2 2 2" xfId="41612"/>
    <cellStyle name="Процентный 24 6 2 2 3" xfId="41613"/>
    <cellStyle name="Процентный 24 6 2 3" xfId="41614"/>
    <cellStyle name="Процентный 24 6 2 3 2" xfId="41615"/>
    <cellStyle name="Процентный 24 6 2 4" xfId="41616"/>
    <cellStyle name="Процентный 24 6 3" xfId="41617"/>
    <cellStyle name="Процентный 24 6 3 2" xfId="41618"/>
    <cellStyle name="Процентный 24 6 3 2 2" xfId="41619"/>
    <cellStyle name="Процентный 24 6 3 2 2 2" xfId="41620"/>
    <cellStyle name="Процентный 24 6 3 2 3" xfId="41621"/>
    <cellStyle name="Процентный 24 6 3 3" xfId="41622"/>
    <cellStyle name="Процентный 24 6 3 3 2" xfId="41623"/>
    <cellStyle name="Процентный 24 6 3 4" xfId="41624"/>
    <cellStyle name="Процентный 24 6 4" xfId="41625"/>
    <cellStyle name="Процентный 24 6 4 2" xfId="41626"/>
    <cellStyle name="Процентный 24 6 4 2 2" xfId="41627"/>
    <cellStyle name="Процентный 24 6 4 2 2 2" xfId="41628"/>
    <cellStyle name="Процентный 24 6 4 2 3" xfId="41629"/>
    <cellStyle name="Процентный 24 6 4 3" xfId="41630"/>
    <cellStyle name="Процентный 24 6 4 3 2" xfId="41631"/>
    <cellStyle name="Процентный 24 6 4 4" xfId="41632"/>
    <cellStyle name="Процентный 24 6 5" xfId="41633"/>
    <cellStyle name="Процентный 24 6 5 2" xfId="41634"/>
    <cellStyle name="Процентный 24 6 5 2 2" xfId="41635"/>
    <cellStyle name="Процентный 24 6 5 3" xfId="41636"/>
    <cellStyle name="Процентный 24 6 6" xfId="41637"/>
    <cellStyle name="Процентный 24 6 6 2" xfId="41638"/>
    <cellStyle name="Процентный 24 6 7" xfId="41639"/>
    <cellStyle name="Процентный 24 6 7 2" xfId="41640"/>
    <cellStyle name="Процентный 24 6 8" xfId="41641"/>
    <cellStyle name="Процентный 24 7" xfId="41642"/>
    <cellStyle name="Процентный 24 7 2" xfId="41643"/>
    <cellStyle name="Процентный 24 7 2 2" xfId="41644"/>
    <cellStyle name="Процентный 24 7 2 2 2" xfId="41645"/>
    <cellStyle name="Процентный 24 7 2 2 2 2" xfId="41646"/>
    <cellStyle name="Процентный 24 7 2 2 3" xfId="41647"/>
    <cellStyle name="Процентный 24 7 2 3" xfId="41648"/>
    <cellStyle name="Процентный 24 7 2 3 2" xfId="41649"/>
    <cellStyle name="Процентный 24 7 2 4" xfId="41650"/>
    <cellStyle name="Процентный 24 7 3" xfId="41651"/>
    <cellStyle name="Процентный 24 7 3 2" xfId="41652"/>
    <cellStyle name="Процентный 24 7 3 2 2" xfId="41653"/>
    <cellStyle name="Процентный 24 7 3 2 2 2" xfId="41654"/>
    <cellStyle name="Процентный 24 7 3 2 3" xfId="41655"/>
    <cellStyle name="Процентный 24 7 3 3" xfId="41656"/>
    <cellStyle name="Процентный 24 7 3 3 2" xfId="41657"/>
    <cellStyle name="Процентный 24 7 3 4" xfId="41658"/>
    <cellStyle name="Процентный 24 7 4" xfId="41659"/>
    <cellStyle name="Процентный 24 7 4 2" xfId="41660"/>
    <cellStyle name="Процентный 24 7 4 2 2" xfId="41661"/>
    <cellStyle name="Процентный 24 7 4 2 2 2" xfId="41662"/>
    <cellStyle name="Процентный 24 7 4 2 3" xfId="41663"/>
    <cellStyle name="Процентный 24 7 4 3" xfId="41664"/>
    <cellStyle name="Процентный 24 7 4 3 2" xfId="41665"/>
    <cellStyle name="Процентный 24 7 4 4" xfId="41666"/>
    <cellStyle name="Процентный 24 7 5" xfId="41667"/>
    <cellStyle name="Процентный 24 7 5 2" xfId="41668"/>
    <cellStyle name="Процентный 24 7 5 2 2" xfId="41669"/>
    <cellStyle name="Процентный 24 7 5 3" xfId="41670"/>
    <cellStyle name="Процентный 24 7 6" xfId="41671"/>
    <cellStyle name="Процентный 24 7 6 2" xfId="41672"/>
    <cellStyle name="Процентный 24 7 7" xfId="41673"/>
    <cellStyle name="Процентный 24 8" xfId="41674"/>
    <cellStyle name="Процентный 24 8 2" xfId="41675"/>
    <cellStyle name="Процентный 24 8 2 2" xfId="41676"/>
    <cellStyle name="Процентный 24 8 2 2 2" xfId="41677"/>
    <cellStyle name="Процентный 24 8 2 2 2 2" xfId="41678"/>
    <cellStyle name="Процентный 24 8 2 2 3" xfId="41679"/>
    <cellStyle name="Процентный 24 8 2 3" xfId="41680"/>
    <cellStyle name="Процентный 24 8 2 3 2" xfId="41681"/>
    <cellStyle name="Процентный 24 8 2 4" xfId="41682"/>
    <cellStyle name="Процентный 24 8 3" xfId="41683"/>
    <cellStyle name="Процентный 24 8 3 2" xfId="41684"/>
    <cellStyle name="Процентный 24 8 3 2 2" xfId="41685"/>
    <cellStyle name="Процентный 24 8 3 3" xfId="41686"/>
    <cellStyle name="Процентный 24 8 4" xfId="41687"/>
    <cellStyle name="Процентный 24 8 4 2" xfId="41688"/>
    <cellStyle name="Процентный 24 8 5" xfId="41689"/>
    <cellStyle name="Процентный 24 9" xfId="41690"/>
    <cellStyle name="Процентный 24 9 2" xfId="41691"/>
    <cellStyle name="Процентный 24 9 2 2" xfId="41692"/>
    <cellStyle name="Процентный 24 9 2 2 2" xfId="41693"/>
    <cellStyle name="Процентный 24 9 2 3" xfId="41694"/>
    <cellStyle name="Процентный 24 9 3" xfId="41695"/>
    <cellStyle name="Процентный 24 9 3 2" xfId="41696"/>
    <cellStyle name="Процентный 24 9 4" xfId="41697"/>
    <cellStyle name="Процентный 25" xfId="41698"/>
    <cellStyle name="Процентный 25 10" xfId="41699"/>
    <cellStyle name="Процентный 25 10 2" xfId="41700"/>
    <cellStyle name="Процентный 25 10 2 2" xfId="41701"/>
    <cellStyle name="Процентный 25 10 2 2 2" xfId="41702"/>
    <cellStyle name="Процентный 25 10 2 3" xfId="41703"/>
    <cellStyle name="Процентный 25 10 3" xfId="41704"/>
    <cellStyle name="Процентный 25 10 3 2" xfId="41705"/>
    <cellStyle name="Процентный 25 10 4" xfId="41706"/>
    <cellStyle name="Процентный 25 11" xfId="41707"/>
    <cellStyle name="Процентный 25 11 2" xfId="48254"/>
    <cellStyle name="Процентный 25 12" xfId="48255"/>
    <cellStyle name="Процентный 25 2" xfId="41708"/>
    <cellStyle name="Процентный 25 2 10" xfId="41709"/>
    <cellStyle name="Процентный 25 2 10 2" xfId="41710"/>
    <cellStyle name="Процентный 25 2 2" xfId="41711"/>
    <cellStyle name="Процентный 25 2 2 2" xfId="41712"/>
    <cellStyle name="Процентный 25 2 2 2 2" xfId="41713"/>
    <cellStyle name="Процентный 25 2 2 2 2 2" xfId="41714"/>
    <cellStyle name="Процентный 25 2 2 2 2 2 2" xfId="41715"/>
    <cellStyle name="Процентный 25 2 2 2 2 3" xfId="41716"/>
    <cellStyle name="Процентный 25 2 2 2 3" xfId="41717"/>
    <cellStyle name="Процентный 25 2 2 2 3 2" xfId="41718"/>
    <cellStyle name="Процентный 25 2 2 2 4" xfId="41719"/>
    <cellStyle name="Процентный 25 2 2 3" xfId="41720"/>
    <cellStyle name="Процентный 25 2 2 3 2" xfId="41721"/>
    <cellStyle name="Процентный 25 2 2 3 2 2" xfId="41722"/>
    <cellStyle name="Процентный 25 2 2 3 2 2 2" xfId="41723"/>
    <cellStyle name="Процентный 25 2 2 3 2 3" xfId="41724"/>
    <cellStyle name="Процентный 25 2 2 3 3" xfId="41725"/>
    <cellStyle name="Процентный 25 2 2 3 3 2" xfId="41726"/>
    <cellStyle name="Процентный 25 2 2 3 4" xfId="41727"/>
    <cellStyle name="Процентный 25 2 2 4" xfId="41728"/>
    <cellStyle name="Процентный 25 2 2 4 2" xfId="41729"/>
    <cellStyle name="Процентный 25 2 2 4 2 2" xfId="41730"/>
    <cellStyle name="Процентный 25 2 2 4 2 2 2" xfId="41731"/>
    <cellStyle name="Процентный 25 2 2 4 2 3" xfId="41732"/>
    <cellStyle name="Процентный 25 2 2 4 3" xfId="41733"/>
    <cellStyle name="Процентный 25 2 2 4 3 2" xfId="41734"/>
    <cellStyle name="Процентный 25 2 2 4 4" xfId="41735"/>
    <cellStyle name="Процентный 25 2 2 5" xfId="48256"/>
    <cellStyle name="Процентный 25 2 3" xfId="41736"/>
    <cellStyle name="Процентный 25 2 3 2" xfId="41737"/>
    <cellStyle name="Процентный 25 2 3 2 2" xfId="41738"/>
    <cellStyle name="Процентный 25 2 3 2 2 2" xfId="41739"/>
    <cellStyle name="Процентный 25 2 3 2 2 2 2" xfId="41740"/>
    <cellStyle name="Процентный 25 2 3 2 2 3" xfId="41741"/>
    <cellStyle name="Процентный 25 2 3 2 3" xfId="41742"/>
    <cellStyle name="Процентный 25 2 3 2 3 2" xfId="41743"/>
    <cellStyle name="Процентный 25 2 3 2 4" xfId="41744"/>
    <cellStyle name="Процентный 25 2 3 3" xfId="41745"/>
    <cellStyle name="Процентный 25 2 3 3 2" xfId="41746"/>
    <cellStyle name="Процентный 25 2 3 3 2 2" xfId="41747"/>
    <cellStyle name="Процентный 25 2 3 3 2 2 2" xfId="41748"/>
    <cellStyle name="Процентный 25 2 3 3 2 3" xfId="41749"/>
    <cellStyle name="Процентный 25 2 3 3 3" xfId="41750"/>
    <cellStyle name="Процентный 25 2 3 3 3 2" xfId="41751"/>
    <cellStyle name="Процентный 25 2 3 3 4" xfId="41752"/>
    <cellStyle name="Процентный 25 2 3 4" xfId="41753"/>
    <cellStyle name="Процентный 25 2 3 4 2" xfId="41754"/>
    <cellStyle name="Процентный 25 2 3 4 2 2" xfId="41755"/>
    <cellStyle name="Процентный 25 2 3 4 2 2 2" xfId="41756"/>
    <cellStyle name="Процентный 25 2 3 4 2 3" xfId="41757"/>
    <cellStyle name="Процентный 25 2 3 4 3" xfId="41758"/>
    <cellStyle name="Процентный 25 2 3 4 3 2" xfId="41759"/>
    <cellStyle name="Процентный 25 2 3 4 4" xfId="41760"/>
    <cellStyle name="Процентный 25 2 3 5" xfId="41761"/>
    <cellStyle name="Процентный 25 2 3 5 2" xfId="41762"/>
    <cellStyle name="Процентный 25 2 3 5 2 2" xfId="41763"/>
    <cellStyle name="Процентный 25 2 3 5 2 2 2" xfId="41764"/>
    <cellStyle name="Процентный 25 2 3 5 2 3" xfId="41765"/>
    <cellStyle name="Процентный 25 2 3 5 3" xfId="41766"/>
    <cellStyle name="Процентный 25 2 3 5 3 2" xfId="41767"/>
    <cellStyle name="Процентный 25 2 3 5 4" xfId="41768"/>
    <cellStyle name="Процентный 25 2 3 6" xfId="41769"/>
    <cellStyle name="Процентный 25 2 3 6 2" xfId="41770"/>
    <cellStyle name="Процентный 25 2 3 6 2 2" xfId="41771"/>
    <cellStyle name="Процентный 25 2 3 6 3" xfId="41772"/>
    <cellStyle name="Процентный 25 2 3 7" xfId="41773"/>
    <cellStyle name="Процентный 25 2 3 7 2" xfId="41774"/>
    <cellStyle name="Процентный 25 2 3 8" xfId="41775"/>
    <cellStyle name="Процентный 25 2 4" xfId="41776"/>
    <cellStyle name="Процентный 25 2 4 2" xfId="41777"/>
    <cellStyle name="Процентный 25 2 4 2 2" xfId="41778"/>
    <cellStyle name="Процентный 25 2 4 2 2 2" xfId="41779"/>
    <cellStyle name="Процентный 25 2 4 2 2 2 2" xfId="41780"/>
    <cellStyle name="Процентный 25 2 4 2 2 3" xfId="41781"/>
    <cellStyle name="Процентный 25 2 4 2 3" xfId="41782"/>
    <cellStyle name="Процентный 25 2 4 2 3 2" xfId="41783"/>
    <cellStyle name="Процентный 25 2 4 2 4" xfId="41784"/>
    <cellStyle name="Процентный 25 2 4 3" xfId="41785"/>
    <cellStyle name="Процентный 25 2 4 3 2" xfId="41786"/>
    <cellStyle name="Процентный 25 2 4 3 2 2" xfId="41787"/>
    <cellStyle name="Процентный 25 2 4 3 2 2 2" xfId="41788"/>
    <cellStyle name="Процентный 25 2 4 3 2 3" xfId="41789"/>
    <cellStyle name="Процентный 25 2 4 3 3" xfId="41790"/>
    <cellStyle name="Процентный 25 2 4 3 3 2" xfId="41791"/>
    <cellStyle name="Процентный 25 2 4 3 4" xfId="41792"/>
    <cellStyle name="Процентный 25 2 4 4" xfId="41793"/>
    <cellStyle name="Процентный 25 2 4 4 2" xfId="41794"/>
    <cellStyle name="Процентный 25 2 4 4 2 2" xfId="41795"/>
    <cellStyle name="Процентный 25 2 4 4 2 2 2" xfId="41796"/>
    <cellStyle name="Процентный 25 2 4 4 2 3" xfId="41797"/>
    <cellStyle name="Процентный 25 2 4 4 3" xfId="41798"/>
    <cellStyle name="Процентный 25 2 4 4 3 2" xfId="41799"/>
    <cellStyle name="Процентный 25 2 4 4 4" xfId="41800"/>
    <cellStyle name="Процентный 25 2 4 5" xfId="41801"/>
    <cellStyle name="Процентный 25 2 4 5 2" xfId="41802"/>
    <cellStyle name="Процентный 25 2 4 5 2 2" xfId="41803"/>
    <cellStyle name="Процентный 25 2 4 5 3" xfId="41804"/>
    <cellStyle name="Процентный 25 2 4 6" xfId="41805"/>
    <cellStyle name="Процентный 25 2 4 6 2" xfId="41806"/>
    <cellStyle name="Процентный 25 2 4 7" xfId="41807"/>
    <cellStyle name="Процентный 25 2 5" xfId="41808"/>
    <cellStyle name="Процентный 25 2 5 2" xfId="41809"/>
    <cellStyle name="Процентный 25 2 5 2 2" xfId="41810"/>
    <cellStyle name="Процентный 25 2 5 2 2 2" xfId="41811"/>
    <cellStyle name="Процентный 25 2 5 2 3" xfId="41812"/>
    <cellStyle name="Процентный 25 2 5 3" xfId="41813"/>
    <cellStyle name="Процентный 25 2 5 3 2" xfId="41814"/>
    <cellStyle name="Процентный 25 2 5 4" xfId="41815"/>
    <cellStyle name="Процентный 25 2 6" xfId="41816"/>
    <cellStyle name="Процентный 25 2 6 2" xfId="41817"/>
    <cellStyle name="Процентный 25 2 6 2 2" xfId="41818"/>
    <cellStyle name="Процентный 25 2 6 2 2 2" xfId="41819"/>
    <cellStyle name="Процентный 25 2 6 2 3" xfId="41820"/>
    <cellStyle name="Процентный 25 2 6 3" xfId="41821"/>
    <cellStyle name="Процентный 25 2 6 3 2" xfId="41822"/>
    <cellStyle name="Процентный 25 2 6 4" xfId="41823"/>
    <cellStyle name="Процентный 25 2 7" xfId="41824"/>
    <cellStyle name="Процентный 25 2 7 2" xfId="41825"/>
    <cellStyle name="Процентный 25 2 7 2 2" xfId="41826"/>
    <cellStyle name="Процентный 25 2 7 2 2 2" xfId="41827"/>
    <cellStyle name="Процентный 25 2 7 2 3" xfId="41828"/>
    <cellStyle name="Процентный 25 2 7 3" xfId="41829"/>
    <cellStyle name="Процентный 25 2 7 3 2" xfId="41830"/>
    <cellStyle name="Процентный 25 2 7 4" xfId="41831"/>
    <cellStyle name="Процентный 25 2 8" xfId="41832"/>
    <cellStyle name="Процентный 25 2 8 2" xfId="41833"/>
    <cellStyle name="Процентный 25 2 8 2 2" xfId="41834"/>
    <cellStyle name="Процентный 25 2 8 2 2 2" xfId="41835"/>
    <cellStyle name="Процентный 25 2 8 2 3" xfId="41836"/>
    <cellStyle name="Процентный 25 2 8 3" xfId="41837"/>
    <cellStyle name="Процентный 25 2 8 3 2" xfId="41838"/>
    <cellStyle name="Процентный 25 2 8 4" xfId="41839"/>
    <cellStyle name="Процентный 25 2 9" xfId="41840"/>
    <cellStyle name="Процентный 25 2 9 2" xfId="41841"/>
    <cellStyle name="Процентный 25 2 9 2 2" xfId="41842"/>
    <cellStyle name="Процентный 25 2 9 2 2 2" xfId="41843"/>
    <cellStyle name="Процентный 25 2 9 2 3" xfId="41844"/>
    <cellStyle name="Процентный 25 2 9 3" xfId="41845"/>
    <cellStyle name="Процентный 25 2 9 3 2" xfId="41846"/>
    <cellStyle name="Процентный 25 2 9 4" xfId="41847"/>
    <cellStyle name="Процентный 25 3" xfId="41848"/>
    <cellStyle name="Процентный 25 3 10" xfId="41849"/>
    <cellStyle name="Процентный 25 3 10 2" xfId="41850"/>
    <cellStyle name="Процентный 25 3 11" xfId="41851"/>
    <cellStyle name="Процентный 25 3 2" xfId="41852"/>
    <cellStyle name="Процентный 25 3 2 2" xfId="41853"/>
    <cellStyle name="Процентный 25 3 2 2 2" xfId="41854"/>
    <cellStyle name="Процентный 25 3 2 2 2 2" xfId="41855"/>
    <cellStyle name="Процентный 25 3 2 2 2 2 2" xfId="41856"/>
    <cellStyle name="Процентный 25 3 2 2 2 3" xfId="41857"/>
    <cellStyle name="Процентный 25 3 2 2 3" xfId="41858"/>
    <cellStyle name="Процентный 25 3 2 2 3 2" xfId="41859"/>
    <cellStyle name="Процентный 25 3 2 2 4" xfId="41860"/>
    <cellStyle name="Процентный 25 3 2 3" xfId="41861"/>
    <cellStyle name="Процентный 25 3 2 3 2" xfId="41862"/>
    <cellStyle name="Процентный 25 3 2 3 2 2" xfId="41863"/>
    <cellStyle name="Процентный 25 3 2 3 2 2 2" xfId="41864"/>
    <cellStyle name="Процентный 25 3 2 3 2 3" xfId="41865"/>
    <cellStyle name="Процентный 25 3 2 3 3" xfId="41866"/>
    <cellStyle name="Процентный 25 3 2 3 3 2" xfId="41867"/>
    <cellStyle name="Процентный 25 3 2 3 4" xfId="41868"/>
    <cellStyle name="Процентный 25 3 2 4" xfId="41869"/>
    <cellStyle name="Процентный 25 3 2 4 2" xfId="41870"/>
    <cellStyle name="Процентный 25 3 2 4 2 2" xfId="41871"/>
    <cellStyle name="Процентный 25 3 2 4 2 2 2" xfId="41872"/>
    <cellStyle name="Процентный 25 3 2 4 2 3" xfId="41873"/>
    <cellStyle name="Процентный 25 3 2 4 3" xfId="41874"/>
    <cellStyle name="Процентный 25 3 2 4 3 2" xfId="41875"/>
    <cellStyle name="Процентный 25 3 2 4 4" xfId="41876"/>
    <cellStyle name="Процентный 25 3 2 5" xfId="41877"/>
    <cellStyle name="Процентный 25 3 2 5 2" xfId="41878"/>
    <cellStyle name="Процентный 25 3 2 5 2 2" xfId="41879"/>
    <cellStyle name="Процентный 25 3 2 5 3" xfId="41880"/>
    <cellStyle name="Процентный 25 3 2 6" xfId="41881"/>
    <cellStyle name="Процентный 25 3 2 6 2" xfId="41882"/>
    <cellStyle name="Процентный 25 3 2 7" xfId="41883"/>
    <cellStyle name="Процентный 25 3 2 7 2" xfId="41884"/>
    <cellStyle name="Процентный 25 3 2 8" xfId="41885"/>
    <cellStyle name="Процентный 25 3 3" xfId="41886"/>
    <cellStyle name="Процентный 25 3 3 2" xfId="41887"/>
    <cellStyle name="Процентный 25 3 3 2 2" xfId="41888"/>
    <cellStyle name="Процентный 25 3 3 2 2 2" xfId="41889"/>
    <cellStyle name="Процентный 25 3 3 2 2 2 2" xfId="41890"/>
    <cellStyle name="Процентный 25 3 3 2 2 3" xfId="41891"/>
    <cellStyle name="Процентный 25 3 3 2 3" xfId="41892"/>
    <cellStyle name="Процентный 25 3 3 2 3 2" xfId="41893"/>
    <cellStyle name="Процентный 25 3 3 2 4" xfId="41894"/>
    <cellStyle name="Процентный 25 3 3 3" xfId="41895"/>
    <cellStyle name="Процентный 25 3 3 3 2" xfId="41896"/>
    <cellStyle name="Процентный 25 3 3 3 2 2" xfId="41897"/>
    <cellStyle name="Процентный 25 3 3 3 2 2 2" xfId="41898"/>
    <cellStyle name="Процентный 25 3 3 3 2 3" xfId="41899"/>
    <cellStyle name="Процентный 25 3 3 3 3" xfId="41900"/>
    <cellStyle name="Процентный 25 3 3 3 3 2" xfId="41901"/>
    <cellStyle name="Процентный 25 3 3 3 4" xfId="41902"/>
    <cellStyle name="Процентный 25 3 3 4" xfId="41903"/>
    <cellStyle name="Процентный 25 3 3 4 2" xfId="41904"/>
    <cellStyle name="Процентный 25 3 3 4 2 2" xfId="41905"/>
    <cellStyle name="Процентный 25 3 3 4 2 2 2" xfId="41906"/>
    <cellStyle name="Процентный 25 3 3 4 2 3" xfId="41907"/>
    <cellStyle name="Процентный 25 3 3 4 3" xfId="41908"/>
    <cellStyle name="Процентный 25 3 3 4 3 2" xfId="41909"/>
    <cellStyle name="Процентный 25 3 3 4 4" xfId="41910"/>
    <cellStyle name="Процентный 25 3 3 5" xfId="41911"/>
    <cellStyle name="Процентный 25 3 3 5 2" xfId="41912"/>
    <cellStyle name="Процентный 25 3 3 5 2 2" xfId="41913"/>
    <cellStyle name="Процентный 25 3 3 5 3" xfId="41914"/>
    <cellStyle name="Процентный 25 3 3 6" xfId="41915"/>
    <cellStyle name="Процентный 25 3 3 6 2" xfId="41916"/>
    <cellStyle name="Процентный 25 3 3 7" xfId="41917"/>
    <cellStyle name="Процентный 25 3 4" xfId="41918"/>
    <cellStyle name="Процентный 25 3 4 2" xfId="41919"/>
    <cellStyle name="Процентный 25 3 4 2 2" xfId="41920"/>
    <cellStyle name="Процентный 25 3 4 2 2 2" xfId="41921"/>
    <cellStyle name="Процентный 25 3 4 2 3" xfId="41922"/>
    <cellStyle name="Процентный 25 3 4 3" xfId="41923"/>
    <cellStyle name="Процентный 25 3 4 3 2" xfId="41924"/>
    <cellStyle name="Процентный 25 3 4 4" xfId="41925"/>
    <cellStyle name="Процентный 25 3 5" xfId="41926"/>
    <cellStyle name="Процентный 25 3 5 2" xfId="41927"/>
    <cellStyle name="Процентный 25 3 5 2 2" xfId="41928"/>
    <cellStyle name="Процентный 25 3 5 2 2 2" xfId="41929"/>
    <cellStyle name="Процентный 25 3 5 2 3" xfId="41930"/>
    <cellStyle name="Процентный 25 3 5 3" xfId="41931"/>
    <cellStyle name="Процентный 25 3 5 3 2" xfId="41932"/>
    <cellStyle name="Процентный 25 3 5 4" xfId="41933"/>
    <cellStyle name="Процентный 25 3 6" xfId="41934"/>
    <cellStyle name="Процентный 25 3 6 2" xfId="41935"/>
    <cellStyle name="Процентный 25 3 6 2 2" xfId="41936"/>
    <cellStyle name="Процентный 25 3 6 2 2 2" xfId="41937"/>
    <cellStyle name="Процентный 25 3 6 2 3" xfId="41938"/>
    <cellStyle name="Процентный 25 3 6 3" xfId="41939"/>
    <cellStyle name="Процентный 25 3 6 3 2" xfId="41940"/>
    <cellStyle name="Процентный 25 3 6 4" xfId="41941"/>
    <cellStyle name="Процентный 25 3 7" xfId="41942"/>
    <cellStyle name="Процентный 25 3 7 2" xfId="41943"/>
    <cellStyle name="Процентный 25 3 7 2 2" xfId="41944"/>
    <cellStyle name="Процентный 25 3 7 2 2 2" xfId="41945"/>
    <cellStyle name="Процентный 25 3 7 2 3" xfId="41946"/>
    <cellStyle name="Процентный 25 3 7 3" xfId="41947"/>
    <cellStyle name="Процентный 25 3 7 3 2" xfId="41948"/>
    <cellStyle name="Процентный 25 3 7 4" xfId="41949"/>
    <cellStyle name="Процентный 25 3 8" xfId="41950"/>
    <cellStyle name="Процентный 25 3 8 2" xfId="41951"/>
    <cellStyle name="Процентный 25 3 8 2 2" xfId="41952"/>
    <cellStyle name="Процентный 25 3 8 3" xfId="41953"/>
    <cellStyle name="Процентный 25 3 9" xfId="41954"/>
    <cellStyle name="Процентный 25 3 9 2" xfId="41955"/>
    <cellStyle name="Процентный 25 4" xfId="41956"/>
    <cellStyle name="Процентный 25 4 2" xfId="41957"/>
    <cellStyle name="Процентный 25 4 2 2" xfId="41958"/>
    <cellStyle name="Процентный 25 4 2 2 2" xfId="41959"/>
    <cellStyle name="Процентный 25 4 2 2 2 2" xfId="41960"/>
    <cellStyle name="Процентный 25 4 2 2 3" xfId="41961"/>
    <cellStyle name="Процентный 25 4 2 3" xfId="41962"/>
    <cellStyle name="Процентный 25 4 2 3 2" xfId="41963"/>
    <cellStyle name="Процентный 25 4 2 4" xfId="41964"/>
    <cellStyle name="Процентный 25 4 3" xfId="41965"/>
    <cellStyle name="Процентный 25 4 3 2" xfId="41966"/>
    <cellStyle name="Процентный 25 4 3 2 2" xfId="41967"/>
    <cellStyle name="Процентный 25 4 3 2 2 2" xfId="41968"/>
    <cellStyle name="Процентный 25 4 3 2 3" xfId="41969"/>
    <cellStyle name="Процентный 25 4 3 3" xfId="41970"/>
    <cellStyle name="Процентный 25 4 3 3 2" xfId="41971"/>
    <cellStyle name="Процентный 25 4 3 4" xfId="41972"/>
    <cellStyle name="Процентный 25 4 4" xfId="48257"/>
    <cellStyle name="Процентный 25 5" xfId="41973"/>
    <cellStyle name="Процентный 25 5 2" xfId="41974"/>
    <cellStyle name="Процентный 25 5 2 2" xfId="41975"/>
    <cellStyle name="Процентный 25 5 2 2 2" xfId="41976"/>
    <cellStyle name="Процентный 25 5 2 2 2 2" xfId="41977"/>
    <cellStyle name="Процентный 25 5 2 2 3" xfId="41978"/>
    <cellStyle name="Процентный 25 5 2 3" xfId="41979"/>
    <cellStyle name="Процентный 25 5 2 3 2" xfId="41980"/>
    <cellStyle name="Процентный 25 5 2 4" xfId="41981"/>
    <cellStyle name="Процентный 25 5 3" xfId="41982"/>
    <cellStyle name="Процентный 25 5 3 2" xfId="41983"/>
    <cellStyle name="Процентный 25 5 3 2 2" xfId="41984"/>
    <cellStyle name="Процентный 25 5 3 2 2 2" xfId="41985"/>
    <cellStyle name="Процентный 25 5 3 2 3" xfId="41986"/>
    <cellStyle name="Процентный 25 5 3 3" xfId="41987"/>
    <cellStyle name="Процентный 25 5 3 3 2" xfId="41988"/>
    <cellStyle name="Процентный 25 5 3 4" xfId="41989"/>
    <cellStyle name="Процентный 25 5 4" xfId="41990"/>
    <cellStyle name="Процентный 25 5 4 2" xfId="41991"/>
    <cellStyle name="Процентный 25 5 4 2 2" xfId="41992"/>
    <cellStyle name="Процентный 25 5 4 2 2 2" xfId="41993"/>
    <cellStyle name="Процентный 25 5 4 2 3" xfId="41994"/>
    <cellStyle name="Процентный 25 5 4 3" xfId="41995"/>
    <cellStyle name="Процентный 25 5 4 3 2" xfId="41996"/>
    <cellStyle name="Процентный 25 5 4 4" xfId="41997"/>
    <cellStyle name="Процентный 25 5 5" xfId="41998"/>
    <cellStyle name="Процентный 25 5 5 2" xfId="41999"/>
    <cellStyle name="Процентный 25 5 5 2 2" xfId="42000"/>
    <cellStyle name="Процентный 25 5 5 2 2 2" xfId="42001"/>
    <cellStyle name="Процентный 25 5 5 2 3" xfId="42002"/>
    <cellStyle name="Процентный 25 5 5 3" xfId="42003"/>
    <cellStyle name="Процентный 25 5 5 3 2" xfId="42004"/>
    <cellStyle name="Процентный 25 5 5 4" xfId="42005"/>
    <cellStyle name="Процентный 25 5 6" xfId="42006"/>
    <cellStyle name="Процентный 25 5 6 2" xfId="42007"/>
    <cellStyle name="Процентный 25 5 6 2 2" xfId="42008"/>
    <cellStyle name="Процентный 25 5 6 3" xfId="42009"/>
    <cellStyle name="Процентный 25 5 7" xfId="42010"/>
    <cellStyle name="Процентный 25 5 7 2" xfId="42011"/>
    <cellStyle name="Процентный 25 5 8" xfId="42012"/>
    <cellStyle name="Процентный 25 5 8 2" xfId="42013"/>
    <cellStyle name="Процентный 25 5 9" xfId="42014"/>
    <cellStyle name="Процентный 25 6" xfId="42015"/>
    <cellStyle name="Процентный 25 6 2" xfId="42016"/>
    <cellStyle name="Процентный 25 6 2 2" xfId="42017"/>
    <cellStyle name="Процентный 25 6 2 2 2" xfId="42018"/>
    <cellStyle name="Процентный 25 6 2 2 2 2" xfId="42019"/>
    <cellStyle name="Процентный 25 6 2 2 3" xfId="42020"/>
    <cellStyle name="Процентный 25 6 2 3" xfId="42021"/>
    <cellStyle name="Процентный 25 6 2 3 2" xfId="42022"/>
    <cellStyle name="Процентный 25 6 2 4" xfId="42023"/>
    <cellStyle name="Процентный 25 6 3" xfId="42024"/>
    <cellStyle name="Процентный 25 6 3 2" xfId="42025"/>
    <cellStyle name="Процентный 25 6 3 2 2" xfId="42026"/>
    <cellStyle name="Процентный 25 6 3 2 2 2" xfId="42027"/>
    <cellStyle name="Процентный 25 6 3 2 3" xfId="42028"/>
    <cellStyle name="Процентный 25 6 3 3" xfId="42029"/>
    <cellStyle name="Процентный 25 6 3 3 2" xfId="42030"/>
    <cellStyle name="Процентный 25 6 3 4" xfId="42031"/>
    <cellStyle name="Процентный 25 6 4" xfId="42032"/>
    <cellStyle name="Процентный 25 6 4 2" xfId="42033"/>
    <cellStyle name="Процентный 25 6 4 2 2" xfId="42034"/>
    <cellStyle name="Процентный 25 6 4 2 2 2" xfId="42035"/>
    <cellStyle name="Процентный 25 6 4 2 3" xfId="42036"/>
    <cellStyle name="Процентный 25 6 4 3" xfId="42037"/>
    <cellStyle name="Процентный 25 6 4 3 2" xfId="42038"/>
    <cellStyle name="Процентный 25 6 4 4" xfId="42039"/>
    <cellStyle name="Процентный 25 6 5" xfId="42040"/>
    <cellStyle name="Процентный 25 6 5 2" xfId="42041"/>
    <cellStyle name="Процентный 25 6 5 2 2" xfId="42042"/>
    <cellStyle name="Процентный 25 6 5 3" xfId="42043"/>
    <cellStyle name="Процентный 25 6 6" xfId="42044"/>
    <cellStyle name="Процентный 25 6 6 2" xfId="42045"/>
    <cellStyle name="Процентный 25 6 7" xfId="42046"/>
    <cellStyle name="Процентный 25 7" xfId="42047"/>
    <cellStyle name="Процентный 25 7 2" xfId="42048"/>
    <cellStyle name="Процентный 25 7 2 2" xfId="42049"/>
    <cellStyle name="Процентный 25 7 2 2 2" xfId="42050"/>
    <cellStyle name="Процентный 25 7 2 2 2 2" xfId="42051"/>
    <cellStyle name="Процентный 25 7 2 2 3" xfId="42052"/>
    <cellStyle name="Процентный 25 7 2 3" xfId="42053"/>
    <cellStyle name="Процентный 25 7 2 3 2" xfId="42054"/>
    <cellStyle name="Процентный 25 7 2 4" xfId="42055"/>
    <cellStyle name="Процентный 25 7 3" xfId="42056"/>
    <cellStyle name="Процентный 25 7 3 2" xfId="42057"/>
    <cellStyle name="Процентный 25 7 3 2 2" xfId="42058"/>
    <cellStyle name="Процентный 25 7 3 3" xfId="42059"/>
    <cellStyle name="Процентный 25 7 4" xfId="42060"/>
    <cellStyle name="Процентный 25 7 4 2" xfId="42061"/>
    <cellStyle name="Процентный 25 7 5" xfId="42062"/>
    <cellStyle name="Процентный 25 8" xfId="42063"/>
    <cellStyle name="Процентный 25 8 2" xfId="42064"/>
    <cellStyle name="Процентный 25 8 2 2" xfId="42065"/>
    <cellStyle name="Процентный 25 8 2 2 2" xfId="42066"/>
    <cellStyle name="Процентный 25 8 2 3" xfId="42067"/>
    <cellStyle name="Процентный 25 8 3" xfId="42068"/>
    <cellStyle name="Процентный 25 8 3 2" xfId="42069"/>
    <cellStyle name="Процентный 25 8 4" xfId="42070"/>
    <cellStyle name="Процентный 25 9" xfId="42071"/>
    <cellStyle name="Процентный 25 9 2" xfId="42072"/>
    <cellStyle name="Процентный 25 9 2 2" xfId="42073"/>
    <cellStyle name="Процентный 25 9 2 2 2" xfId="42074"/>
    <cellStyle name="Процентный 25 9 2 3" xfId="42075"/>
    <cellStyle name="Процентный 25 9 3" xfId="42076"/>
    <cellStyle name="Процентный 25 9 3 2" xfId="42077"/>
    <cellStyle name="Процентный 25 9 4" xfId="42078"/>
    <cellStyle name="Процентный 26" xfId="42079"/>
    <cellStyle name="Процентный 26 10" xfId="42080"/>
    <cellStyle name="Процентный 26 10 2" xfId="42081"/>
    <cellStyle name="Процентный 26 10 2 2" xfId="42082"/>
    <cellStyle name="Процентный 26 10 2 2 2" xfId="42083"/>
    <cellStyle name="Процентный 26 10 2 3" xfId="42084"/>
    <cellStyle name="Процентный 26 10 3" xfId="42085"/>
    <cellStyle name="Процентный 26 10 3 2" xfId="42086"/>
    <cellStyle name="Процентный 26 10 4" xfId="42087"/>
    <cellStyle name="Процентный 26 11" xfId="42088"/>
    <cellStyle name="Процентный 26 11 2" xfId="42089"/>
    <cellStyle name="Процентный 26 11 2 2" xfId="42090"/>
    <cellStyle name="Процентный 26 11 2 2 2" xfId="42091"/>
    <cellStyle name="Процентный 26 11 2 3" xfId="42092"/>
    <cellStyle name="Процентный 26 11 3" xfId="42093"/>
    <cellStyle name="Процентный 26 11 3 2" xfId="42094"/>
    <cellStyle name="Процентный 26 11 4" xfId="42095"/>
    <cellStyle name="Процентный 26 12" xfId="42096"/>
    <cellStyle name="Процентный 26 12 2" xfId="48258"/>
    <cellStyle name="Процентный 26 12 3" xfId="48259"/>
    <cellStyle name="Процентный 26 13" xfId="42097"/>
    <cellStyle name="Процентный 26 13 2" xfId="48260"/>
    <cellStyle name="Процентный 26 2" xfId="42098"/>
    <cellStyle name="Процентный 26 2 10" xfId="42099"/>
    <cellStyle name="Процентный 26 2 10 2" xfId="42100"/>
    <cellStyle name="Процентный 26 2 10 2 2" xfId="42101"/>
    <cellStyle name="Процентный 26 2 10 2 2 2" xfId="42102"/>
    <cellStyle name="Процентный 26 2 10 2 3" xfId="42103"/>
    <cellStyle name="Процентный 26 2 10 3" xfId="42104"/>
    <cellStyle name="Процентный 26 2 10 3 2" xfId="42105"/>
    <cellStyle name="Процентный 26 2 10 4" xfId="42106"/>
    <cellStyle name="Процентный 26 2 11" xfId="42107"/>
    <cellStyle name="Процентный 26 2 11 2" xfId="42108"/>
    <cellStyle name="Процентный 26 2 11 2 2" xfId="42109"/>
    <cellStyle name="Процентный 26 2 11 3" xfId="42110"/>
    <cellStyle name="Процентный 26 2 12" xfId="42111"/>
    <cellStyle name="Процентный 26 2 12 2" xfId="42112"/>
    <cellStyle name="Процентный 26 2 13" xfId="42113"/>
    <cellStyle name="Процентный 26 2 2" xfId="42114"/>
    <cellStyle name="Процентный 26 2 2 2" xfId="42115"/>
    <cellStyle name="Процентный 26 2 2 2 2" xfId="42116"/>
    <cellStyle name="Процентный 26 2 2 2 2 2" xfId="42117"/>
    <cellStyle name="Процентный 26 2 2 2 2 2 2" xfId="42118"/>
    <cellStyle name="Процентный 26 2 2 2 2 3" xfId="42119"/>
    <cellStyle name="Процентный 26 2 2 2 3" xfId="42120"/>
    <cellStyle name="Процентный 26 2 2 2 3 2" xfId="42121"/>
    <cellStyle name="Процентный 26 2 2 2 4" xfId="42122"/>
    <cellStyle name="Процентный 26 2 2 3" xfId="42123"/>
    <cellStyle name="Процентный 26 2 2 3 2" xfId="42124"/>
    <cellStyle name="Процентный 26 2 2 3 2 2" xfId="42125"/>
    <cellStyle name="Процентный 26 2 2 3 2 2 2" xfId="42126"/>
    <cellStyle name="Процентный 26 2 2 3 2 3" xfId="42127"/>
    <cellStyle name="Процентный 26 2 2 3 3" xfId="42128"/>
    <cellStyle name="Процентный 26 2 2 3 3 2" xfId="42129"/>
    <cellStyle name="Процентный 26 2 2 3 4" xfId="42130"/>
    <cellStyle name="Процентный 26 2 2 4" xfId="42131"/>
    <cellStyle name="Процентный 26 2 2 4 2" xfId="42132"/>
    <cellStyle name="Процентный 26 2 2 4 2 2" xfId="42133"/>
    <cellStyle name="Процентный 26 2 2 4 2 2 2" xfId="42134"/>
    <cellStyle name="Процентный 26 2 2 4 2 3" xfId="42135"/>
    <cellStyle name="Процентный 26 2 2 4 3" xfId="42136"/>
    <cellStyle name="Процентный 26 2 2 4 3 2" xfId="42137"/>
    <cellStyle name="Процентный 26 2 2 4 4" xfId="42138"/>
    <cellStyle name="Процентный 26 2 2 5" xfId="42139"/>
    <cellStyle name="Процентный 26 2 2 5 2" xfId="42140"/>
    <cellStyle name="Процентный 26 2 2 5 2 2" xfId="42141"/>
    <cellStyle name="Процентный 26 2 2 5 3" xfId="42142"/>
    <cellStyle name="Процентный 26 2 2 6" xfId="42143"/>
    <cellStyle name="Процентный 26 2 2 6 2" xfId="42144"/>
    <cellStyle name="Процентный 26 2 2 7" xfId="42145"/>
    <cellStyle name="Процентный 26 2 2 7 2" xfId="42146"/>
    <cellStyle name="Процентный 26 2 2 8" xfId="42147"/>
    <cellStyle name="Процентный 26 2 3" xfId="42148"/>
    <cellStyle name="Процентный 26 2 3 2" xfId="42149"/>
    <cellStyle name="Процентный 26 2 3 2 2" xfId="42150"/>
    <cellStyle name="Процентный 26 2 3 2 2 2" xfId="42151"/>
    <cellStyle name="Процентный 26 2 3 2 2 2 2" xfId="42152"/>
    <cellStyle name="Процентный 26 2 3 2 2 3" xfId="42153"/>
    <cellStyle name="Процентный 26 2 3 2 3" xfId="42154"/>
    <cellStyle name="Процентный 26 2 3 2 3 2" xfId="42155"/>
    <cellStyle name="Процентный 26 2 3 2 4" xfId="42156"/>
    <cellStyle name="Процентный 26 2 3 3" xfId="42157"/>
    <cellStyle name="Процентный 26 2 3 3 2" xfId="42158"/>
    <cellStyle name="Процентный 26 2 3 3 2 2" xfId="42159"/>
    <cellStyle name="Процентный 26 2 3 3 2 2 2" xfId="42160"/>
    <cellStyle name="Процентный 26 2 3 3 2 3" xfId="42161"/>
    <cellStyle name="Процентный 26 2 3 3 3" xfId="42162"/>
    <cellStyle name="Процентный 26 2 3 3 3 2" xfId="42163"/>
    <cellStyle name="Процентный 26 2 3 3 4" xfId="42164"/>
    <cellStyle name="Процентный 26 2 3 4" xfId="42165"/>
    <cellStyle name="Процентный 26 2 3 4 2" xfId="42166"/>
    <cellStyle name="Процентный 26 2 3 4 2 2" xfId="42167"/>
    <cellStyle name="Процентный 26 2 3 4 2 2 2" xfId="42168"/>
    <cellStyle name="Процентный 26 2 3 4 2 3" xfId="42169"/>
    <cellStyle name="Процентный 26 2 3 4 3" xfId="42170"/>
    <cellStyle name="Процентный 26 2 3 4 3 2" xfId="42171"/>
    <cellStyle name="Процентный 26 2 3 4 4" xfId="42172"/>
    <cellStyle name="Процентный 26 2 3 5" xfId="42173"/>
    <cellStyle name="Процентный 26 2 3 5 2" xfId="42174"/>
    <cellStyle name="Процентный 26 2 3 5 2 2" xfId="42175"/>
    <cellStyle name="Процентный 26 2 3 5 3" xfId="42176"/>
    <cellStyle name="Процентный 26 2 3 6" xfId="42177"/>
    <cellStyle name="Процентный 26 2 3 6 2" xfId="42178"/>
    <cellStyle name="Процентный 26 2 3 7" xfId="42179"/>
    <cellStyle name="Процентный 26 2 3 7 2" xfId="42180"/>
    <cellStyle name="Процентный 26 2 3 8" xfId="42181"/>
    <cellStyle name="Процентный 26 2 4" xfId="42182"/>
    <cellStyle name="Процентный 26 2 4 2" xfId="42183"/>
    <cellStyle name="Процентный 26 2 4 2 2" xfId="42184"/>
    <cellStyle name="Процентный 26 2 4 2 2 2" xfId="42185"/>
    <cellStyle name="Процентный 26 2 4 2 2 2 2" xfId="42186"/>
    <cellStyle name="Процентный 26 2 4 2 2 3" xfId="42187"/>
    <cellStyle name="Процентный 26 2 4 2 3" xfId="42188"/>
    <cellStyle name="Процентный 26 2 4 2 3 2" xfId="42189"/>
    <cellStyle name="Процентный 26 2 4 2 4" xfId="42190"/>
    <cellStyle name="Процентный 26 2 4 3" xfId="42191"/>
    <cellStyle name="Процентный 26 2 4 3 2" xfId="42192"/>
    <cellStyle name="Процентный 26 2 4 3 2 2" xfId="42193"/>
    <cellStyle name="Процентный 26 2 4 3 2 2 2" xfId="42194"/>
    <cellStyle name="Процентный 26 2 4 3 2 3" xfId="42195"/>
    <cellStyle name="Процентный 26 2 4 3 3" xfId="42196"/>
    <cellStyle name="Процентный 26 2 4 3 3 2" xfId="42197"/>
    <cellStyle name="Процентный 26 2 4 3 4" xfId="42198"/>
    <cellStyle name="Процентный 26 2 4 4" xfId="42199"/>
    <cellStyle name="Процентный 26 2 4 4 2" xfId="42200"/>
    <cellStyle name="Процентный 26 2 4 4 2 2" xfId="42201"/>
    <cellStyle name="Процентный 26 2 4 4 2 2 2" xfId="42202"/>
    <cellStyle name="Процентный 26 2 4 4 2 3" xfId="42203"/>
    <cellStyle name="Процентный 26 2 4 4 3" xfId="42204"/>
    <cellStyle name="Процентный 26 2 4 4 3 2" xfId="42205"/>
    <cellStyle name="Процентный 26 2 4 4 4" xfId="42206"/>
    <cellStyle name="Процентный 26 2 4 5" xfId="42207"/>
    <cellStyle name="Процентный 26 2 4 5 2" xfId="42208"/>
    <cellStyle name="Процентный 26 2 4 5 2 2" xfId="42209"/>
    <cellStyle name="Процентный 26 2 4 5 3" xfId="42210"/>
    <cellStyle name="Процентный 26 2 4 6" xfId="42211"/>
    <cellStyle name="Процентный 26 2 4 6 2" xfId="42212"/>
    <cellStyle name="Процентный 26 2 4 7" xfId="42213"/>
    <cellStyle name="Процентный 26 2 5" xfId="42214"/>
    <cellStyle name="Процентный 26 2 5 2" xfId="42215"/>
    <cellStyle name="Процентный 26 2 5 2 2" xfId="42216"/>
    <cellStyle name="Процентный 26 2 5 2 2 2" xfId="42217"/>
    <cellStyle name="Процентный 26 2 5 2 3" xfId="42218"/>
    <cellStyle name="Процентный 26 2 5 3" xfId="42219"/>
    <cellStyle name="Процентный 26 2 5 3 2" xfId="42220"/>
    <cellStyle name="Процентный 26 2 5 4" xfId="42221"/>
    <cellStyle name="Процентный 26 2 6" xfId="42222"/>
    <cellStyle name="Процентный 26 2 6 2" xfId="48261"/>
    <cellStyle name="Процентный 26 2 7" xfId="42223"/>
    <cellStyle name="Процентный 26 2 7 2" xfId="48262"/>
    <cellStyle name="Процентный 26 2 7 2 2" xfId="48263"/>
    <cellStyle name="Процентный 26 2 8" xfId="42224"/>
    <cellStyle name="Процентный 26 2 8 2" xfId="42225"/>
    <cellStyle name="Процентный 26 2 8 2 2" xfId="42226"/>
    <cellStyle name="Процентный 26 2 8 2 2 2" xfId="42227"/>
    <cellStyle name="Процентный 26 2 8 2 3" xfId="42228"/>
    <cellStyle name="Процентный 26 2 8 3" xfId="42229"/>
    <cellStyle name="Процентный 26 2 8 3 2" xfId="42230"/>
    <cellStyle name="Процентный 26 2 8 4" xfId="42231"/>
    <cellStyle name="Процентный 26 2 9" xfId="42232"/>
    <cellStyle name="Процентный 26 2 9 2" xfId="42233"/>
    <cellStyle name="Процентный 26 2 9 2 2" xfId="42234"/>
    <cellStyle name="Процентный 26 2 9 2 2 2" xfId="42235"/>
    <cellStyle name="Процентный 26 2 9 2 3" xfId="42236"/>
    <cellStyle name="Процентный 26 2 9 3" xfId="42237"/>
    <cellStyle name="Процентный 26 2 9 3 2" xfId="42238"/>
    <cellStyle name="Процентный 26 2 9 4" xfId="42239"/>
    <cellStyle name="Процентный 26 3" xfId="42240"/>
    <cellStyle name="Процентный 26 3 2" xfId="42241"/>
    <cellStyle name="Процентный 26 3 2 10" xfId="42242"/>
    <cellStyle name="Процентный 26 3 2 2" xfId="42243"/>
    <cellStyle name="Процентный 26 3 2 2 2" xfId="42244"/>
    <cellStyle name="Процентный 26 3 2 2 2 2" xfId="42245"/>
    <cellStyle name="Процентный 26 3 2 2 2 2 2" xfId="42246"/>
    <cellStyle name="Процентный 26 3 2 2 2 2 2 2" xfId="42247"/>
    <cellStyle name="Процентный 26 3 2 2 2 2 3" xfId="42248"/>
    <cellStyle name="Процентный 26 3 2 2 2 3" xfId="42249"/>
    <cellStyle name="Процентный 26 3 2 2 2 3 2" xfId="42250"/>
    <cellStyle name="Процентный 26 3 2 2 2 4" xfId="42251"/>
    <cellStyle name="Процентный 26 3 2 2 3" xfId="42252"/>
    <cellStyle name="Процентный 26 3 2 2 3 2" xfId="42253"/>
    <cellStyle name="Процентный 26 3 2 2 3 2 2" xfId="42254"/>
    <cellStyle name="Процентный 26 3 2 2 3 2 2 2" xfId="42255"/>
    <cellStyle name="Процентный 26 3 2 2 3 2 3" xfId="42256"/>
    <cellStyle name="Процентный 26 3 2 2 3 3" xfId="42257"/>
    <cellStyle name="Процентный 26 3 2 2 3 3 2" xfId="42258"/>
    <cellStyle name="Процентный 26 3 2 2 3 4" xfId="42259"/>
    <cellStyle name="Процентный 26 3 2 2 4" xfId="42260"/>
    <cellStyle name="Процентный 26 3 2 2 4 2" xfId="42261"/>
    <cellStyle name="Процентный 26 3 2 2 4 2 2" xfId="42262"/>
    <cellStyle name="Процентный 26 3 2 2 4 2 2 2" xfId="42263"/>
    <cellStyle name="Процентный 26 3 2 2 4 2 3" xfId="42264"/>
    <cellStyle name="Процентный 26 3 2 2 4 3" xfId="42265"/>
    <cellStyle name="Процентный 26 3 2 2 4 3 2" xfId="42266"/>
    <cellStyle name="Процентный 26 3 2 2 4 4" xfId="42267"/>
    <cellStyle name="Процентный 26 3 2 2 5" xfId="42268"/>
    <cellStyle name="Процентный 26 3 2 2 5 2" xfId="42269"/>
    <cellStyle name="Процентный 26 3 2 2 5 2 2" xfId="42270"/>
    <cellStyle name="Процентный 26 3 2 2 5 3" xfId="42271"/>
    <cellStyle name="Процентный 26 3 2 2 6" xfId="42272"/>
    <cellStyle name="Процентный 26 3 2 2 6 2" xfId="42273"/>
    <cellStyle name="Процентный 26 3 2 2 7" xfId="42274"/>
    <cellStyle name="Процентный 26 3 2 2 7 2" xfId="42275"/>
    <cellStyle name="Процентный 26 3 2 2 8" xfId="42276"/>
    <cellStyle name="Процентный 26 3 2 3" xfId="42277"/>
    <cellStyle name="Процентный 26 3 2 3 2" xfId="42278"/>
    <cellStyle name="Процентный 26 3 2 3 2 2" xfId="42279"/>
    <cellStyle name="Процентный 26 3 2 3 2 2 2" xfId="42280"/>
    <cellStyle name="Процентный 26 3 2 3 2 2 2 2" xfId="42281"/>
    <cellStyle name="Процентный 26 3 2 3 2 2 3" xfId="42282"/>
    <cellStyle name="Процентный 26 3 2 3 2 3" xfId="42283"/>
    <cellStyle name="Процентный 26 3 2 3 2 3 2" xfId="42284"/>
    <cellStyle name="Процентный 26 3 2 3 2 4" xfId="42285"/>
    <cellStyle name="Процентный 26 3 2 3 3" xfId="42286"/>
    <cellStyle name="Процентный 26 3 2 3 3 2" xfId="42287"/>
    <cellStyle name="Процентный 26 3 2 3 3 2 2" xfId="42288"/>
    <cellStyle name="Процентный 26 3 2 3 3 2 2 2" xfId="42289"/>
    <cellStyle name="Процентный 26 3 2 3 3 2 3" xfId="42290"/>
    <cellStyle name="Процентный 26 3 2 3 3 3" xfId="42291"/>
    <cellStyle name="Процентный 26 3 2 3 3 3 2" xfId="42292"/>
    <cellStyle name="Процентный 26 3 2 3 3 4" xfId="42293"/>
    <cellStyle name="Процентный 26 3 2 3 4" xfId="42294"/>
    <cellStyle name="Процентный 26 3 2 3 4 2" xfId="42295"/>
    <cellStyle name="Процентный 26 3 2 3 4 2 2" xfId="42296"/>
    <cellStyle name="Процентный 26 3 2 3 4 2 2 2" xfId="42297"/>
    <cellStyle name="Процентный 26 3 2 3 4 2 3" xfId="42298"/>
    <cellStyle name="Процентный 26 3 2 3 4 3" xfId="42299"/>
    <cellStyle name="Процентный 26 3 2 3 4 3 2" xfId="42300"/>
    <cellStyle name="Процентный 26 3 2 3 4 4" xfId="42301"/>
    <cellStyle name="Процентный 26 3 2 3 5" xfId="42302"/>
    <cellStyle name="Процентный 26 3 2 3 5 2" xfId="42303"/>
    <cellStyle name="Процентный 26 3 2 3 5 2 2" xfId="42304"/>
    <cellStyle name="Процентный 26 3 2 3 5 3" xfId="42305"/>
    <cellStyle name="Процентный 26 3 2 3 6" xfId="42306"/>
    <cellStyle name="Процентный 26 3 2 3 6 2" xfId="42307"/>
    <cellStyle name="Процентный 26 3 2 3 7" xfId="42308"/>
    <cellStyle name="Процентный 26 3 2 4" xfId="42309"/>
    <cellStyle name="Процентный 26 3 2 4 2" xfId="42310"/>
    <cellStyle name="Процентный 26 3 2 4 2 2" xfId="42311"/>
    <cellStyle name="Процентный 26 3 2 4 2 2 2" xfId="42312"/>
    <cellStyle name="Процентный 26 3 2 4 2 3" xfId="42313"/>
    <cellStyle name="Процентный 26 3 2 4 3" xfId="42314"/>
    <cellStyle name="Процентный 26 3 2 4 3 2" xfId="42315"/>
    <cellStyle name="Процентный 26 3 2 4 4" xfId="42316"/>
    <cellStyle name="Процентный 26 3 2 5" xfId="42317"/>
    <cellStyle name="Процентный 26 3 2 5 2" xfId="42318"/>
    <cellStyle name="Процентный 26 3 2 5 2 2" xfId="42319"/>
    <cellStyle name="Процентный 26 3 2 5 2 2 2" xfId="42320"/>
    <cellStyle name="Процентный 26 3 2 5 2 3" xfId="42321"/>
    <cellStyle name="Процентный 26 3 2 5 3" xfId="42322"/>
    <cellStyle name="Процентный 26 3 2 5 3 2" xfId="42323"/>
    <cellStyle name="Процентный 26 3 2 5 4" xfId="42324"/>
    <cellStyle name="Процентный 26 3 2 6" xfId="42325"/>
    <cellStyle name="Процентный 26 3 2 6 2" xfId="42326"/>
    <cellStyle name="Процентный 26 3 2 6 2 2" xfId="42327"/>
    <cellStyle name="Процентный 26 3 2 6 2 2 2" xfId="42328"/>
    <cellStyle name="Процентный 26 3 2 6 2 3" xfId="42329"/>
    <cellStyle name="Процентный 26 3 2 6 3" xfId="42330"/>
    <cellStyle name="Процентный 26 3 2 6 3 2" xfId="42331"/>
    <cellStyle name="Процентный 26 3 2 6 4" xfId="42332"/>
    <cellStyle name="Процентный 26 3 2 7" xfId="42333"/>
    <cellStyle name="Процентный 26 3 2 7 2" xfId="42334"/>
    <cellStyle name="Процентный 26 3 2 7 2 2" xfId="42335"/>
    <cellStyle name="Процентный 26 3 2 7 3" xfId="42336"/>
    <cellStyle name="Процентный 26 3 2 8" xfId="42337"/>
    <cellStyle name="Процентный 26 3 2 8 2" xfId="42338"/>
    <cellStyle name="Процентный 26 3 2 9" xfId="42339"/>
    <cellStyle name="Процентный 26 3 2 9 2" xfId="42340"/>
    <cellStyle name="Процентный 26 3 3" xfId="42341"/>
    <cellStyle name="Процентный 26 3 3 2" xfId="42342"/>
    <cellStyle name="Процентный 26 3 3 2 2" xfId="42343"/>
    <cellStyle name="Процентный 26 3 3 2 2 2" xfId="42344"/>
    <cellStyle name="Процентный 26 3 3 2 3" xfId="42345"/>
    <cellStyle name="Процентный 26 3 3 3" xfId="42346"/>
    <cellStyle name="Процентный 26 3 3 3 2" xfId="42347"/>
    <cellStyle name="Процентный 26 3 3 4" xfId="42348"/>
    <cellStyle name="Процентный 26 3 4" xfId="48264"/>
    <cellStyle name="Процентный 26 3 4 2" xfId="48265"/>
    <cellStyle name="Процентный 26 4" xfId="42349"/>
    <cellStyle name="Процентный 26 4 2" xfId="42350"/>
    <cellStyle name="Процентный 26 4 2 2" xfId="42351"/>
    <cellStyle name="Процентный 26 4 2 2 2" xfId="42352"/>
    <cellStyle name="Процентный 26 4 2 2 2 2" xfId="42353"/>
    <cellStyle name="Процентный 26 4 2 2 3" xfId="42354"/>
    <cellStyle name="Процентный 26 4 2 3" xfId="42355"/>
    <cellStyle name="Процентный 26 4 2 3 2" xfId="42356"/>
    <cellStyle name="Процентный 26 4 2 4" xfId="42357"/>
    <cellStyle name="Процентный 26 4 3" xfId="42358"/>
    <cellStyle name="Процентный 26 4 3 2" xfId="42359"/>
    <cellStyle name="Процентный 26 4 3 2 2" xfId="42360"/>
    <cellStyle name="Процентный 26 4 3 2 2 2" xfId="42361"/>
    <cellStyle name="Процентный 26 4 3 2 3" xfId="42362"/>
    <cellStyle name="Процентный 26 4 3 3" xfId="42363"/>
    <cellStyle name="Процентный 26 4 3 3 2" xfId="42364"/>
    <cellStyle name="Процентный 26 4 3 4" xfId="42365"/>
    <cellStyle name="Процентный 26 4 4" xfId="42366"/>
    <cellStyle name="Процентный 26 4 4 2" xfId="48266"/>
    <cellStyle name="Процентный 26 4 5" xfId="48267"/>
    <cellStyle name="Процентный 26 5" xfId="42367"/>
    <cellStyle name="Процентный 26 5 2" xfId="42368"/>
    <cellStyle name="Процентный 26 5 2 2" xfId="42369"/>
    <cellStyle name="Процентный 26 5 2 2 2" xfId="42370"/>
    <cellStyle name="Процентный 26 5 2 2 2 2" xfId="42371"/>
    <cellStyle name="Процентный 26 5 2 2 3" xfId="42372"/>
    <cellStyle name="Процентный 26 5 2 3" xfId="42373"/>
    <cellStyle name="Процентный 26 5 2 3 2" xfId="42374"/>
    <cellStyle name="Процентный 26 5 2 4" xfId="42375"/>
    <cellStyle name="Процентный 26 5 3" xfId="42376"/>
    <cellStyle name="Процентный 26 5 3 2" xfId="42377"/>
    <cellStyle name="Процентный 26 5 3 2 2" xfId="42378"/>
    <cellStyle name="Процентный 26 5 3 2 2 2" xfId="42379"/>
    <cellStyle name="Процентный 26 5 3 2 3" xfId="42380"/>
    <cellStyle name="Процентный 26 5 3 3" xfId="42381"/>
    <cellStyle name="Процентный 26 5 3 3 2" xfId="42382"/>
    <cellStyle name="Процентный 26 5 3 4" xfId="42383"/>
    <cellStyle name="Процентный 26 5 4" xfId="42384"/>
    <cellStyle name="Процентный 26 5 4 2" xfId="42385"/>
    <cellStyle name="Процентный 26 5 4 2 2" xfId="42386"/>
    <cellStyle name="Процентный 26 5 4 2 2 2" xfId="42387"/>
    <cellStyle name="Процентный 26 5 4 2 3" xfId="42388"/>
    <cellStyle name="Процентный 26 5 4 3" xfId="42389"/>
    <cellStyle name="Процентный 26 5 4 3 2" xfId="42390"/>
    <cellStyle name="Процентный 26 5 4 4" xfId="42391"/>
    <cellStyle name="Процентный 26 5 5" xfId="42392"/>
    <cellStyle name="Процентный 26 5 5 2" xfId="42393"/>
    <cellStyle name="Процентный 26 5 5 2 2" xfId="42394"/>
    <cellStyle name="Процентный 26 5 5 3" xfId="42395"/>
    <cellStyle name="Процентный 26 5 6" xfId="42396"/>
    <cellStyle name="Процентный 26 5 6 2" xfId="42397"/>
    <cellStyle name="Процентный 26 5 7" xfId="42398"/>
    <cellStyle name="Процентный 26 5 7 2" xfId="42399"/>
    <cellStyle name="Процентный 26 5 8" xfId="42400"/>
    <cellStyle name="Процентный 26 6" xfId="42401"/>
    <cellStyle name="Процентный 26 6 2" xfId="42402"/>
    <cellStyle name="Процентный 26 6 2 2" xfId="42403"/>
    <cellStyle name="Процентный 26 6 2 2 2" xfId="42404"/>
    <cellStyle name="Процентный 26 6 2 2 2 2" xfId="42405"/>
    <cellStyle name="Процентный 26 6 2 2 3" xfId="42406"/>
    <cellStyle name="Процентный 26 6 2 3" xfId="42407"/>
    <cellStyle name="Процентный 26 6 2 3 2" xfId="42408"/>
    <cellStyle name="Процентный 26 6 2 4" xfId="42409"/>
    <cellStyle name="Процентный 26 6 3" xfId="42410"/>
    <cellStyle name="Процентный 26 6 3 2" xfId="42411"/>
    <cellStyle name="Процентный 26 6 3 2 2" xfId="42412"/>
    <cellStyle name="Процентный 26 6 3 2 2 2" xfId="42413"/>
    <cellStyle name="Процентный 26 6 3 2 3" xfId="42414"/>
    <cellStyle name="Процентный 26 6 3 3" xfId="42415"/>
    <cellStyle name="Процентный 26 6 3 3 2" xfId="42416"/>
    <cellStyle name="Процентный 26 6 3 4" xfId="42417"/>
    <cellStyle name="Процентный 26 6 4" xfId="42418"/>
    <cellStyle name="Процентный 26 6 4 2" xfId="42419"/>
    <cellStyle name="Процентный 26 6 4 2 2" xfId="42420"/>
    <cellStyle name="Процентный 26 6 4 2 2 2" xfId="42421"/>
    <cellStyle name="Процентный 26 6 4 2 3" xfId="42422"/>
    <cellStyle name="Процентный 26 6 4 3" xfId="42423"/>
    <cellStyle name="Процентный 26 6 4 3 2" xfId="42424"/>
    <cellStyle name="Процентный 26 6 4 4" xfId="42425"/>
    <cellStyle name="Процентный 26 6 5" xfId="42426"/>
    <cellStyle name="Процентный 26 6 5 2" xfId="42427"/>
    <cellStyle name="Процентный 26 6 5 2 2" xfId="42428"/>
    <cellStyle name="Процентный 26 6 5 3" xfId="42429"/>
    <cellStyle name="Процентный 26 6 6" xfId="42430"/>
    <cellStyle name="Процентный 26 6 6 2" xfId="42431"/>
    <cellStyle name="Процентный 26 6 7" xfId="42432"/>
    <cellStyle name="Процентный 26 7" xfId="42433"/>
    <cellStyle name="Процентный 26 7 2" xfId="42434"/>
    <cellStyle name="Процентный 26 7 2 2" xfId="42435"/>
    <cellStyle name="Процентный 26 7 2 2 2" xfId="42436"/>
    <cellStyle name="Процентный 26 7 2 3" xfId="42437"/>
    <cellStyle name="Процентный 26 7 3" xfId="42438"/>
    <cellStyle name="Процентный 26 7 3 2" xfId="42439"/>
    <cellStyle name="Процентный 26 7 4" xfId="42440"/>
    <cellStyle name="Процентный 26 8" xfId="42441"/>
    <cellStyle name="Процентный 26 8 2" xfId="48268"/>
    <cellStyle name="Процентный 26 9" xfId="42442"/>
    <cellStyle name="Процентный 26 9 2" xfId="42443"/>
    <cellStyle name="Процентный 26 9 2 2" xfId="42444"/>
    <cellStyle name="Процентный 26 9 2 2 2" xfId="42445"/>
    <cellStyle name="Процентный 26 9 2 3" xfId="42446"/>
    <cellStyle name="Процентный 26 9 3" xfId="42447"/>
    <cellStyle name="Процентный 26 9 3 2" xfId="42448"/>
    <cellStyle name="Процентный 26 9 4" xfId="42449"/>
    <cellStyle name="Процентный 27" xfId="42450"/>
    <cellStyle name="Процентный 27 10" xfId="42451"/>
    <cellStyle name="Процентный 27 10 2" xfId="48269"/>
    <cellStyle name="Процентный 27 10 3" xfId="48270"/>
    <cellStyle name="Процентный 27 11" xfId="42452"/>
    <cellStyle name="Процентный 27 11 2" xfId="42453"/>
    <cellStyle name="Процентный 27 11 2 2" xfId="42454"/>
    <cellStyle name="Процентный 27 11 3" xfId="42455"/>
    <cellStyle name="Процентный 27 12" xfId="42456"/>
    <cellStyle name="Процентный 27 12 2" xfId="42457"/>
    <cellStyle name="Процентный 27 13" xfId="42458"/>
    <cellStyle name="Процентный 27 2" xfId="42459"/>
    <cellStyle name="Процентный 27 2 2" xfId="42460"/>
    <cellStyle name="Процентный 27 2 2 2" xfId="42461"/>
    <cellStyle name="Процентный 27 2 2 2 2" xfId="42462"/>
    <cellStyle name="Процентный 27 2 2 2 2 2" xfId="42463"/>
    <cellStyle name="Процентный 27 2 2 2 3" xfId="42464"/>
    <cellStyle name="Процентный 27 2 2 3" xfId="42465"/>
    <cellStyle name="Процентный 27 2 2 3 2" xfId="42466"/>
    <cellStyle name="Процентный 27 2 2 4" xfId="42467"/>
    <cellStyle name="Процентный 27 2 3" xfId="42468"/>
    <cellStyle name="Процентный 27 2 3 2" xfId="42469"/>
    <cellStyle name="Процентный 27 2 3 2 2" xfId="42470"/>
    <cellStyle name="Процентный 27 2 3 2 2 2" xfId="42471"/>
    <cellStyle name="Процентный 27 2 3 2 3" xfId="42472"/>
    <cellStyle name="Процентный 27 2 3 3" xfId="42473"/>
    <cellStyle name="Процентный 27 2 3 3 2" xfId="42474"/>
    <cellStyle name="Процентный 27 2 3 4" xfId="42475"/>
    <cellStyle name="Процентный 27 2 4" xfId="42476"/>
    <cellStyle name="Процентный 27 2 4 2" xfId="42477"/>
    <cellStyle name="Процентный 27 2 4 2 2" xfId="42478"/>
    <cellStyle name="Процентный 27 2 4 2 2 2" xfId="42479"/>
    <cellStyle name="Процентный 27 2 4 2 3" xfId="42480"/>
    <cellStyle name="Процентный 27 2 4 3" xfId="42481"/>
    <cellStyle name="Процентный 27 2 4 3 2" xfId="42482"/>
    <cellStyle name="Процентный 27 2 4 4" xfId="42483"/>
    <cellStyle name="Процентный 27 2 5" xfId="42484"/>
    <cellStyle name="Процентный 27 2 5 2" xfId="42485"/>
    <cellStyle name="Процентный 27 2 5 2 2" xfId="42486"/>
    <cellStyle name="Процентный 27 2 5 2 2 2" xfId="42487"/>
    <cellStyle name="Процентный 27 2 5 2 3" xfId="42488"/>
    <cellStyle name="Процентный 27 2 5 3" xfId="42489"/>
    <cellStyle name="Процентный 27 2 5 3 2" xfId="42490"/>
    <cellStyle name="Процентный 27 2 5 4" xfId="42491"/>
    <cellStyle name="Процентный 27 2 6" xfId="42492"/>
    <cellStyle name="Процентный 27 2 6 2" xfId="42493"/>
    <cellStyle name="Процентный 27 2 6 2 2" xfId="42494"/>
    <cellStyle name="Процентный 27 2 6 3" xfId="42495"/>
    <cellStyle name="Процентный 27 2 7" xfId="42496"/>
    <cellStyle name="Процентный 27 2 7 2" xfId="42497"/>
    <cellStyle name="Процентный 27 2 8" xfId="42498"/>
    <cellStyle name="Процентный 27 2 8 2" xfId="42499"/>
    <cellStyle name="Процентный 27 2 9" xfId="42500"/>
    <cellStyle name="Процентный 27 3" xfId="42501"/>
    <cellStyle name="Процентный 27 3 2" xfId="42502"/>
    <cellStyle name="Процентный 27 3 2 2" xfId="42503"/>
    <cellStyle name="Процентный 27 3 2 2 2" xfId="42504"/>
    <cellStyle name="Процентный 27 3 2 2 2 2" xfId="42505"/>
    <cellStyle name="Процентный 27 3 2 2 3" xfId="42506"/>
    <cellStyle name="Процентный 27 3 2 3" xfId="42507"/>
    <cellStyle name="Процентный 27 3 2 3 2" xfId="42508"/>
    <cellStyle name="Процентный 27 3 2 4" xfId="42509"/>
    <cellStyle name="Процентный 27 3 3" xfId="42510"/>
    <cellStyle name="Процентный 27 3 3 2" xfId="42511"/>
    <cellStyle name="Процентный 27 3 3 2 2" xfId="42512"/>
    <cellStyle name="Процентный 27 3 3 2 2 2" xfId="42513"/>
    <cellStyle name="Процентный 27 3 3 2 3" xfId="42514"/>
    <cellStyle name="Процентный 27 3 3 3" xfId="42515"/>
    <cellStyle name="Процентный 27 3 3 3 2" xfId="42516"/>
    <cellStyle name="Процентный 27 3 3 4" xfId="42517"/>
    <cellStyle name="Процентный 27 3 4" xfId="42518"/>
    <cellStyle name="Процентный 27 3 4 2" xfId="42519"/>
    <cellStyle name="Процентный 27 3 4 2 2" xfId="42520"/>
    <cellStyle name="Процентный 27 3 4 2 2 2" xfId="42521"/>
    <cellStyle name="Процентный 27 3 4 2 3" xfId="42522"/>
    <cellStyle name="Процентный 27 3 4 3" xfId="42523"/>
    <cellStyle name="Процентный 27 3 4 3 2" xfId="42524"/>
    <cellStyle name="Процентный 27 3 4 4" xfId="42525"/>
    <cellStyle name="Процентный 27 3 5" xfId="42526"/>
    <cellStyle name="Процентный 27 3 5 2" xfId="42527"/>
    <cellStyle name="Процентный 27 3 5 2 2" xfId="42528"/>
    <cellStyle name="Процентный 27 3 5 2 2 2" xfId="42529"/>
    <cellStyle name="Процентный 27 3 5 2 3" xfId="42530"/>
    <cellStyle name="Процентный 27 3 5 3" xfId="42531"/>
    <cellStyle name="Процентный 27 3 5 3 2" xfId="42532"/>
    <cellStyle name="Процентный 27 3 5 4" xfId="42533"/>
    <cellStyle name="Процентный 27 3 6" xfId="42534"/>
    <cellStyle name="Процентный 27 3 6 2" xfId="42535"/>
    <cellStyle name="Процентный 27 3 6 2 2" xfId="42536"/>
    <cellStyle name="Процентный 27 3 6 3" xfId="42537"/>
    <cellStyle name="Процентный 27 3 7" xfId="42538"/>
    <cellStyle name="Процентный 27 3 7 2" xfId="42539"/>
    <cellStyle name="Процентный 27 3 8" xfId="42540"/>
    <cellStyle name="Процентный 27 3 8 2" xfId="42541"/>
    <cellStyle name="Процентный 27 3 9" xfId="42542"/>
    <cellStyle name="Процентный 27 4" xfId="42543"/>
    <cellStyle name="Процентный 27 4 2" xfId="42544"/>
    <cellStyle name="Процентный 27 4 2 2" xfId="42545"/>
    <cellStyle name="Процентный 27 4 2 2 2" xfId="42546"/>
    <cellStyle name="Процентный 27 4 2 2 2 2" xfId="42547"/>
    <cellStyle name="Процентный 27 4 2 2 3" xfId="42548"/>
    <cellStyle name="Процентный 27 4 2 3" xfId="42549"/>
    <cellStyle name="Процентный 27 4 2 3 2" xfId="42550"/>
    <cellStyle name="Процентный 27 4 2 4" xfId="42551"/>
    <cellStyle name="Процентный 27 4 3" xfId="42552"/>
    <cellStyle name="Процентный 27 4 3 2" xfId="42553"/>
    <cellStyle name="Процентный 27 4 3 2 2" xfId="42554"/>
    <cellStyle name="Процентный 27 4 3 2 2 2" xfId="42555"/>
    <cellStyle name="Процентный 27 4 3 2 3" xfId="42556"/>
    <cellStyle name="Процентный 27 4 3 3" xfId="42557"/>
    <cellStyle name="Процентный 27 4 3 3 2" xfId="42558"/>
    <cellStyle name="Процентный 27 4 3 4" xfId="42559"/>
    <cellStyle name="Процентный 27 4 4" xfId="42560"/>
    <cellStyle name="Процентный 27 4 4 2" xfId="42561"/>
    <cellStyle name="Процентный 27 4 4 2 2" xfId="42562"/>
    <cellStyle name="Процентный 27 4 4 2 2 2" xfId="42563"/>
    <cellStyle name="Процентный 27 4 4 2 3" xfId="42564"/>
    <cellStyle name="Процентный 27 4 4 3" xfId="42565"/>
    <cellStyle name="Процентный 27 4 4 3 2" xfId="42566"/>
    <cellStyle name="Процентный 27 4 4 4" xfId="42567"/>
    <cellStyle name="Процентный 27 4 5" xfId="42568"/>
    <cellStyle name="Процентный 27 4 5 2" xfId="42569"/>
    <cellStyle name="Процентный 27 4 5 2 2" xfId="42570"/>
    <cellStyle name="Процентный 27 4 5 2 2 2" xfId="42571"/>
    <cellStyle name="Процентный 27 4 5 2 3" xfId="42572"/>
    <cellStyle name="Процентный 27 4 5 3" xfId="42573"/>
    <cellStyle name="Процентный 27 4 5 3 2" xfId="42574"/>
    <cellStyle name="Процентный 27 4 5 4" xfId="42575"/>
    <cellStyle name="Процентный 27 4 6" xfId="42576"/>
    <cellStyle name="Процентный 27 4 6 2" xfId="42577"/>
    <cellStyle name="Процентный 27 4 6 2 2" xfId="42578"/>
    <cellStyle name="Процентный 27 4 6 3" xfId="42579"/>
    <cellStyle name="Процентный 27 4 7" xfId="42580"/>
    <cellStyle name="Процентный 27 4 7 2" xfId="42581"/>
    <cellStyle name="Процентный 27 4 8" xfId="42582"/>
    <cellStyle name="Процентный 27 5" xfId="42583"/>
    <cellStyle name="Процентный 27 5 2" xfId="42584"/>
    <cellStyle name="Процентный 27 5 2 2" xfId="42585"/>
    <cellStyle name="Процентный 27 5 2 2 2" xfId="42586"/>
    <cellStyle name="Процентный 27 5 2 3" xfId="42587"/>
    <cellStyle name="Процентный 27 5 3" xfId="42588"/>
    <cellStyle name="Процентный 27 5 3 2" xfId="42589"/>
    <cellStyle name="Процентный 27 5 4" xfId="42590"/>
    <cellStyle name="Процентный 27 6" xfId="42591"/>
    <cellStyle name="Процентный 27 6 2" xfId="48271"/>
    <cellStyle name="Процентный 27 7" xfId="42592"/>
    <cellStyle name="Процентный 27 7 2" xfId="42593"/>
    <cellStyle name="Процентный 27 7 2 2" xfId="42594"/>
    <cellStyle name="Процентный 27 7 2 2 2" xfId="42595"/>
    <cellStyle name="Процентный 27 7 2 3" xfId="42596"/>
    <cellStyle name="Процентный 27 7 3" xfId="42597"/>
    <cellStyle name="Процентный 27 7 3 2" xfId="42598"/>
    <cellStyle name="Процентный 27 7 4" xfId="42599"/>
    <cellStyle name="Процентный 27 8" xfId="42600"/>
    <cellStyle name="Процентный 27 8 2" xfId="42601"/>
    <cellStyle name="Процентный 27 8 2 2" xfId="42602"/>
    <cellStyle name="Процентный 27 8 2 2 2" xfId="42603"/>
    <cellStyle name="Процентный 27 8 2 3" xfId="42604"/>
    <cellStyle name="Процентный 27 8 3" xfId="42605"/>
    <cellStyle name="Процентный 27 8 3 2" xfId="42606"/>
    <cellStyle name="Процентный 27 8 4" xfId="42607"/>
    <cellStyle name="Процентный 27 9" xfId="42608"/>
    <cellStyle name="Процентный 27 9 2" xfId="42609"/>
    <cellStyle name="Процентный 27 9 2 2" xfId="42610"/>
    <cellStyle name="Процентный 27 9 2 2 2" xfId="42611"/>
    <cellStyle name="Процентный 27 9 2 3" xfId="42612"/>
    <cellStyle name="Процентный 27 9 3" xfId="42613"/>
    <cellStyle name="Процентный 27 9 3 2" xfId="42614"/>
    <cellStyle name="Процентный 27 9 4" xfId="42615"/>
    <cellStyle name="Процентный 28" xfId="42616"/>
    <cellStyle name="Процентный 28 10" xfId="42617"/>
    <cellStyle name="Процентный 28 10 2" xfId="42618"/>
    <cellStyle name="Процентный 28 11" xfId="42619"/>
    <cellStyle name="Процентный 28 11 2" xfId="42620"/>
    <cellStyle name="Процентный 28 12" xfId="42621"/>
    <cellStyle name="Процентный 28 12 2" xfId="42622"/>
    <cellStyle name="Процентный 28 13" xfId="42623"/>
    <cellStyle name="Процентный 28 2" xfId="42624"/>
    <cellStyle name="Процентный 28 2 2" xfId="42625"/>
    <cellStyle name="Процентный 28 2 2 2" xfId="42626"/>
    <cellStyle name="Процентный 28 2 2 2 2" xfId="42627"/>
    <cellStyle name="Процентный 28 2 2 2 2 2" xfId="42628"/>
    <cellStyle name="Процентный 28 2 2 2 3" xfId="42629"/>
    <cellStyle name="Процентный 28 2 2 3" xfId="42630"/>
    <cellStyle name="Процентный 28 2 2 3 2" xfId="42631"/>
    <cellStyle name="Процентный 28 2 2 4" xfId="42632"/>
    <cellStyle name="Процентный 28 2 3" xfId="42633"/>
    <cellStyle name="Процентный 28 2 3 2" xfId="42634"/>
    <cellStyle name="Процентный 28 2 3 2 2" xfId="42635"/>
    <cellStyle name="Процентный 28 2 3 2 2 2" xfId="42636"/>
    <cellStyle name="Процентный 28 2 3 2 3" xfId="42637"/>
    <cellStyle name="Процентный 28 2 3 3" xfId="42638"/>
    <cellStyle name="Процентный 28 2 3 3 2" xfId="42639"/>
    <cellStyle name="Процентный 28 2 3 4" xfId="42640"/>
    <cellStyle name="Процентный 28 2 4" xfId="42641"/>
    <cellStyle name="Процентный 28 2 4 2" xfId="42642"/>
    <cellStyle name="Процентный 28 2 4 2 2" xfId="42643"/>
    <cellStyle name="Процентный 28 2 4 2 2 2" xfId="42644"/>
    <cellStyle name="Процентный 28 2 4 2 3" xfId="42645"/>
    <cellStyle name="Процентный 28 2 4 3" xfId="42646"/>
    <cellStyle name="Процентный 28 2 4 3 2" xfId="42647"/>
    <cellStyle name="Процентный 28 2 4 4" xfId="42648"/>
    <cellStyle name="Процентный 28 2 5" xfId="42649"/>
    <cellStyle name="Процентный 28 2 5 2" xfId="42650"/>
    <cellStyle name="Процентный 28 2 5 2 2" xfId="42651"/>
    <cellStyle name="Процентный 28 2 5 2 2 2" xfId="42652"/>
    <cellStyle name="Процентный 28 2 5 2 3" xfId="42653"/>
    <cellStyle name="Процентный 28 2 5 3" xfId="42654"/>
    <cellStyle name="Процентный 28 2 5 3 2" xfId="42655"/>
    <cellStyle name="Процентный 28 2 5 4" xfId="42656"/>
    <cellStyle name="Процентный 28 2 6" xfId="42657"/>
    <cellStyle name="Процентный 28 2 6 2" xfId="42658"/>
    <cellStyle name="Процентный 28 2 6 2 2" xfId="42659"/>
    <cellStyle name="Процентный 28 2 6 3" xfId="42660"/>
    <cellStyle name="Процентный 28 2 7" xfId="42661"/>
    <cellStyle name="Процентный 28 2 7 2" xfId="42662"/>
    <cellStyle name="Процентный 28 2 8" xfId="42663"/>
    <cellStyle name="Процентный 28 2 8 2" xfId="42664"/>
    <cellStyle name="Процентный 28 2 9" xfId="42665"/>
    <cellStyle name="Процентный 28 3" xfId="42666"/>
    <cellStyle name="Процентный 28 3 2" xfId="42667"/>
    <cellStyle name="Процентный 28 3 2 2" xfId="42668"/>
    <cellStyle name="Процентный 28 3 2 2 2" xfId="42669"/>
    <cellStyle name="Процентный 28 3 2 2 2 2" xfId="42670"/>
    <cellStyle name="Процентный 28 3 2 2 3" xfId="42671"/>
    <cellStyle name="Процентный 28 3 2 3" xfId="42672"/>
    <cellStyle name="Процентный 28 3 2 3 2" xfId="42673"/>
    <cellStyle name="Процентный 28 3 2 4" xfId="42674"/>
    <cellStyle name="Процентный 28 3 3" xfId="42675"/>
    <cellStyle name="Процентный 28 3 3 2" xfId="42676"/>
    <cellStyle name="Процентный 28 3 3 2 2" xfId="42677"/>
    <cellStyle name="Процентный 28 3 3 2 2 2" xfId="42678"/>
    <cellStyle name="Процентный 28 3 3 2 3" xfId="42679"/>
    <cellStyle name="Процентный 28 3 3 3" xfId="42680"/>
    <cellStyle name="Процентный 28 3 3 3 2" xfId="42681"/>
    <cellStyle name="Процентный 28 3 3 4" xfId="42682"/>
    <cellStyle name="Процентный 28 3 4" xfId="42683"/>
    <cellStyle name="Процентный 28 3 4 2" xfId="42684"/>
    <cellStyle name="Процентный 28 3 4 2 2" xfId="42685"/>
    <cellStyle name="Процентный 28 3 4 2 2 2" xfId="42686"/>
    <cellStyle name="Процентный 28 3 4 2 3" xfId="42687"/>
    <cellStyle name="Процентный 28 3 4 3" xfId="42688"/>
    <cellStyle name="Процентный 28 3 4 3 2" xfId="42689"/>
    <cellStyle name="Процентный 28 3 4 4" xfId="42690"/>
    <cellStyle name="Процентный 28 3 5" xfId="42691"/>
    <cellStyle name="Процентный 28 3 5 2" xfId="42692"/>
    <cellStyle name="Процентный 28 3 5 2 2" xfId="42693"/>
    <cellStyle name="Процентный 28 3 5 2 2 2" xfId="42694"/>
    <cellStyle name="Процентный 28 3 5 2 3" xfId="42695"/>
    <cellStyle name="Процентный 28 3 5 3" xfId="42696"/>
    <cellStyle name="Процентный 28 3 5 3 2" xfId="42697"/>
    <cellStyle name="Процентный 28 3 5 4" xfId="42698"/>
    <cellStyle name="Процентный 28 3 6" xfId="42699"/>
    <cellStyle name="Процентный 28 3 6 2" xfId="42700"/>
    <cellStyle name="Процентный 28 3 6 2 2" xfId="42701"/>
    <cellStyle name="Процентный 28 3 6 3" xfId="42702"/>
    <cellStyle name="Процентный 28 3 7" xfId="42703"/>
    <cellStyle name="Процентный 28 3 7 2" xfId="42704"/>
    <cellStyle name="Процентный 28 3 8" xfId="42705"/>
    <cellStyle name="Процентный 28 4" xfId="42706"/>
    <cellStyle name="Процентный 28 4 2" xfId="42707"/>
    <cellStyle name="Процентный 28 4 2 2" xfId="42708"/>
    <cellStyle name="Процентный 28 4 2 2 2" xfId="42709"/>
    <cellStyle name="Процентный 28 4 2 2 2 2" xfId="42710"/>
    <cellStyle name="Процентный 28 4 2 2 3" xfId="42711"/>
    <cellStyle name="Процентный 28 4 2 3" xfId="42712"/>
    <cellStyle name="Процентный 28 4 2 3 2" xfId="42713"/>
    <cellStyle name="Процентный 28 4 2 4" xfId="42714"/>
    <cellStyle name="Процентный 28 4 3" xfId="42715"/>
    <cellStyle name="Процентный 28 4 3 2" xfId="42716"/>
    <cellStyle name="Процентный 28 4 3 2 2" xfId="42717"/>
    <cellStyle name="Процентный 28 4 3 2 2 2" xfId="42718"/>
    <cellStyle name="Процентный 28 4 3 2 3" xfId="42719"/>
    <cellStyle name="Процентный 28 4 3 3" xfId="42720"/>
    <cellStyle name="Процентный 28 4 3 3 2" xfId="42721"/>
    <cellStyle name="Процентный 28 4 3 4" xfId="42722"/>
    <cellStyle name="Процентный 28 4 4" xfId="42723"/>
    <cellStyle name="Процентный 28 4 4 2" xfId="42724"/>
    <cellStyle name="Процентный 28 4 4 2 2" xfId="42725"/>
    <cellStyle name="Процентный 28 4 4 2 2 2" xfId="42726"/>
    <cellStyle name="Процентный 28 4 4 2 3" xfId="42727"/>
    <cellStyle name="Процентный 28 4 4 3" xfId="42728"/>
    <cellStyle name="Процентный 28 4 4 3 2" xfId="42729"/>
    <cellStyle name="Процентный 28 4 4 4" xfId="42730"/>
    <cellStyle name="Процентный 28 4 5" xfId="42731"/>
    <cellStyle name="Процентный 28 4 5 2" xfId="42732"/>
    <cellStyle name="Процентный 28 4 5 2 2" xfId="42733"/>
    <cellStyle name="Процентный 28 4 5 2 2 2" xfId="42734"/>
    <cellStyle name="Процентный 28 4 5 2 3" xfId="42735"/>
    <cellStyle name="Процентный 28 4 5 3" xfId="42736"/>
    <cellStyle name="Процентный 28 4 5 3 2" xfId="42737"/>
    <cellStyle name="Процентный 28 4 5 4" xfId="42738"/>
    <cellStyle name="Процентный 28 4 6" xfId="42739"/>
    <cellStyle name="Процентный 28 4 6 2" xfId="42740"/>
    <cellStyle name="Процентный 28 4 6 2 2" xfId="42741"/>
    <cellStyle name="Процентный 28 4 6 3" xfId="42742"/>
    <cellStyle name="Процентный 28 4 7" xfId="42743"/>
    <cellStyle name="Процентный 28 4 7 2" xfId="42744"/>
    <cellStyle name="Процентный 28 4 8" xfId="42745"/>
    <cellStyle name="Процентный 28 5" xfId="42746"/>
    <cellStyle name="Процентный 28 5 2" xfId="42747"/>
    <cellStyle name="Процентный 28 5 2 2" xfId="42748"/>
    <cellStyle name="Процентный 28 5 2 2 2" xfId="42749"/>
    <cellStyle name="Процентный 28 5 2 3" xfId="42750"/>
    <cellStyle name="Процентный 28 5 3" xfId="42751"/>
    <cellStyle name="Процентный 28 5 3 2" xfId="42752"/>
    <cellStyle name="Процентный 28 5 4" xfId="42753"/>
    <cellStyle name="Процентный 28 6" xfId="42754"/>
    <cellStyle name="Процентный 28 6 2" xfId="42755"/>
    <cellStyle name="Процентный 28 6 2 2" xfId="42756"/>
    <cellStyle name="Процентный 28 6 2 2 2" xfId="42757"/>
    <cellStyle name="Процентный 28 6 2 3" xfId="42758"/>
    <cellStyle name="Процентный 28 6 3" xfId="42759"/>
    <cellStyle name="Процентный 28 6 3 2" xfId="42760"/>
    <cellStyle name="Процентный 28 6 4" xfId="42761"/>
    <cellStyle name="Процентный 28 7" xfId="42762"/>
    <cellStyle name="Процентный 28 7 2" xfId="42763"/>
    <cellStyle name="Процентный 28 7 2 2" xfId="42764"/>
    <cellStyle name="Процентный 28 7 2 2 2" xfId="42765"/>
    <cellStyle name="Процентный 28 7 2 3" xfId="42766"/>
    <cellStyle name="Процентный 28 7 3" xfId="42767"/>
    <cellStyle name="Процентный 28 7 3 2" xfId="42768"/>
    <cellStyle name="Процентный 28 7 4" xfId="42769"/>
    <cellStyle name="Процентный 28 8" xfId="42770"/>
    <cellStyle name="Процентный 28 8 2" xfId="42771"/>
    <cellStyle name="Процентный 28 8 2 2" xfId="42772"/>
    <cellStyle name="Процентный 28 8 2 2 2" xfId="42773"/>
    <cellStyle name="Процентный 28 8 2 3" xfId="42774"/>
    <cellStyle name="Процентный 28 8 3" xfId="42775"/>
    <cellStyle name="Процентный 28 8 3 2" xfId="42776"/>
    <cellStyle name="Процентный 28 8 4" xfId="42777"/>
    <cellStyle name="Процентный 28 9" xfId="42778"/>
    <cellStyle name="Процентный 28 9 2" xfId="42779"/>
    <cellStyle name="Процентный 28 9 2 2" xfId="42780"/>
    <cellStyle name="Процентный 28 9 3" xfId="42781"/>
    <cellStyle name="Процентный 29" xfId="42782"/>
    <cellStyle name="Процентный 29 2" xfId="42783"/>
    <cellStyle name="Процентный 29 2 2" xfId="48272"/>
    <cellStyle name="Процентный 29 2 3" xfId="48273"/>
    <cellStyle name="Процентный 3" xfId="60"/>
    <cellStyle name="Процентный 3 2" xfId="42784"/>
    <cellStyle name="Процентный 3 2 2" xfId="42785"/>
    <cellStyle name="Процентный 3 2 2 2" xfId="42786"/>
    <cellStyle name="Процентный 3 2 2 2 2" xfId="48274"/>
    <cellStyle name="Процентный 3 2 2 3" xfId="42787"/>
    <cellStyle name="Процентный 3 2 2 3 2" xfId="48275"/>
    <cellStyle name="Процентный 3 2 2 4" xfId="48276"/>
    <cellStyle name="Процентный 3 2 3" xfId="42788"/>
    <cellStyle name="Процентный 3 2 3 2" xfId="48277"/>
    <cellStyle name="Процентный 3 2 3 3" xfId="48278"/>
    <cellStyle name="Процентный 3 2 3 4" xfId="48279"/>
    <cellStyle name="Процентный 3 2 4" xfId="42789"/>
    <cellStyle name="Процентный 3 2 4 2" xfId="48280"/>
    <cellStyle name="Процентный 3 2 5" xfId="42790"/>
    <cellStyle name="Процентный 3 2 5 2" xfId="48281"/>
    <cellStyle name="Процентный 3 2 6" xfId="48282"/>
    <cellStyle name="Процентный 3 2 7" xfId="48283"/>
    <cellStyle name="Процентный 3 3" xfId="42791"/>
    <cellStyle name="Процентный 3 3 2" xfId="42792"/>
    <cellStyle name="Процентный 3 3 2 2" xfId="48284"/>
    <cellStyle name="Процентный 3 3 3" xfId="42793"/>
    <cellStyle name="Процентный 3 3 3 2" xfId="48285"/>
    <cellStyle name="Процентный 3 3 4" xfId="48286"/>
    <cellStyle name="Процентный 3 3 5" xfId="48287"/>
    <cellStyle name="Процентный 3 4" xfId="42794"/>
    <cellStyle name="Процентный 3 4 2" xfId="42795"/>
    <cellStyle name="Процентный 3 4 2 2" xfId="48288"/>
    <cellStyle name="Процентный 3 4 3" xfId="42796"/>
    <cellStyle name="Процентный 3 4 3 2" xfId="48289"/>
    <cellStyle name="Процентный 3 4 4" xfId="42797"/>
    <cellStyle name="Процентный 3 4 4 2" xfId="48290"/>
    <cellStyle name="Процентный 3 4 5" xfId="48291"/>
    <cellStyle name="Процентный 3 5" xfId="42798"/>
    <cellStyle name="Процентный 3 5 2" xfId="48292"/>
    <cellStyle name="Процентный 3 5 3" xfId="48293"/>
    <cellStyle name="Процентный 3 5 4" xfId="48294"/>
    <cellStyle name="Процентный 3 6" xfId="42799"/>
    <cellStyle name="Процентный 3 6 2" xfId="48295"/>
    <cellStyle name="Процентный 3 6 3" xfId="48296"/>
    <cellStyle name="Процентный 3 7" xfId="48297"/>
    <cellStyle name="Процентный 3 8" xfId="48298"/>
    <cellStyle name="Процентный 30" xfId="42800"/>
    <cellStyle name="Процентный 30 2" xfId="42801"/>
    <cellStyle name="Процентный 30 2 2" xfId="42802"/>
    <cellStyle name="Процентный 30 2 2 2" xfId="42803"/>
    <cellStyle name="Процентный 30 2 2 2 2" xfId="42804"/>
    <cellStyle name="Процентный 30 2 2 3" xfId="42805"/>
    <cellStyle name="Процентный 30 2 3" xfId="42806"/>
    <cellStyle name="Процентный 30 2 3 2" xfId="42807"/>
    <cellStyle name="Процентный 30 2 4" xfId="42808"/>
    <cellStyle name="Процентный 30 3" xfId="42809"/>
    <cellStyle name="Процентный 30 3 2" xfId="42810"/>
    <cellStyle name="Процентный 30 3 2 2" xfId="42811"/>
    <cellStyle name="Процентный 30 3 2 2 2" xfId="42812"/>
    <cellStyle name="Процентный 30 3 2 3" xfId="42813"/>
    <cellStyle name="Процентный 30 3 3" xfId="42814"/>
    <cellStyle name="Процентный 30 3 3 2" xfId="42815"/>
    <cellStyle name="Процентный 30 3 4" xfId="42816"/>
    <cellStyle name="Процентный 30 4" xfId="42817"/>
    <cellStyle name="Процентный 30 4 2" xfId="42818"/>
    <cellStyle name="Процентный 30 4 2 2" xfId="42819"/>
    <cellStyle name="Процентный 30 4 2 2 2" xfId="42820"/>
    <cellStyle name="Процентный 30 4 2 3" xfId="42821"/>
    <cellStyle name="Процентный 30 4 3" xfId="42822"/>
    <cellStyle name="Процентный 30 4 3 2" xfId="42823"/>
    <cellStyle name="Процентный 30 4 4" xfId="42824"/>
    <cellStyle name="Процентный 30 5" xfId="42825"/>
    <cellStyle name="Процентный 30 5 2" xfId="42826"/>
    <cellStyle name="Процентный 30 5 2 2" xfId="42827"/>
    <cellStyle name="Процентный 30 5 2 2 2" xfId="42828"/>
    <cellStyle name="Процентный 30 5 2 3" xfId="42829"/>
    <cellStyle name="Процентный 30 5 3" xfId="42830"/>
    <cellStyle name="Процентный 30 5 3 2" xfId="42831"/>
    <cellStyle name="Процентный 30 5 4" xfId="42832"/>
    <cellStyle name="Процентный 30 6" xfId="42833"/>
    <cellStyle name="Процентный 30 6 2" xfId="42834"/>
    <cellStyle name="Процентный 30 6 2 2" xfId="42835"/>
    <cellStyle name="Процентный 30 6 3" xfId="42836"/>
    <cellStyle name="Процентный 30 7" xfId="42837"/>
    <cellStyle name="Процентный 30 7 2" xfId="42838"/>
    <cellStyle name="Процентный 30 8" xfId="42839"/>
    <cellStyle name="Процентный 31" xfId="42840"/>
    <cellStyle name="Процентный 31 2" xfId="42841"/>
    <cellStyle name="Процентный 31 2 2" xfId="42842"/>
    <cellStyle name="Процентный 31 2 2 2" xfId="42843"/>
    <cellStyle name="Процентный 31 2 2 2 2" xfId="42844"/>
    <cellStyle name="Процентный 31 2 2 3" xfId="42845"/>
    <cellStyle name="Процентный 31 2 3" xfId="42846"/>
    <cellStyle name="Процентный 31 2 3 2" xfId="42847"/>
    <cellStyle name="Процентный 31 2 4" xfId="42848"/>
    <cellStyle name="Процентный 31 3" xfId="42849"/>
    <cellStyle name="Процентный 31 3 2" xfId="42850"/>
    <cellStyle name="Процентный 31 3 2 2" xfId="42851"/>
    <cellStyle name="Процентный 31 3 2 2 2" xfId="42852"/>
    <cellStyle name="Процентный 31 3 2 3" xfId="42853"/>
    <cellStyle name="Процентный 31 3 3" xfId="42854"/>
    <cellStyle name="Процентный 31 3 3 2" xfId="42855"/>
    <cellStyle name="Процентный 31 3 4" xfId="42856"/>
    <cellStyle name="Процентный 31 4" xfId="42857"/>
    <cellStyle name="Процентный 31 4 2" xfId="42858"/>
    <cellStyle name="Процентный 31 4 2 2" xfId="42859"/>
    <cellStyle name="Процентный 31 4 2 2 2" xfId="42860"/>
    <cellStyle name="Процентный 31 4 2 3" xfId="42861"/>
    <cellStyle name="Процентный 31 4 3" xfId="42862"/>
    <cellStyle name="Процентный 31 4 3 2" xfId="42863"/>
    <cellStyle name="Процентный 31 4 4" xfId="42864"/>
    <cellStyle name="Процентный 31 5" xfId="42865"/>
    <cellStyle name="Процентный 31 5 2" xfId="42866"/>
    <cellStyle name="Процентный 31 5 2 2" xfId="42867"/>
    <cellStyle name="Процентный 31 5 2 2 2" xfId="42868"/>
    <cellStyle name="Процентный 31 5 2 3" xfId="42869"/>
    <cellStyle name="Процентный 31 5 3" xfId="42870"/>
    <cellStyle name="Процентный 31 5 3 2" xfId="42871"/>
    <cellStyle name="Процентный 31 5 4" xfId="42872"/>
    <cellStyle name="Процентный 31 6" xfId="42873"/>
    <cellStyle name="Процентный 31 6 2" xfId="42874"/>
    <cellStyle name="Процентный 31 6 2 2" xfId="42875"/>
    <cellStyle name="Процентный 31 6 3" xfId="42876"/>
    <cellStyle name="Процентный 31 7" xfId="42877"/>
    <cellStyle name="Процентный 31 7 2" xfId="42878"/>
    <cellStyle name="Процентный 31 8" xfId="42879"/>
    <cellStyle name="Процентный 32" xfId="42880"/>
    <cellStyle name="Процентный 32 2" xfId="42881"/>
    <cellStyle name="Процентный 32 2 2" xfId="42882"/>
    <cellStyle name="Процентный 32 2 2 2" xfId="42883"/>
    <cellStyle name="Процентный 32 2 2 2 2" xfId="42884"/>
    <cellStyle name="Процентный 32 2 2 3" xfId="42885"/>
    <cellStyle name="Процентный 32 2 3" xfId="42886"/>
    <cellStyle name="Процентный 32 2 3 2" xfId="42887"/>
    <cellStyle name="Процентный 32 2 4" xfId="42888"/>
    <cellStyle name="Процентный 32 3" xfId="42889"/>
    <cellStyle name="Процентный 32 3 2" xfId="42890"/>
    <cellStyle name="Процентный 32 3 2 2" xfId="42891"/>
    <cellStyle name="Процентный 32 3 3" xfId="42892"/>
    <cellStyle name="Процентный 32 4" xfId="42893"/>
    <cellStyle name="Процентный 32 4 2" xfId="42894"/>
    <cellStyle name="Процентный 32 5" xfId="42895"/>
    <cellStyle name="Процентный 33" xfId="42896"/>
    <cellStyle name="Процентный 33 2" xfId="42897"/>
    <cellStyle name="Процентный 33 2 2" xfId="42898"/>
    <cellStyle name="Процентный 33 2 2 2" xfId="42899"/>
    <cellStyle name="Процентный 33 2 3" xfId="42900"/>
    <cellStyle name="Процентный 33 3" xfId="42901"/>
    <cellStyle name="Процентный 33 3 2" xfId="42902"/>
    <cellStyle name="Процентный 33 4" xfId="42903"/>
    <cellStyle name="Процентный 34" xfId="42904"/>
    <cellStyle name="Процентный 34 2" xfId="42905"/>
    <cellStyle name="Процентный 34 2 2" xfId="42906"/>
    <cellStyle name="Процентный 34 2 2 2" xfId="42907"/>
    <cellStyle name="Процентный 34 2 3" xfId="42908"/>
    <cellStyle name="Процентный 34 3" xfId="42909"/>
    <cellStyle name="Процентный 34 3 2" xfId="42910"/>
    <cellStyle name="Процентный 34 4" xfId="42911"/>
    <cellStyle name="Процентный 35" xfId="42912"/>
    <cellStyle name="Процентный 35 2" xfId="42913"/>
    <cellStyle name="Процентный 35 3" xfId="48299"/>
    <cellStyle name="Процентный 36" xfId="42914"/>
    <cellStyle name="Процентный 36 2" xfId="42915"/>
    <cellStyle name="Процентный 36 2 2" xfId="42916"/>
    <cellStyle name="Процентный 36 2 2 2" xfId="42917"/>
    <cellStyle name="Процентный 36 2 2 2 2" xfId="42918"/>
    <cellStyle name="Процентный 36 2 2 3" xfId="42919"/>
    <cellStyle name="Процентный 36 2 3" xfId="42920"/>
    <cellStyle name="Процентный 36 3" xfId="42921"/>
    <cellStyle name="Процентный 37" xfId="42922"/>
    <cellStyle name="Процентный 37 2" xfId="42923"/>
    <cellStyle name="Процентный 38" xfId="42924"/>
    <cellStyle name="Процентный 38 2" xfId="42925"/>
    <cellStyle name="Процентный 39" xfId="42926"/>
    <cellStyle name="Процентный 39 2" xfId="42927"/>
    <cellStyle name="Процентный 4" xfId="69"/>
    <cellStyle name="Процентный 4 10" xfId="42928"/>
    <cellStyle name="Процентный 4 10 2" xfId="42929"/>
    <cellStyle name="Процентный 4 10 2 2" xfId="42930"/>
    <cellStyle name="Процентный 4 10 2 2 2" xfId="42931"/>
    <cellStyle name="Процентный 4 10 2 3" xfId="42932"/>
    <cellStyle name="Процентный 4 10 3" xfId="42933"/>
    <cellStyle name="Процентный 4 10 3 2" xfId="42934"/>
    <cellStyle name="Процентный 4 10 4" xfId="42935"/>
    <cellStyle name="Процентный 4 11" xfId="42936"/>
    <cellStyle name="Процентный 4 11 2" xfId="48300"/>
    <cellStyle name="Процентный 4 12" xfId="48301"/>
    <cellStyle name="Процентный 4 13" xfId="48302"/>
    <cellStyle name="Процентный 4 2" xfId="42937"/>
    <cellStyle name="Процентный 4 2 10" xfId="48303"/>
    <cellStyle name="Процентный 4 2 10 2" xfId="48304"/>
    <cellStyle name="Процентный 4 2 11" xfId="48305"/>
    <cellStyle name="Процентный 4 2 12" xfId="48306"/>
    <cellStyle name="Процентный 4 2 13" xfId="48307"/>
    <cellStyle name="Процентный 4 2 2" xfId="42938"/>
    <cellStyle name="Процентный 4 2 2 2" xfId="48308"/>
    <cellStyle name="Процентный 4 2 3" xfId="42939"/>
    <cellStyle name="Процентный 4 2 3 2" xfId="42940"/>
    <cellStyle name="Процентный 4 2 3 2 2" xfId="42941"/>
    <cellStyle name="Процентный 4 2 3 2 2 2" xfId="42942"/>
    <cellStyle name="Процентный 4 2 3 2 2 2 2" xfId="42943"/>
    <cellStyle name="Процентный 4 2 3 2 2 3" xfId="42944"/>
    <cellStyle name="Процентный 4 2 3 2 3" xfId="42945"/>
    <cellStyle name="Процентный 4 2 3 2 3 2" xfId="42946"/>
    <cellStyle name="Процентный 4 2 3 2 4" xfId="42947"/>
    <cellStyle name="Процентный 4 2 3 3" xfId="42948"/>
    <cellStyle name="Процентный 4 2 3 3 2" xfId="42949"/>
    <cellStyle name="Процентный 4 2 3 3 2 2" xfId="42950"/>
    <cellStyle name="Процентный 4 2 3 3 2 2 2" xfId="42951"/>
    <cellStyle name="Процентный 4 2 3 3 2 3" xfId="42952"/>
    <cellStyle name="Процентный 4 2 3 3 3" xfId="42953"/>
    <cellStyle name="Процентный 4 2 3 3 3 2" xfId="42954"/>
    <cellStyle name="Процентный 4 2 3 3 4" xfId="42955"/>
    <cellStyle name="Процентный 4 2 3 4" xfId="42956"/>
    <cellStyle name="Процентный 4 2 3 4 2" xfId="42957"/>
    <cellStyle name="Процентный 4 2 3 4 2 2" xfId="42958"/>
    <cellStyle name="Процентный 4 2 3 4 2 2 2" xfId="42959"/>
    <cellStyle name="Процентный 4 2 3 4 2 3" xfId="42960"/>
    <cellStyle name="Процентный 4 2 3 4 3" xfId="42961"/>
    <cellStyle name="Процентный 4 2 3 4 3 2" xfId="42962"/>
    <cellStyle name="Процентный 4 2 3 4 4" xfId="42963"/>
    <cellStyle name="Процентный 4 2 3 5" xfId="42964"/>
    <cellStyle name="Процентный 4 2 3 5 2" xfId="42965"/>
    <cellStyle name="Процентный 4 2 3 5 2 2" xfId="42966"/>
    <cellStyle name="Процентный 4 2 3 5 3" xfId="42967"/>
    <cellStyle name="Процентный 4 2 3 6" xfId="42968"/>
    <cellStyle name="Процентный 4 2 3 6 2" xfId="42969"/>
    <cellStyle name="Процентный 4 2 3 7" xfId="42970"/>
    <cellStyle name="Процентный 4 2 3 7 2" xfId="42971"/>
    <cellStyle name="Процентный 4 2 3 8" xfId="42972"/>
    <cellStyle name="Процентный 4 2 4" xfId="42973"/>
    <cellStyle name="Процентный 4 2 4 2" xfId="42974"/>
    <cellStyle name="Процентный 4 2 4 2 2" xfId="42975"/>
    <cellStyle name="Процентный 4 2 4 2 2 2" xfId="42976"/>
    <cellStyle name="Процентный 4 2 4 2 2 2 2" xfId="42977"/>
    <cellStyle name="Процентный 4 2 4 2 2 3" xfId="42978"/>
    <cellStyle name="Процентный 4 2 4 2 3" xfId="42979"/>
    <cellStyle name="Процентный 4 2 4 2 3 2" xfId="42980"/>
    <cellStyle name="Процентный 4 2 4 2 4" xfId="42981"/>
    <cellStyle name="Процентный 4 2 4 3" xfId="42982"/>
    <cellStyle name="Процентный 4 2 4 3 2" xfId="42983"/>
    <cellStyle name="Процентный 4 2 4 3 2 2" xfId="42984"/>
    <cellStyle name="Процентный 4 2 4 3 2 2 2" xfId="42985"/>
    <cellStyle name="Процентный 4 2 4 3 2 3" xfId="42986"/>
    <cellStyle name="Процентный 4 2 4 3 3" xfId="42987"/>
    <cellStyle name="Процентный 4 2 4 3 3 2" xfId="42988"/>
    <cellStyle name="Процентный 4 2 4 3 4" xfId="42989"/>
    <cellStyle name="Процентный 4 2 4 4" xfId="42990"/>
    <cellStyle name="Процентный 4 2 4 4 2" xfId="42991"/>
    <cellStyle name="Процентный 4 2 4 4 2 2" xfId="42992"/>
    <cellStyle name="Процентный 4 2 4 4 2 2 2" xfId="42993"/>
    <cellStyle name="Процентный 4 2 4 4 2 3" xfId="42994"/>
    <cellStyle name="Процентный 4 2 4 4 3" xfId="42995"/>
    <cellStyle name="Процентный 4 2 4 4 3 2" xfId="42996"/>
    <cellStyle name="Процентный 4 2 4 4 4" xfId="42997"/>
    <cellStyle name="Процентный 4 2 4 5" xfId="42998"/>
    <cellStyle name="Процентный 4 2 4 5 2" xfId="42999"/>
    <cellStyle name="Процентный 4 2 4 5 2 2" xfId="43000"/>
    <cellStyle name="Процентный 4 2 4 5 3" xfId="43001"/>
    <cellStyle name="Процентный 4 2 4 6" xfId="43002"/>
    <cellStyle name="Процентный 4 2 4 6 2" xfId="43003"/>
    <cellStyle name="Процентный 4 2 4 7" xfId="43004"/>
    <cellStyle name="Процентный 4 2 5" xfId="43005"/>
    <cellStyle name="Процентный 4 2 5 2" xfId="43006"/>
    <cellStyle name="Процентный 4 2 5 2 2" xfId="43007"/>
    <cellStyle name="Процентный 4 2 5 2 2 2" xfId="43008"/>
    <cellStyle name="Процентный 4 2 5 2 3" xfId="43009"/>
    <cellStyle name="Процентный 4 2 5 3" xfId="43010"/>
    <cellStyle name="Процентный 4 2 5 3 2" xfId="43011"/>
    <cellStyle name="Процентный 4 2 5 4" xfId="43012"/>
    <cellStyle name="Процентный 4 2 6" xfId="43013"/>
    <cellStyle name="Процентный 4 2 6 2" xfId="48309"/>
    <cellStyle name="Процентный 4 2 7" xfId="43014"/>
    <cellStyle name="Процентный 4 2 7 2" xfId="43015"/>
    <cellStyle name="Процентный 4 2 7 2 2" xfId="43016"/>
    <cellStyle name="Процентный 4 2 7 2 2 2" xfId="43017"/>
    <cellStyle name="Процентный 4 2 7 2 3" xfId="43018"/>
    <cellStyle name="Процентный 4 2 7 3" xfId="43019"/>
    <cellStyle name="Процентный 4 2 7 3 2" xfId="43020"/>
    <cellStyle name="Процентный 4 2 7 4" xfId="43021"/>
    <cellStyle name="Процентный 4 2 8" xfId="43022"/>
    <cellStyle name="Процентный 4 2 8 2" xfId="43023"/>
    <cellStyle name="Процентный 4 2 8 2 2" xfId="43024"/>
    <cellStyle name="Процентный 4 2 8 2 2 2" xfId="43025"/>
    <cellStyle name="Процентный 4 2 8 2 3" xfId="43026"/>
    <cellStyle name="Процентный 4 2 8 3" xfId="43027"/>
    <cellStyle name="Процентный 4 2 8 3 2" xfId="43028"/>
    <cellStyle name="Процентный 4 2 8 4" xfId="43029"/>
    <cellStyle name="Процентный 4 2 9" xfId="43030"/>
    <cellStyle name="Процентный 4 2 9 2" xfId="48310"/>
    <cellStyle name="Процентный 4 2 9 3" xfId="48311"/>
    <cellStyle name="Процентный 4 3" xfId="43031"/>
    <cellStyle name="Процентный 4 3 10" xfId="48312"/>
    <cellStyle name="Процентный 4 3 11" xfId="48313"/>
    <cellStyle name="Процентный 4 3 2" xfId="43032"/>
    <cellStyle name="Процентный 4 3 2 2" xfId="48314"/>
    <cellStyle name="Процентный 4 3 3" xfId="43033"/>
    <cellStyle name="Процентный 4 3 3 2" xfId="43034"/>
    <cellStyle name="Процентный 4 3 3 2 2" xfId="43035"/>
    <cellStyle name="Процентный 4 3 3 2 2 2" xfId="43036"/>
    <cellStyle name="Процентный 4 3 3 2 2 2 2" xfId="43037"/>
    <cellStyle name="Процентный 4 3 3 2 2 3" xfId="43038"/>
    <cellStyle name="Процентный 4 3 3 2 3" xfId="43039"/>
    <cellStyle name="Процентный 4 3 3 2 3 2" xfId="43040"/>
    <cellStyle name="Процентный 4 3 3 2 4" xfId="43041"/>
    <cellStyle name="Процентный 4 3 3 3" xfId="43042"/>
    <cellStyle name="Процентный 4 3 3 3 2" xfId="43043"/>
    <cellStyle name="Процентный 4 3 3 3 2 2" xfId="43044"/>
    <cellStyle name="Процентный 4 3 3 3 2 2 2" xfId="43045"/>
    <cellStyle name="Процентный 4 3 3 3 2 3" xfId="43046"/>
    <cellStyle name="Процентный 4 3 3 3 3" xfId="43047"/>
    <cellStyle name="Процентный 4 3 3 3 3 2" xfId="43048"/>
    <cellStyle name="Процентный 4 3 3 3 4" xfId="43049"/>
    <cellStyle name="Процентный 4 3 3 4" xfId="43050"/>
    <cellStyle name="Процентный 4 3 3 4 2" xfId="43051"/>
    <cellStyle name="Процентный 4 3 3 4 2 2" xfId="43052"/>
    <cellStyle name="Процентный 4 3 3 4 2 2 2" xfId="43053"/>
    <cellStyle name="Процентный 4 3 3 4 2 3" xfId="43054"/>
    <cellStyle name="Процентный 4 3 3 4 3" xfId="43055"/>
    <cellStyle name="Процентный 4 3 3 4 3 2" xfId="43056"/>
    <cellStyle name="Процентный 4 3 3 4 4" xfId="43057"/>
    <cellStyle name="Процентный 4 3 3 5" xfId="43058"/>
    <cellStyle name="Процентный 4 3 3 5 2" xfId="43059"/>
    <cellStyle name="Процентный 4 3 3 5 2 2" xfId="43060"/>
    <cellStyle name="Процентный 4 3 3 5 3" xfId="43061"/>
    <cellStyle name="Процентный 4 3 3 6" xfId="43062"/>
    <cellStyle name="Процентный 4 3 3 6 2" xfId="43063"/>
    <cellStyle name="Процентный 4 3 3 7" xfId="43064"/>
    <cellStyle name="Процентный 4 3 4" xfId="43065"/>
    <cellStyle name="Процентный 4 3 4 2" xfId="43066"/>
    <cellStyle name="Процентный 4 3 4 2 2" xfId="43067"/>
    <cellStyle name="Процентный 4 3 4 2 2 2" xfId="43068"/>
    <cellStyle name="Процентный 4 3 4 2 3" xfId="43069"/>
    <cellStyle name="Процентный 4 3 4 3" xfId="43070"/>
    <cellStyle name="Процентный 4 3 4 3 2" xfId="43071"/>
    <cellStyle name="Процентный 4 3 4 4" xfId="43072"/>
    <cellStyle name="Процентный 4 3 5" xfId="43073"/>
    <cellStyle name="Процентный 4 3 5 2" xfId="43074"/>
    <cellStyle name="Процентный 4 3 5 2 2" xfId="43075"/>
    <cellStyle name="Процентный 4 3 5 2 2 2" xfId="43076"/>
    <cellStyle name="Процентный 4 3 5 2 3" xfId="43077"/>
    <cellStyle name="Процентный 4 3 5 3" xfId="43078"/>
    <cellStyle name="Процентный 4 3 5 3 2" xfId="43079"/>
    <cellStyle name="Процентный 4 3 5 4" xfId="43080"/>
    <cellStyle name="Процентный 4 3 6" xfId="43081"/>
    <cellStyle name="Процентный 4 3 6 2" xfId="43082"/>
    <cellStyle name="Процентный 4 3 6 2 2" xfId="43083"/>
    <cellStyle name="Процентный 4 3 6 2 2 2" xfId="43084"/>
    <cellStyle name="Процентный 4 3 6 2 3" xfId="43085"/>
    <cellStyle name="Процентный 4 3 6 3" xfId="43086"/>
    <cellStyle name="Процентный 4 3 6 3 2" xfId="43087"/>
    <cellStyle name="Процентный 4 3 6 4" xfId="43088"/>
    <cellStyle name="Процентный 4 3 7" xfId="43089"/>
    <cellStyle name="Процентный 4 3 7 2" xfId="43090"/>
    <cellStyle name="Процентный 4 3 7 2 2" xfId="43091"/>
    <cellStyle name="Процентный 4 3 7 2 2 2" xfId="43092"/>
    <cellStyle name="Процентный 4 3 7 2 3" xfId="43093"/>
    <cellStyle name="Процентный 4 3 7 3" xfId="43094"/>
    <cellStyle name="Процентный 4 3 7 3 2" xfId="43095"/>
    <cellStyle name="Процентный 4 3 7 4" xfId="43096"/>
    <cellStyle name="Процентный 4 3 8" xfId="43097"/>
    <cellStyle name="Процентный 4 3 8 2" xfId="43098"/>
    <cellStyle name="Процентный 4 3 9" xfId="48315"/>
    <cellStyle name="Процентный 4 4" xfId="43099"/>
    <cellStyle name="Процентный 4 4 10" xfId="43100"/>
    <cellStyle name="Процентный 4 4 2" xfId="43101"/>
    <cellStyle name="Процентный 4 4 2 2" xfId="43102"/>
    <cellStyle name="Процентный 4 4 2 2 2" xfId="43103"/>
    <cellStyle name="Процентный 4 4 2 2 2 2" xfId="43104"/>
    <cellStyle name="Процентный 4 4 2 2 2 2 2" xfId="43105"/>
    <cellStyle name="Процентный 4 4 2 2 2 3" xfId="43106"/>
    <cellStyle name="Процентный 4 4 2 2 3" xfId="43107"/>
    <cellStyle name="Процентный 4 4 2 2 3 2" xfId="43108"/>
    <cellStyle name="Процентный 4 4 2 2 4" xfId="43109"/>
    <cellStyle name="Процентный 4 4 2 3" xfId="43110"/>
    <cellStyle name="Процентный 4 4 2 3 2" xfId="43111"/>
    <cellStyle name="Процентный 4 4 2 3 2 2" xfId="43112"/>
    <cellStyle name="Процентный 4 4 2 3 2 2 2" xfId="43113"/>
    <cellStyle name="Процентный 4 4 2 3 2 3" xfId="43114"/>
    <cellStyle name="Процентный 4 4 2 3 3" xfId="43115"/>
    <cellStyle name="Процентный 4 4 2 3 3 2" xfId="43116"/>
    <cellStyle name="Процентный 4 4 2 3 4" xfId="43117"/>
    <cellStyle name="Процентный 4 4 2 4" xfId="43118"/>
    <cellStyle name="Процентный 4 4 2 4 2" xfId="43119"/>
    <cellStyle name="Процентный 4 4 2 4 2 2" xfId="43120"/>
    <cellStyle name="Процентный 4 4 2 4 2 2 2" xfId="43121"/>
    <cellStyle name="Процентный 4 4 2 4 2 3" xfId="43122"/>
    <cellStyle name="Процентный 4 4 2 4 3" xfId="43123"/>
    <cellStyle name="Процентный 4 4 2 4 3 2" xfId="43124"/>
    <cellStyle name="Процентный 4 4 2 4 4" xfId="43125"/>
    <cellStyle name="Процентный 4 4 2 5" xfId="43126"/>
    <cellStyle name="Процентный 4 4 2 5 2" xfId="43127"/>
    <cellStyle name="Процентный 4 4 2 5 2 2" xfId="43128"/>
    <cellStyle name="Процентный 4 4 2 5 3" xfId="43129"/>
    <cellStyle name="Процентный 4 4 2 6" xfId="43130"/>
    <cellStyle name="Процентный 4 4 2 6 2" xfId="43131"/>
    <cellStyle name="Процентный 4 4 2 7" xfId="43132"/>
    <cellStyle name="Процентный 4 4 2 7 2" xfId="43133"/>
    <cellStyle name="Процентный 4 4 2 8" xfId="43134"/>
    <cellStyle name="Процентный 4 4 3" xfId="43135"/>
    <cellStyle name="Процентный 4 4 3 2" xfId="43136"/>
    <cellStyle name="Процентный 4 4 3 2 2" xfId="43137"/>
    <cellStyle name="Процентный 4 4 3 2 2 2" xfId="43138"/>
    <cellStyle name="Процентный 4 4 3 2 2 2 2" xfId="43139"/>
    <cellStyle name="Процентный 4 4 3 2 2 3" xfId="43140"/>
    <cellStyle name="Процентный 4 4 3 2 3" xfId="43141"/>
    <cellStyle name="Процентный 4 4 3 2 3 2" xfId="43142"/>
    <cellStyle name="Процентный 4 4 3 2 4" xfId="43143"/>
    <cellStyle name="Процентный 4 4 3 3" xfId="43144"/>
    <cellStyle name="Процентный 4 4 3 3 2" xfId="43145"/>
    <cellStyle name="Процентный 4 4 3 3 2 2" xfId="43146"/>
    <cellStyle name="Процентный 4 4 3 3 2 2 2" xfId="43147"/>
    <cellStyle name="Процентный 4 4 3 3 2 3" xfId="43148"/>
    <cellStyle name="Процентный 4 4 3 3 3" xfId="43149"/>
    <cellStyle name="Процентный 4 4 3 3 3 2" xfId="43150"/>
    <cellStyle name="Процентный 4 4 3 3 4" xfId="43151"/>
    <cellStyle name="Процентный 4 4 3 4" xfId="43152"/>
    <cellStyle name="Процентный 4 4 3 4 2" xfId="43153"/>
    <cellStyle name="Процентный 4 4 3 4 2 2" xfId="43154"/>
    <cellStyle name="Процентный 4 4 3 4 2 2 2" xfId="43155"/>
    <cellStyle name="Процентный 4 4 3 4 2 3" xfId="43156"/>
    <cellStyle name="Процентный 4 4 3 4 3" xfId="43157"/>
    <cellStyle name="Процентный 4 4 3 4 3 2" xfId="43158"/>
    <cellStyle name="Процентный 4 4 3 4 4" xfId="43159"/>
    <cellStyle name="Процентный 4 4 3 5" xfId="43160"/>
    <cellStyle name="Процентный 4 4 3 5 2" xfId="43161"/>
    <cellStyle name="Процентный 4 4 3 5 2 2" xfId="43162"/>
    <cellStyle name="Процентный 4 4 3 5 3" xfId="43163"/>
    <cellStyle name="Процентный 4 4 3 6" xfId="43164"/>
    <cellStyle name="Процентный 4 4 3 6 2" xfId="43165"/>
    <cellStyle name="Процентный 4 4 3 7" xfId="43166"/>
    <cellStyle name="Процентный 4 4 4" xfId="43167"/>
    <cellStyle name="Процентный 4 4 4 2" xfId="43168"/>
    <cellStyle name="Процентный 4 4 4 2 2" xfId="43169"/>
    <cellStyle name="Процентный 4 4 4 2 2 2" xfId="43170"/>
    <cellStyle name="Процентный 4 4 4 2 3" xfId="43171"/>
    <cellStyle name="Процентный 4 4 4 3" xfId="43172"/>
    <cellStyle name="Процентный 4 4 4 3 2" xfId="43173"/>
    <cellStyle name="Процентный 4 4 4 4" xfId="43174"/>
    <cellStyle name="Процентный 4 4 5" xfId="43175"/>
    <cellStyle name="Процентный 4 4 5 2" xfId="43176"/>
    <cellStyle name="Процентный 4 4 5 2 2" xfId="43177"/>
    <cellStyle name="Процентный 4 4 5 2 2 2" xfId="43178"/>
    <cellStyle name="Процентный 4 4 5 2 3" xfId="43179"/>
    <cellStyle name="Процентный 4 4 5 3" xfId="43180"/>
    <cellStyle name="Процентный 4 4 5 3 2" xfId="43181"/>
    <cellStyle name="Процентный 4 4 5 4" xfId="43182"/>
    <cellStyle name="Процентный 4 4 6" xfId="43183"/>
    <cellStyle name="Процентный 4 4 6 2" xfId="43184"/>
    <cellStyle name="Процентный 4 4 6 2 2" xfId="43185"/>
    <cellStyle name="Процентный 4 4 6 2 2 2" xfId="43186"/>
    <cellStyle name="Процентный 4 4 6 2 3" xfId="43187"/>
    <cellStyle name="Процентный 4 4 6 3" xfId="43188"/>
    <cellStyle name="Процентный 4 4 6 3 2" xfId="43189"/>
    <cellStyle name="Процентный 4 4 6 4" xfId="43190"/>
    <cellStyle name="Процентный 4 4 7" xfId="43191"/>
    <cellStyle name="Процентный 4 4 7 2" xfId="43192"/>
    <cellStyle name="Процентный 4 4 7 2 2" xfId="43193"/>
    <cellStyle name="Процентный 4 4 7 3" xfId="43194"/>
    <cellStyle name="Процентный 4 4 8" xfId="43195"/>
    <cellStyle name="Процентный 4 4 8 2" xfId="43196"/>
    <cellStyle name="Процентный 4 4 9" xfId="43197"/>
    <cellStyle name="Процентный 4 4 9 2" xfId="43198"/>
    <cellStyle name="Процентный 4 5" xfId="43199"/>
    <cellStyle name="Процентный 4 5 2" xfId="48316"/>
    <cellStyle name="Процентный 4 5 3" xfId="48317"/>
    <cellStyle name="Процентный 4 6" xfId="43200"/>
    <cellStyle name="Процентный 4 6 2" xfId="43201"/>
    <cellStyle name="Процентный 4 6 2 2" xfId="43202"/>
    <cellStyle name="Процентный 4 6 2 2 2" xfId="43203"/>
    <cellStyle name="Процентный 4 6 2 2 2 2" xfId="43204"/>
    <cellStyle name="Процентный 4 6 2 2 3" xfId="43205"/>
    <cellStyle name="Процентный 4 6 2 3" xfId="43206"/>
    <cellStyle name="Процентный 4 6 2 3 2" xfId="43207"/>
    <cellStyle name="Процентный 4 6 2 4" xfId="43208"/>
    <cellStyle name="Процентный 4 6 3" xfId="43209"/>
    <cellStyle name="Процентный 4 6 3 2" xfId="43210"/>
    <cellStyle name="Процентный 4 6 3 2 2" xfId="43211"/>
    <cellStyle name="Процентный 4 6 3 2 2 2" xfId="43212"/>
    <cellStyle name="Процентный 4 6 3 2 3" xfId="43213"/>
    <cellStyle name="Процентный 4 6 3 3" xfId="43214"/>
    <cellStyle name="Процентный 4 6 3 3 2" xfId="43215"/>
    <cellStyle name="Процентный 4 6 3 4" xfId="43216"/>
    <cellStyle name="Процентный 4 6 4" xfId="43217"/>
    <cellStyle name="Процентный 4 6 4 2" xfId="43218"/>
    <cellStyle name="Процентный 4 6 4 2 2" xfId="43219"/>
    <cellStyle name="Процентный 4 6 4 2 2 2" xfId="43220"/>
    <cellStyle name="Процентный 4 6 4 2 3" xfId="43221"/>
    <cellStyle name="Процентный 4 6 4 3" xfId="43222"/>
    <cellStyle name="Процентный 4 6 4 3 2" xfId="43223"/>
    <cellStyle name="Процентный 4 6 4 4" xfId="43224"/>
    <cellStyle name="Процентный 4 6 5" xfId="43225"/>
    <cellStyle name="Процентный 4 6 5 2" xfId="43226"/>
    <cellStyle name="Процентный 4 6 5 2 2" xfId="43227"/>
    <cellStyle name="Процентный 4 6 5 3" xfId="43228"/>
    <cellStyle name="Процентный 4 6 6" xfId="43229"/>
    <cellStyle name="Процентный 4 6 6 2" xfId="43230"/>
    <cellStyle name="Процентный 4 6 7" xfId="43231"/>
    <cellStyle name="Процентный 4 6 7 2" xfId="43232"/>
    <cellStyle name="Процентный 4 6 8" xfId="43233"/>
    <cellStyle name="Процентный 4 7" xfId="43234"/>
    <cellStyle name="Процентный 4 7 2" xfId="43235"/>
    <cellStyle name="Процентный 4 7 2 2" xfId="43236"/>
    <cellStyle name="Процентный 4 7 2 2 2" xfId="43237"/>
    <cellStyle name="Процентный 4 7 2 2 2 2" xfId="43238"/>
    <cellStyle name="Процентный 4 7 2 2 3" xfId="43239"/>
    <cellStyle name="Процентный 4 7 2 3" xfId="43240"/>
    <cellStyle name="Процентный 4 7 2 3 2" xfId="43241"/>
    <cellStyle name="Процентный 4 7 2 4" xfId="43242"/>
    <cellStyle name="Процентный 4 7 3" xfId="43243"/>
    <cellStyle name="Процентный 4 7 3 2" xfId="43244"/>
    <cellStyle name="Процентный 4 7 3 2 2" xfId="43245"/>
    <cellStyle name="Процентный 4 7 3 2 2 2" xfId="43246"/>
    <cellStyle name="Процентный 4 7 3 2 3" xfId="43247"/>
    <cellStyle name="Процентный 4 7 3 3" xfId="43248"/>
    <cellStyle name="Процентный 4 7 3 3 2" xfId="43249"/>
    <cellStyle name="Процентный 4 7 3 4" xfId="43250"/>
    <cellStyle name="Процентный 4 7 4" xfId="43251"/>
    <cellStyle name="Процентный 4 7 4 2" xfId="43252"/>
    <cellStyle name="Процентный 4 7 4 2 2" xfId="43253"/>
    <cellStyle name="Процентный 4 7 4 2 2 2" xfId="43254"/>
    <cellStyle name="Процентный 4 7 4 2 3" xfId="43255"/>
    <cellStyle name="Процентный 4 7 4 3" xfId="43256"/>
    <cellStyle name="Процентный 4 7 4 3 2" xfId="43257"/>
    <cellStyle name="Процентный 4 7 4 4" xfId="43258"/>
    <cellStyle name="Процентный 4 7 5" xfId="43259"/>
    <cellStyle name="Процентный 4 7 5 2" xfId="43260"/>
    <cellStyle name="Процентный 4 7 5 2 2" xfId="43261"/>
    <cellStyle name="Процентный 4 7 5 3" xfId="43262"/>
    <cellStyle name="Процентный 4 7 6" xfId="43263"/>
    <cellStyle name="Процентный 4 7 6 2" xfId="43264"/>
    <cellStyle name="Процентный 4 7 7" xfId="43265"/>
    <cellStyle name="Процентный 4 8" xfId="43266"/>
    <cellStyle name="Процентный 4 8 2" xfId="43267"/>
    <cellStyle name="Процентный 4 8 2 2" xfId="43268"/>
    <cellStyle name="Процентный 4 8 2 2 2" xfId="43269"/>
    <cellStyle name="Процентный 4 8 2 2 2 2" xfId="43270"/>
    <cellStyle name="Процентный 4 8 2 2 3" xfId="43271"/>
    <cellStyle name="Процентный 4 8 2 3" xfId="43272"/>
    <cellStyle name="Процентный 4 8 2 3 2" xfId="43273"/>
    <cellStyle name="Процентный 4 8 2 4" xfId="43274"/>
    <cellStyle name="Процентный 4 8 3" xfId="43275"/>
    <cellStyle name="Процентный 4 8 3 2" xfId="43276"/>
    <cellStyle name="Процентный 4 8 3 2 2" xfId="43277"/>
    <cellStyle name="Процентный 4 8 3 3" xfId="43278"/>
    <cellStyle name="Процентный 4 8 4" xfId="43279"/>
    <cellStyle name="Процентный 4 8 4 2" xfId="43280"/>
    <cellStyle name="Процентный 4 8 5" xfId="43281"/>
    <cellStyle name="Процентный 4 9" xfId="43282"/>
    <cellStyle name="Процентный 4 9 2" xfId="43283"/>
    <cellStyle name="Процентный 4 9 2 2" xfId="43284"/>
    <cellStyle name="Процентный 4 9 2 2 2" xfId="43285"/>
    <cellStyle name="Процентный 4 9 2 3" xfId="43286"/>
    <cellStyle name="Процентный 4 9 3" xfId="43287"/>
    <cellStyle name="Процентный 4 9 3 2" xfId="43288"/>
    <cellStyle name="Процентный 4 9 4" xfId="43289"/>
    <cellStyle name="Процентный 40" xfId="43290"/>
    <cellStyle name="Процентный 41" xfId="43291"/>
    <cellStyle name="Процентный 5" xfId="43292"/>
    <cellStyle name="Процентный 5 10" xfId="43293"/>
    <cellStyle name="Процентный 5 10 2" xfId="48318"/>
    <cellStyle name="Процентный 5 11" xfId="43294"/>
    <cellStyle name="Процентный 5 11 2" xfId="48319"/>
    <cellStyle name="Процентный 5 12" xfId="43295"/>
    <cellStyle name="Процентный 5 12 2" xfId="48320"/>
    <cellStyle name="Процентный 5 13" xfId="43296"/>
    <cellStyle name="Процентный 5 13 2" xfId="48321"/>
    <cellStyle name="Процентный 5 14" xfId="43297"/>
    <cellStyle name="Процентный 5 14 2" xfId="48322"/>
    <cellStyle name="Процентный 5 15" xfId="43298"/>
    <cellStyle name="Процентный 5 15 2" xfId="48323"/>
    <cellStyle name="Процентный 5 16" xfId="43299"/>
    <cellStyle name="Процентный 5 16 2" xfId="48324"/>
    <cellStyle name="Процентный 5 17" xfId="43300"/>
    <cellStyle name="Процентный 5 17 2" xfId="48325"/>
    <cellStyle name="Процентный 5 18" xfId="43301"/>
    <cellStyle name="Процентный 5 18 2" xfId="48326"/>
    <cellStyle name="Процентный 5 19" xfId="43302"/>
    <cellStyle name="Процентный 5 19 2" xfId="48327"/>
    <cellStyle name="Процентный 5 2" xfId="43303"/>
    <cellStyle name="Процентный 5 2 2" xfId="43304"/>
    <cellStyle name="Процентный 5 2 2 2" xfId="48328"/>
    <cellStyle name="Процентный 5 2 2 3" xfId="48329"/>
    <cellStyle name="Процентный 5 2 2 4" xfId="48330"/>
    <cellStyle name="Процентный 5 2 2 5" xfId="48331"/>
    <cellStyle name="Процентный 5 2 3" xfId="43305"/>
    <cellStyle name="Процентный 5 2 3 2" xfId="48332"/>
    <cellStyle name="Процентный 5 2 4" xfId="48333"/>
    <cellStyle name="Процентный 5 2 5" xfId="48334"/>
    <cellStyle name="Процентный 5 2 6" xfId="48335"/>
    <cellStyle name="Процентный 5 2 7" xfId="48336"/>
    <cellStyle name="Процентный 5 20" xfId="43306"/>
    <cellStyle name="Процентный 5 20 2" xfId="48337"/>
    <cellStyle name="Процентный 5 21" xfId="43307"/>
    <cellStyle name="Процентный 5 21 2" xfId="48338"/>
    <cellStyle name="Процентный 5 22" xfId="43308"/>
    <cellStyle name="Процентный 5 23" xfId="48339"/>
    <cellStyle name="Процентный 5 3" xfId="43309"/>
    <cellStyle name="Процентный 5 3 2" xfId="43310"/>
    <cellStyle name="Процентный 5 3 2 2" xfId="48340"/>
    <cellStyle name="Процентный 5 3 2 3" xfId="48341"/>
    <cellStyle name="Процентный 5 3 2 4" xfId="48342"/>
    <cellStyle name="Процентный 5 3 2 5" xfId="48343"/>
    <cellStyle name="Процентный 5 3 3" xfId="43311"/>
    <cellStyle name="Процентный 5 3 3 2" xfId="48344"/>
    <cellStyle name="Процентный 5 3 4" xfId="48345"/>
    <cellStyle name="Процентный 5 3 4 2" xfId="48346"/>
    <cellStyle name="Процентный 5 3 5" xfId="48347"/>
    <cellStyle name="Процентный 5 3 6" xfId="48348"/>
    <cellStyle name="Процентный 5 3 7" xfId="48349"/>
    <cellStyle name="Процентный 5 4" xfId="43312"/>
    <cellStyle name="Процентный 5 4 2" xfId="43313"/>
    <cellStyle name="Процентный 5 4 2 2" xfId="48350"/>
    <cellStyle name="Процентный 5 4 2 3" xfId="48351"/>
    <cellStyle name="Процентный 5 4 2 4" xfId="48352"/>
    <cellStyle name="Процентный 5 4 2 5" xfId="48353"/>
    <cellStyle name="Процентный 5 4 3" xfId="48354"/>
    <cellStyle name="Процентный 5 4 4" xfId="48355"/>
    <cellStyle name="Процентный 5 5" xfId="43314"/>
    <cellStyle name="Процентный 5 5 2" xfId="48356"/>
    <cellStyle name="Процентный 5 5 3" xfId="48357"/>
    <cellStyle name="Процентный 5 5 4" xfId="48358"/>
    <cellStyle name="Процентный 5 5 5" xfId="48359"/>
    <cellStyle name="Процентный 5 6" xfId="43315"/>
    <cellStyle name="Процентный 5 6 2" xfId="48360"/>
    <cellStyle name="Процентный 5 6 3" xfId="48361"/>
    <cellStyle name="Процентный 5 6 4" xfId="48362"/>
    <cellStyle name="Процентный 5 6 5" xfId="48363"/>
    <cellStyle name="Процентный 5 7" xfId="43316"/>
    <cellStyle name="Процентный 5 7 2" xfId="48364"/>
    <cellStyle name="Процентный 5 8" xfId="43317"/>
    <cellStyle name="Процентный 5 8 2" xfId="48365"/>
    <cellStyle name="Процентный 5 9" xfId="43318"/>
    <cellStyle name="Процентный 5 9 2" xfId="48366"/>
    <cellStyle name="Процентный 6" xfId="43319"/>
    <cellStyle name="Процентный 6 2" xfId="43320"/>
    <cellStyle name="Процентный 6 2 2" xfId="43321"/>
    <cellStyle name="Процентный 6 2 2 2" xfId="48367"/>
    <cellStyle name="Процентный 6 2 3" xfId="48368"/>
    <cellStyle name="Процентный 6 2 4" xfId="48369"/>
    <cellStyle name="Процентный 6 2 5" xfId="48370"/>
    <cellStyle name="Процентный 6 3" xfId="43322"/>
    <cellStyle name="Процентный 6 3 2" xfId="48371"/>
    <cellStyle name="Процентный 6 3 3" xfId="48372"/>
    <cellStyle name="Процентный 6 3 4" xfId="48373"/>
    <cellStyle name="Процентный 6 3 5" xfId="48374"/>
    <cellStyle name="Процентный 6 4" xfId="43323"/>
    <cellStyle name="Процентный 6 4 2" xfId="48375"/>
    <cellStyle name="Процентный 6 4 3" xfId="48376"/>
    <cellStyle name="Процентный 6 4 4" xfId="48377"/>
    <cellStyle name="Процентный 6 5" xfId="48378"/>
    <cellStyle name="Процентный 6 5 2" xfId="48379"/>
    <cellStyle name="Процентный 6 5 3" xfId="48380"/>
    <cellStyle name="Процентный 6 6" xfId="48381"/>
    <cellStyle name="Процентный 6 7" xfId="48382"/>
    <cellStyle name="Процентный 7" xfId="43324"/>
    <cellStyle name="Процентный 7 2" xfId="43325"/>
    <cellStyle name="Процентный 7 2 2" xfId="43326"/>
    <cellStyle name="Процентный 7 2 2 2" xfId="43327"/>
    <cellStyle name="Процентный 7 2 2 2 2" xfId="43328"/>
    <cellStyle name="Процентный 7 2 3" xfId="43329"/>
    <cellStyle name="Процентный 7 2 3 2" xfId="43330"/>
    <cellStyle name="Процентный 7 2 3 2 2" xfId="43331"/>
    <cellStyle name="Процентный 7 2 3 2 2 2" xfId="43332"/>
    <cellStyle name="Процентный 7 2 3 2 2 2 2" xfId="43333"/>
    <cellStyle name="Процентный 7 2 3 2 2 3" xfId="43334"/>
    <cellStyle name="Процентный 7 2 3 2 3" xfId="43335"/>
    <cellStyle name="Процентный 7 2 3 2 3 2" xfId="43336"/>
    <cellStyle name="Процентный 7 2 3 2 4" xfId="43337"/>
    <cellStyle name="Процентный 7 2 3 3" xfId="43338"/>
    <cellStyle name="Процентный 7 2 3 3 2" xfId="43339"/>
    <cellStyle name="Процентный 7 2 3 3 2 2" xfId="43340"/>
    <cellStyle name="Процентный 7 2 3 3 2 2 2" xfId="43341"/>
    <cellStyle name="Процентный 7 2 3 3 2 3" xfId="43342"/>
    <cellStyle name="Процентный 7 2 3 3 3" xfId="43343"/>
    <cellStyle name="Процентный 7 2 3 3 3 2" xfId="43344"/>
    <cellStyle name="Процентный 7 2 3 3 4" xfId="43345"/>
    <cellStyle name="Процентный 7 2 3 4" xfId="43346"/>
    <cellStyle name="Процентный 7 2 3 4 2" xfId="43347"/>
    <cellStyle name="Процентный 7 2 3 4 2 2" xfId="43348"/>
    <cellStyle name="Процентный 7 2 3 4 2 2 2" xfId="43349"/>
    <cellStyle name="Процентный 7 2 3 4 2 3" xfId="43350"/>
    <cellStyle name="Процентный 7 2 3 4 3" xfId="43351"/>
    <cellStyle name="Процентный 7 2 3 4 3 2" xfId="43352"/>
    <cellStyle name="Процентный 7 2 3 4 4" xfId="43353"/>
    <cellStyle name="Процентный 7 2 3 5" xfId="43354"/>
    <cellStyle name="Процентный 7 2 3 5 2" xfId="43355"/>
    <cellStyle name="Процентный 7 2 3 5 2 2" xfId="43356"/>
    <cellStyle name="Процентный 7 2 3 5 3" xfId="43357"/>
    <cellStyle name="Процентный 7 2 3 6" xfId="43358"/>
    <cellStyle name="Процентный 7 2 3 6 2" xfId="43359"/>
    <cellStyle name="Процентный 7 2 3 7" xfId="43360"/>
    <cellStyle name="Процентный 7 2 3 7 2" xfId="43361"/>
    <cellStyle name="Процентный 7 2 3 8" xfId="43362"/>
    <cellStyle name="Процентный 7 2 4" xfId="43363"/>
    <cellStyle name="Процентный 7 2 4 2" xfId="48383"/>
    <cellStyle name="Процентный 7 2 4 3" xfId="48384"/>
    <cellStyle name="Процентный 7 2 5" xfId="48385"/>
    <cellStyle name="Процентный 7 3" xfId="43364"/>
    <cellStyle name="Процентный 7 3 2" xfId="48386"/>
    <cellStyle name="Процентный 7 4" xfId="43365"/>
    <cellStyle name="Процентный 7 4 2" xfId="48387"/>
    <cellStyle name="Процентный 7 5" xfId="43366"/>
    <cellStyle name="Процентный 7 5 2" xfId="48388"/>
    <cellStyle name="Процентный 7 6" xfId="48389"/>
    <cellStyle name="Процентный 7 7" xfId="48390"/>
    <cellStyle name="Процентный 8" xfId="43367"/>
    <cellStyle name="Процентный 8 2" xfId="43368"/>
    <cellStyle name="Процентный 8 2 2" xfId="43369"/>
    <cellStyle name="Процентный 8 2 2 2" xfId="48391"/>
    <cellStyle name="Процентный 8 2 3" xfId="43370"/>
    <cellStyle name="Процентный 8 2 3 2" xfId="48392"/>
    <cellStyle name="Процентный 8 2 4" xfId="48393"/>
    <cellStyle name="Процентный 8 2 5" xfId="48394"/>
    <cellStyle name="Процентный 8 3" xfId="43371"/>
    <cellStyle name="Процентный 8 3 10" xfId="43372"/>
    <cellStyle name="Процентный 8 3 10 2" xfId="43373"/>
    <cellStyle name="Процентный 8 3 11" xfId="43374"/>
    <cellStyle name="Процентный 8 3 2" xfId="43375"/>
    <cellStyle name="Процентный 8 3 2 2" xfId="43376"/>
    <cellStyle name="Процентный 8 3 2 2 2" xfId="43377"/>
    <cellStyle name="Процентный 8 3 2 2 2 2" xfId="43378"/>
    <cellStyle name="Процентный 8 3 2 2 2 2 2" xfId="43379"/>
    <cellStyle name="Процентный 8 3 2 2 2 3" xfId="43380"/>
    <cellStyle name="Процентный 8 3 2 2 3" xfId="43381"/>
    <cellStyle name="Процентный 8 3 2 2 3 2" xfId="43382"/>
    <cellStyle name="Процентный 8 3 2 2 4" xfId="43383"/>
    <cellStyle name="Процентный 8 3 2 3" xfId="43384"/>
    <cellStyle name="Процентный 8 3 2 3 2" xfId="43385"/>
    <cellStyle name="Процентный 8 3 2 3 2 2" xfId="43386"/>
    <cellStyle name="Процентный 8 3 2 3 2 2 2" xfId="43387"/>
    <cellStyle name="Процентный 8 3 2 3 2 3" xfId="43388"/>
    <cellStyle name="Процентный 8 3 2 3 3" xfId="43389"/>
    <cellStyle name="Процентный 8 3 2 3 3 2" xfId="43390"/>
    <cellStyle name="Процентный 8 3 2 3 4" xfId="43391"/>
    <cellStyle name="Процентный 8 3 2 4" xfId="43392"/>
    <cellStyle name="Процентный 8 3 2 4 2" xfId="43393"/>
    <cellStyle name="Процентный 8 3 2 4 2 2" xfId="43394"/>
    <cellStyle name="Процентный 8 3 2 4 2 2 2" xfId="43395"/>
    <cellStyle name="Процентный 8 3 2 4 2 3" xfId="43396"/>
    <cellStyle name="Процентный 8 3 2 4 3" xfId="43397"/>
    <cellStyle name="Процентный 8 3 2 4 3 2" xfId="43398"/>
    <cellStyle name="Процентный 8 3 2 4 4" xfId="43399"/>
    <cellStyle name="Процентный 8 3 2 5" xfId="43400"/>
    <cellStyle name="Процентный 8 3 2 5 2" xfId="43401"/>
    <cellStyle name="Процентный 8 3 2 5 2 2" xfId="43402"/>
    <cellStyle name="Процентный 8 3 2 5 2 2 2" xfId="43403"/>
    <cellStyle name="Процентный 8 3 2 5 2 3" xfId="43404"/>
    <cellStyle name="Процентный 8 3 2 5 3" xfId="43405"/>
    <cellStyle name="Процентный 8 3 2 5 3 2" xfId="43406"/>
    <cellStyle name="Процентный 8 3 2 5 4" xfId="43407"/>
    <cellStyle name="Процентный 8 3 2 6" xfId="43408"/>
    <cellStyle name="Процентный 8 3 2 6 2" xfId="43409"/>
    <cellStyle name="Процентный 8 3 2 6 2 2" xfId="43410"/>
    <cellStyle name="Процентный 8 3 2 6 3" xfId="43411"/>
    <cellStyle name="Процентный 8 3 2 7" xfId="43412"/>
    <cellStyle name="Процентный 8 3 2 7 2" xfId="43413"/>
    <cellStyle name="Процентный 8 3 2 8" xfId="43414"/>
    <cellStyle name="Процентный 8 3 2 8 2" xfId="43415"/>
    <cellStyle name="Процентный 8 3 2 9" xfId="43416"/>
    <cellStyle name="Процентный 8 3 3" xfId="43417"/>
    <cellStyle name="Процентный 8 3 3 2" xfId="43418"/>
    <cellStyle name="Процентный 8 3 3 2 2" xfId="43419"/>
    <cellStyle name="Процентный 8 3 3 2 2 2" xfId="43420"/>
    <cellStyle name="Процентный 8 3 3 2 2 2 2" xfId="43421"/>
    <cellStyle name="Процентный 8 3 3 2 2 3" xfId="43422"/>
    <cellStyle name="Процентный 8 3 3 2 3" xfId="43423"/>
    <cellStyle name="Процентный 8 3 3 2 3 2" xfId="43424"/>
    <cellStyle name="Процентный 8 3 3 2 4" xfId="43425"/>
    <cellStyle name="Процентный 8 3 3 3" xfId="43426"/>
    <cellStyle name="Процентный 8 3 3 3 2" xfId="43427"/>
    <cellStyle name="Процентный 8 3 3 3 2 2" xfId="43428"/>
    <cellStyle name="Процентный 8 3 3 3 2 2 2" xfId="43429"/>
    <cellStyle name="Процентный 8 3 3 3 2 3" xfId="43430"/>
    <cellStyle name="Процентный 8 3 3 3 3" xfId="43431"/>
    <cellStyle name="Процентный 8 3 3 3 3 2" xfId="43432"/>
    <cellStyle name="Процентный 8 3 3 3 4" xfId="43433"/>
    <cellStyle name="Процентный 8 3 3 4" xfId="43434"/>
    <cellStyle name="Процентный 8 3 3 4 2" xfId="43435"/>
    <cellStyle name="Процентный 8 3 3 4 2 2" xfId="43436"/>
    <cellStyle name="Процентный 8 3 3 4 2 2 2" xfId="43437"/>
    <cellStyle name="Процентный 8 3 3 4 2 3" xfId="43438"/>
    <cellStyle name="Процентный 8 3 3 4 3" xfId="43439"/>
    <cellStyle name="Процентный 8 3 3 4 3 2" xfId="43440"/>
    <cellStyle name="Процентный 8 3 3 4 4" xfId="43441"/>
    <cellStyle name="Процентный 8 3 3 5" xfId="43442"/>
    <cellStyle name="Процентный 8 3 3 5 2" xfId="43443"/>
    <cellStyle name="Процентный 8 3 3 5 2 2" xfId="43444"/>
    <cellStyle name="Процентный 8 3 3 5 3" xfId="43445"/>
    <cellStyle name="Процентный 8 3 3 6" xfId="43446"/>
    <cellStyle name="Процентный 8 3 3 6 2" xfId="43447"/>
    <cellStyle name="Процентный 8 3 3 7" xfId="43448"/>
    <cellStyle name="Процентный 8 3 4" xfId="43449"/>
    <cellStyle name="Процентный 8 3 4 2" xfId="43450"/>
    <cellStyle name="Процентный 8 3 4 2 2" xfId="43451"/>
    <cellStyle name="Процентный 8 3 4 2 2 2" xfId="43452"/>
    <cellStyle name="Процентный 8 3 4 2 3" xfId="43453"/>
    <cellStyle name="Процентный 8 3 4 3" xfId="43454"/>
    <cellStyle name="Процентный 8 3 4 3 2" xfId="43455"/>
    <cellStyle name="Процентный 8 3 4 4" xfId="43456"/>
    <cellStyle name="Процентный 8 3 5" xfId="43457"/>
    <cellStyle name="Процентный 8 3 5 2" xfId="43458"/>
    <cellStyle name="Процентный 8 3 5 2 2" xfId="43459"/>
    <cellStyle name="Процентный 8 3 5 2 2 2" xfId="43460"/>
    <cellStyle name="Процентный 8 3 5 2 3" xfId="43461"/>
    <cellStyle name="Процентный 8 3 5 3" xfId="43462"/>
    <cellStyle name="Процентный 8 3 5 3 2" xfId="43463"/>
    <cellStyle name="Процентный 8 3 5 4" xfId="43464"/>
    <cellStyle name="Процентный 8 3 6" xfId="43465"/>
    <cellStyle name="Процентный 8 3 6 2" xfId="43466"/>
    <cellStyle name="Процентный 8 3 6 2 2" xfId="43467"/>
    <cellStyle name="Процентный 8 3 6 2 2 2" xfId="43468"/>
    <cellStyle name="Процентный 8 3 6 2 3" xfId="43469"/>
    <cellStyle name="Процентный 8 3 6 3" xfId="43470"/>
    <cellStyle name="Процентный 8 3 6 3 2" xfId="43471"/>
    <cellStyle name="Процентный 8 3 6 4" xfId="43472"/>
    <cellStyle name="Процентный 8 3 7" xfId="43473"/>
    <cellStyle name="Процентный 8 3 7 2" xfId="43474"/>
    <cellStyle name="Процентный 8 3 7 2 2" xfId="43475"/>
    <cellStyle name="Процентный 8 3 7 2 2 2" xfId="43476"/>
    <cellStyle name="Процентный 8 3 7 2 3" xfId="43477"/>
    <cellStyle name="Процентный 8 3 7 3" xfId="43478"/>
    <cellStyle name="Процентный 8 3 7 3 2" xfId="43479"/>
    <cellStyle name="Процентный 8 3 7 4" xfId="43480"/>
    <cellStyle name="Процентный 8 3 8" xfId="43481"/>
    <cellStyle name="Процентный 8 3 8 2" xfId="43482"/>
    <cellStyle name="Процентный 8 3 8 2 2" xfId="43483"/>
    <cellStyle name="Процентный 8 3 8 3" xfId="43484"/>
    <cellStyle name="Процентный 8 3 9" xfId="43485"/>
    <cellStyle name="Процентный 8 3 9 2" xfId="43486"/>
    <cellStyle name="Процентный 8 4" xfId="43487"/>
    <cellStyle name="Процентный 8 4 2" xfId="48395"/>
    <cellStyle name="Процентный 8 5" xfId="43488"/>
    <cellStyle name="Процентный 8 5 2" xfId="43489"/>
    <cellStyle name="Процентный 8 5 2 2" xfId="43490"/>
    <cellStyle name="Процентный 8 5 2 2 2" xfId="43491"/>
    <cellStyle name="Процентный 8 5 2 2 2 2" xfId="43492"/>
    <cellStyle name="Процентный 8 5 2 2 2 2 2" xfId="43493"/>
    <cellStyle name="Процентный 8 5 2 2 2 3" xfId="43494"/>
    <cellStyle name="Процентный 8 5 2 2 3" xfId="43495"/>
    <cellStyle name="Процентный 8 5 2 2 3 2" xfId="43496"/>
    <cellStyle name="Процентный 8 5 2 2 4" xfId="43497"/>
    <cellStyle name="Процентный 8 5 2 3" xfId="43498"/>
    <cellStyle name="Процентный 8 5 2 3 2" xfId="43499"/>
    <cellStyle name="Процентный 8 5 2 3 2 2" xfId="43500"/>
    <cellStyle name="Процентный 8 5 2 3 2 2 2" xfId="43501"/>
    <cellStyle name="Процентный 8 5 2 3 2 3" xfId="43502"/>
    <cellStyle name="Процентный 8 5 2 3 3" xfId="43503"/>
    <cellStyle name="Процентный 8 5 2 3 3 2" xfId="43504"/>
    <cellStyle name="Процентный 8 5 2 3 4" xfId="43505"/>
    <cellStyle name="Процентный 8 5 2 4" xfId="43506"/>
    <cellStyle name="Процентный 8 5 2 4 2" xfId="43507"/>
    <cellStyle name="Процентный 8 5 2 4 2 2" xfId="43508"/>
    <cellStyle name="Процентный 8 5 2 4 2 2 2" xfId="43509"/>
    <cellStyle name="Процентный 8 5 2 4 2 3" xfId="43510"/>
    <cellStyle name="Процентный 8 5 2 4 3" xfId="43511"/>
    <cellStyle name="Процентный 8 5 2 4 3 2" xfId="43512"/>
    <cellStyle name="Процентный 8 5 2 4 4" xfId="43513"/>
    <cellStyle name="Процентный 8 5 2 5" xfId="43514"/>
    <cellStyle name="Процентный 8 5 2 5 2" xfId="43515"/>
    <cellStyle name="Процентный 8 5 2 5 2 2" xfId="43516"/>
    <cellStyle name="Процентный 8 5 2 5 3" xfId="43517"/>
    <cellStyle name="Процентный 8 5 2 6" xfId="43518"/>
    <cellStyle name="Процентный 8 5 2 6 2" xfId="43519"/>
    <cellStyle name="Процентный 8 5 2 7" xfId="43520"/>
    <cellStyle name="Процентный 8 5 3" xfId="43521"/>
    <cellStyle name="Процентный 8 5 3 2" xfId="43522"/>
    <cellStyle name="Процентный 8 5 3 2 2" xfId="43523"/>
    <cellStyle name="Процентный 8 5 3 2 2 2" xfId="43524"/>
    <cellStyle name="Процентный 8 5 3 2 3" xfId="43525"/>
    <cellStyle name="Процентный 8 5 3 3" xfId="43526"/>
    <cellStyle name="Процентный 8 5 3 3 2" xfId="43527"/>
    <cellStyle name="Процентный 8 5 3 4" xfId="43528"/>
    <cellStyle name="Процентный 8 5 4" xfId="43529"/>
    <cellStyle name="Процентный 8 5 4 2" xfId="43530"/>
    <cellStyle name="Процентный 8 5 4 2 2" xfId="43531"/>
    <cellStyle name="Процентный 8 5 4 2 2 2" xfId="43532"/>
    <cellStyle name="Процентный 8 5 4 2 3" xfId="43533"/>
    <cellStyle name="Процентный 8 5 4 3" xfId="43534"/>
    <cellStyle name="Процентный 8 5 4 3 2" xfId="43535"/>
    <cellStyle name="Процентный 8 5 4 4" xfId="43536"/>
    <cellStyle name="Процентный 8 5 5" xfId="43537"/>
    <cellStyle name="Процентный 8 5 5 2" xfId="43538"/>
    <cellStyle name="Процентный 8 5 5 2 2" xfId="43539"/>
    <cellStyle name="Процентный 8 5 5 2 2 2" xfId="43540"/>
    <cellStyle name="Процентный 8 5 5 2 3" xfId="43541"/>
    <cellStyle name="Процентный 8 5 5 3" xfId="43542"/>
    <cellStyle name="Процентный 8 5 5 3 2" xfId="43543"/>
    <cellStyle name="Процентный 8 5 5 4" xfId="43544"/>
    <cellStyle name="Процентный 8 5 6" xfId="43545"/>
    <cellStyle name="Процентный 8 5 6 2" xfId="43546"/>
    <cellStyle name="Процентный 8 5 6 2 2" xfId="43547"/>
    <cellStyle name="Процентный 8 5 6 3" xfId="43548"/>
    <cellStyle name="Процентный 8 5 7" xfId="43549"/>
    <cellStyle name="Процентный 8 5 7 2" xfId="43550"/>
    <cellStyle name="Процентный 8 5 8" xfId="43551"/>
    <cellStyle name="Процентный 8 5 8 2" xfId="43552"/>
    <cellStyle name="Процентный 8 5 9" xfId="43553"/>
    <cellStyle name="Процентный 8 6" xfId="48396"/>
    <cellStyle name="Процентный 8 7" xfId="48397"/>
    <cellStyle name="Процентный 9" xfId="43554"/>
    <cellStyle name="Процентный 9 2" xfId="43555"/>
    <cellStyle name="Процентный 9 2 2" xfId="43556"/>
    <cellStyle name="Процентный 9 2 2 2" xfId="48398"/>
    <cellStyle name="Процентный 9 2 3" xfId="43557"/>
    <cellStyle name="Процентный 9 2 4" xfId="48399"/>
    <cellStyle name="Процентный 9 2 5" xfId="48400"/>
    <cellStyle name="Процентный 9 3" xfId="43558"/>
    <cellStyle name="Процентный 9 3 2" xfId="43559"/>
    <cellStyle name="Процентный 9 4" xfId="43560"/>
    <cellStyle name="Процентный 9 4 2" xfId="48401"/>
    <cellStyle name="Процентный 9 5" xfId="48402"/>
    <cellStyle name="Процентный 9 6" xfId="48403"/>
    <cellStyle name="РесСмета" xfId="43561"/>
    <cellStyle name="РесСмета 2" xfId="43562"/>
    <cellStyle name="РесСмета 2 2" xfId="43563"/>
    <cellStyle name="РесСмета 3" xfId="43564"/>
    <cellStyle name="РесСмета 3 2" xfId="43565"/>
    <cellStyle name="РесСмета 4" xfId="43566"/>
    <cellStyle name="Руда" xfId="43567"/>
    <cellStyle name="Руда 2" xfId="48404"/>
    <cellStyle name="Руда 3" xfId="48405"/>
    <cellStyle name="Руда константа" xfId="43568"/>
    <cellStyle name="Руда константа 2" xfId="43569"/>
    <cellStyle name="Руда константа 2 2" xfId="48406"/>
    <cellStyle name="Руда константа 2 3" xfId="48407"/>
    <cellStyle name="Руда константа 3" xfId="48408"/>
    <cellStyle name="Руда константа 4" xfId="48409"/>
    <cellStyle name="Руда, тыс. т" xfId="43570"/>
    <cellStyle name="Руда, тыс. т 2" xfId="43571"/>
    <cellStyle name="Руда, тыс. т 2 2" xfId="48410"/>
    <cellStyle name="Руда, тыс. т 2 3" xfId="48411"/>
    <cellStyle name="Руда, тыс. т 3" xfId="48412"/>
    <cellStyle name="Руда, тыс. т 4" xfId="48413"/>
    <cellStyle name="Руда, тыс. т 5" xfId="48414"/>
    <cellStyle name="Рудники" xfId="43572"/>
    <cellStyle name="Рудники 2" xfId="48415"/>
    <cellStyle name="Рудники 3" xfId="48416"/>
    <cellStyle name="СводкаСтоимРаб" xfId="43573"/>
    <cellStyle name="СводкаСтоимРаб 2" xfId="43574"/>
    <cellStyle name="СводкаСтоимРаб 2 2" xfId="43575"/>
    <cellStyle name="СводкаСтоимРаб 3" xfId="43576"/>
    <cellStyle name="СводкаСтоимРаб 3 2" xfId="43577"/>
    <cellStyle name="СводкаСтоимРаб 4" xfId="43578"/>
    <cellStyle name="СводРасч" xfId="43579"/>
    <cellStyle name="СводРасч 2" xfId="48417"/>
    <cellStyle name="СводРасч 3" xfId="48418"/>
    <cellStyle name="Связанная ячейка" xfId="50076" builtinId="24" customBuiltin="1"/>
    <cellStyle name="Связанная ячейка 10" xfId="43580"/>
    <cellStyle name="Связанная ячейка 10 2" xfId="48419"/>
    <cellStyle name="Связанная ячейка 11" xfId="43581"/>
    <cellStyle name="Связанная ячейка 11 2" xfId="48420"/>
    <cellStyle name="Связанная ячейка 12" xfId="43582"/>
    <cellStyle name="Связанная ячейка 12 2" xfId="48421"/>
    <cellStyle name="Связанная ячейка 13" xfId="43583"/>
    <cellStyle name="Связанная ячейка 13 2" xfId="48422"/>
    <cellStyle name="Связанная ячейка 14" xfId="43584"/>
    <cellStyle name="Связанная ячейка 14 2" xfId="48423"/>
    <cellStyle name="Связанная ячейка 15" xfId="43585"/>
    <cellStyle name="Связанная ячейка 15 2" xfId="48424"/>
    <cellStyle name="Связанная ячейка 16" xfId="43586"/>
    <cellStyle name="Связанная ячейка 16 2" xfId="48425"/>
    <cellStyle name="Связанная ячейка 17" xfId="43587"/>
    <cellStyle name="Связанная ячейка 17 2" xfId="48426"/>
    <cellStyle name="Связанная ячейка 18" xfId="43588"/>
    <cellStyle name="Связанная ячейка 18 2" xfId="48427"/>
    <cellStyle name="Связанная ячейка 19" xfId="43589"/>
    <cellStyle name="Связанная ячейка 19 2" xfId="48428"/>
    <cellStyle name="Связанная ячейка 2" xfId="61"/>
    <cellStyle name="Связанная ячейка 2 2" xfId="43590"/>
    <cellStyle name="Связанная ячейка 2 2 2" xfId="48429"/>
    <cellStyle name="Связанная ячейка 2 3" xfId="43591"/>
    <cellStyle name="Связанная ячейка 2 3 2" xfId="48430"/>
    <cellStyle name="Связанная ячейка 2 4" xfId="48431"/>
    <cellStyle name="Связанная ячейка 20" xfId="43592"/>
    <cellStyle name="Связанная ячейка 20 2" xfId="48432"/>
    <cellStyle name="Связанная ячейка 21" xfId="43593"/>
    <cellStyle name="Связанная ячейка 21 2" xfId="48433"/>
    <cellStyle name="Связанная ячейка 22" xfId="43594"/>
    <cellStyle name="Связанная ячейка 22 2" xfId="48434"/>
    <cellStyle name="Связанная ячейка 23" xfId="43595"/>
    <cellStyle name="Связанная ячейка 23 2" xfId="48435"/>
    <cellStyle name="Связанная ячейка 3" xfId="43596"/>
    <cellStyle name="Связанная ячейка 3 2" xfId="43597"/>
    <cellStyle name="Связанная ячейка 3 3" xfId="48436"/>
    <cellStyle name="Связанная ячейка 4" xfId="43598"/>
    <cellStyle name="Связанная ячейка 4 2" xfId="48437"/>
    <cellStyle name="Связанная ячейка 5" xfId="43599"/>
    <cellStyle name="Связанная ячейка 5 2" xfId="48438"/>
    <cellStyle name="Связанная ячейка 6" xfId="43600"/>
    <cellStyle name="Связанная ячейка 6 2" xfId="48439"/>
    <cellStyle name="Связанная ячейка 7" xfId="43601"/>
    <cellStyle name="Связанная ячейка 7 2" xfId="48440"/>
    <cellStyle name="Связанная ячейка 8" xfId="43602"/>
    <cellStyle name="Связанная ячейка 8 2" xfId="48441"/>
    <cellStyle name="Связанная ячейка 9" xfId="43603"/>
    <cellStyle name="Связанная ячейка 9 2" xfId="48442"/>
    <cellStyle name="Сложный заголовок" xfId="43604"/>
    <cellStyle name="Сложный заголовок 2" xfId="48443"/>
    <cellStyle name="Сложный заголовок 3" xfId="48444"/>
    <cellStyle name="Содержание" xfId="43605"/>
    <cellStyle name="Содержание 2" xfId="43606"/>
    <cellStyle name="Содержание 2 2" xfId="48445"/>
    <cellStyle name="Содержание 2 3" xfId="48446"/>
    <cellStyle name="Содержание 2 4" xfId="48447"/>
    <cellStyle name="Содержание 2 5" xfId="48448"/>
    <cellStyle name="Содержание 3" xfId="48449"/>
    <cellStyle name="Содержание 4" xfId="48450"/>
    <cellStyle name="Содержание 5" xfId="48451"/>
    <cellStyle name="Содержание 6" xfId="48452"/>
    <cellStyle name="Стиль 1" xfId="43607"/>
    <cellStyle name="Стиль 1 10" xfId="48453"/>
    <cellStyle name="Стиль 1 2" xfId="43608"/>
    <cellStyle name="Стиль 1 2 10" xfId="43609"/>
    <cellStyle name="Стиль 1 2 10 2" xfId="48454"/>
    <cellStyle name="Стиль 1 2 11" xfId="43610"/>
    <cellStyle name="Стиль 1 2 11 2" xfId="48455"/>
    <cellStyle name="Стиль 1 2 12" xfId="43611"/>
    <cellStyle name="Стиль 1 2 12 2" xfId="48456"/>
    <cellStyle name="Стиль 1 2 13" xfId="43612"/>
    <cellStyle name="Стиль 1 2 13 2" xfId="48457"/>
    <cellStyle name="Стиль 1 2 14" xfId="43613"/>
    <cellStyle name="Стиль 1 2 14 2" xfId="48458"/>
    <cellStyle name="Стиль 1 2 15" xfId="43614"/>
    <cellStyle name="Стиль 1 2 15 2" xfId="48459"/>
    <cellStyle name="Стиль 1 2 16" xfId="43615"/>
    <cellStyle name="Стиль 1 2 16 2" xfId="48460"/>
    <cellStyle name="Стиль 1 2 17" xfId="43616"/>
    <cellStyle name="Стиль 1 2 17 2" xfId="48461"/>
    <cellStyle name="Стиль 1 2 18" xfId="43617"/>
    <cellStyle name="Стиль 1 2 18 2" xfId="48462"/>
    <cellStyle name="Стиль 1 2 19" xfId="43618"/>
    <cellStyle name="Стиль 1 2 19 2" xfId="48463"/>
    <cellStyle name="Стиль 1 2 2" xfId="43619"/>
    <cellStyle name="Стиль 1 2 2 10" xfId="43620"/>
    <cellStyle name="Стиль 1 2 2 10 2" xfId="48464"/>
    <cellStyle name="Стиль 1 2 2 11" xfId="43621"/>
    <cellStyle name="Стиль 1 2 2 11 2" xfId="48465"/>
    <cellStyle name="Стиль 1 2 2 12" xfId="43622"/>
    <cellStyle name="Стиль 1 2 2 12 2" xfId="48466"/>
    <cellStyle name="Стиль 1 2 2 13" xfId="43623"/>
    <cellStyle name="Стиль 1 2 2 13 2" xfId="48467"/>
    <cellStyle name="Стиль 1 2 2 14" xfId="43624"/>
    <cellStyle name="Стиль 1 2 2 14 2" xfId="48468"/>
    <cellStyle name="Стиль 1 2 2 15" xfId="43625"/>
    <cellStyle name="Стиль 1 2 2 15 2" xfId="48469"/>
    <cellStyle name="Стиль 1 2 2 16" xfId="43626"/>
    <cellStyle name="Стиль 1 2 2 16 2" xfId="48470"/>
    <cellStyle name="Стиль 1 2 2 17" xfId="43627"/>
    <cellStyle name="Стиль 1 2 2 17 2" xfId="48471"/>
    <cellStyle name="Стиль 1 2 2 18" xfId="43628"/>
    <cellStyle name="Стиль 1 2 2 18 2" xfId="48472"/>
    <cellStyle name="Стиль 1 2 2 19" xfId="43629"/>
    <cellStyle name="Стиль 1 2 2 19 2" xfId="48473"/>
    <cellStyle name="Стиль 1 2 2 2" xfId="43630"/>
    <cellStyle name="Стиль 1 2 2 2 2" xfId="48474"/>
    <cellStyle name="Стиль 1 2 2 20" xfId="43631"/>
    <cellStyle name="Стиль 1 2 2 20 2" xfId="48475"/>
    <cellStyle name="Стиль 1 2 2 21" xfId="43632"/>
    <cellStyle name="Стиль 1 2 2 21 2" xfId="48476"/>
    <cellStyle name="Стиль 1 2 2 22" xfId="43633"/>
    <cellStyle name="Стиль 1 2 2 22 2" xfId="48477"/>
    <cellStyle name="Стиль 1 2 2 23" xfId="48478"/>
    <cellStyle name="Стиль 1 2 2 3" xfId="43634"/>
    <cellStyle name="Стиль 1 2 2 3 2" xfId="48479"/>
    <cellStyle name="Стиль 1 2 2 4" xfId="43635"/>
    <cellStyle name="Стиль 1 2 2 4 2" xfId="48480"/>
    <cellStyle name="Стиль 1 2 2 5" xfId="43636"/>
    <cellStyle name="Стиль 1 2 2 5 2" xfId="48481"/>
    <cellStyle name="Стиль 1 2 2 6" xfId="43637"/>
    <cellStyle name="Стиль 1 2 2 6 2" xfId="48482"/>
    <cellStyle name="Стиль 1 2 2 7" xfId="43638"/>
    <cellStyle name="Стиль 1 2 2 7 2" xfId="48483"/>
    <cellStyle name="Стиль 1 2 2 8" xfId="43639"/>
    <cellStyle name="Стиль 1 2 2 8 2" xfId="48484"/>
    <cellStyle name="Стиль 1 2 2 9" xfId="43640"/>
    <cellStyle name="Стиль 1 2 2 9 2" xfId="48485"/>
    <cellStyle name="Стиль 1 2 20" xfId="43641"/>
    <cellStyle name="Стиль 1 2 20 2" xfId="48486"/>
    <cellStyle name="Стиль 1 2 21" xfId="43642"/>
    <cellStyle name="Стиль 1 2 21 2" xfId="48487"/>
    <cellStyle name="Стиль 1 2 22" xfId="48488"/>
    <cellStyle name="Стиль 1 2 3" xfId="43643"/>
    <cellStyle name="Стиль 1 2 3 2" xfId="48489"/>
    <cellStyle name="Стиль 1 2 4" xfId="43644"/>
    <cellStyle name="Стиль 1 2 4 2" xfId="48490"/>
    <cellStyle name="Стиль 1 2 5" xfId="43645"/>
    <cellStyle name="Стиль 1 2 5 2" xfId="48491"/>
    <cellStyle name="Стиль 1 2 6" xfId="43646"/>
    <cellStyle name="Стиль 1 2 6 2" xfId="48492"/>
    <cellStyle name="Стиль 1 2 7" xfId="43647"/>
    <cellStyle name="Стиль 1 2 7 2" xfId="48493"/>
    <cellStyle name="Стиль 1 2 8" xfId="43648"/>
    <cellStyle name="Стиль 1 2 8 2" xfId="48494"/>
    <cellStyle name="Стиль 1 2 9" xfId="43649"/>
    <cellStyle name="Стиль 1 2 9 2" xfId="48495"/>
    <cellStyle name="Стиль 1 3" xfId="43650"/>
    <cellStyle name="Стиль 1 3 2" xfId="43651"/>
    <cellStyle name="Стиль 1 3 2 2" xfId="48496"/>
    <cellStyle name="Стиль 1 4" xfId="43652"/>
    <cellStyle name="Стиль 1 4 2" xfId="43653"/>
    <cellStyle name="Стиль 1 4 2 2" xfId="48497"/>
    <cellStyle name="Стиль 1 4 3" xfId="48498"/>
    <cellStyle name="Стиль 1 5" xfId="43654"/>
    <cellStyle name="Стиль 1 5 2" xfId="48499"/>
    <cellStyle name="Стиль 1 6" xfId="43655"/>
    <cellStyle name="Стиль 1 6 2" xfId="48500"/>
    <cellStyle name="Стиль 1 7" xfId="48501"/>
    <cellStyle name="Стиль 1 8" xfId="48502"/>
    <cellStyle name="Стиль 1 9" xfId="48503"/>
    <cellStyle name="Стиль 1_Амортизация - в бюджет 5.11" xfId="43656"/>
    <cellStyle name="Стиль_названий" xfId="43657"/>
    <cellStyle name="ТЕКСТ" xfId="43658"/>
    <cellStyle name="ТЕКСТ 2" xfId="48504"/>
    <cellStyle name="ТЕКСТ 2 2" xfId="48505"/>
    <cellStyle name="ТЕКСТ 2 2 2" xfId="48506"/>
    <cellStyle name="ТЕКСТ 2 2 3" xfId="48507"/>
    <cellStyle name="ТЕКСТ 2 3" xfId="48508"/>
    <cellStyle name="ТЕКСТ 2 4" xfId="48509"/>
    <cellStyle name="ТЕКСТ 2_ResoursesReserves_Albazino_All" xfId="48510"/>
    <cellStyle name="ТЕКСТ 3" xfId="48511"/>
    <cellStyle name="ТЕКСТ 4" xfId="48512"/>
    <cellStyle name="Текст предупреждения" xfId="50078" builtinId="11" customBuiltin="1"/>
    <cellStyle name="Текст предупреждения 10" xfId="43659"/>
    <cellStyle name="Текст предупреждения 10 2" xfId="48513"/>
    <cellStyle name="Текст предупреждения 11" xfId="43660"/>
    <cellStyle name="Текст предупреждения 11 2" xfId="48514"/>
    <cellStyle name="Текст предупреждения 12" xfId="43661"/>
    <cellStyle name="Текст предупреждения 12 2" xfId="48515"/>
    <cellStyle name="Текст предупреждения 13" xfId="43662"/>
    <cellStyle name="Текст предупреждения 13 2" xfId="48516"/>
    <cellStyle name="Текст предупреждения 14" xfId="43663"/>
    <cellStyle name="Текст предупреждения 14 2" xfId="48517"/>
    <cellStyle name="Текст предупреждения 15" xfId="43664"/>
    <cellStyle name="Текст предупреждения 15 2" xfId="48518"/>
    <cellStyle name="Текст предупреждения 16" xfId="43665"/>
    <cellStyle name="Текст предупреждения 16 2" xfId="48519"/>
    <cellStyle name="Текст предупреждения 17" xfId="43666"/>
    <cellStyle name="Текст предупреждения 17 2" xfId="48520"/>
    <cellStyle name="Текст предупреждения 18" xfId="43667"/>
    <cellStyle name="Текст предупреждения 18 2" xfId="48521"/>
    <cellStyle name="Текст предупреждения 19" xfId="43668"/>
    <cellStyle name="Текст предупреждения 19 2" xfId="48522"/>
    <cellStyle name="Текст предупреждения 2" xfId="62"/>
    <cellStyle name="Текст предупреждения 2 2" xfId="43669"/>
    <cellStyle name="Текст предупреждения 2 2 2" xfId="48523"/>
    <cellStyle name="Текст предупреждения 2 3" xfId="48524"/>
    <cellStyle name="Текст предупреждения 2 4" xfId="48525"/>
    <cellStyle name="Текст предупреждения 20" xfId="43670"/>
    <cellStyle name="Текст предупреждения 20 2" xfId="48526"/>
    <cellStyle name="Текст предупреждения 21" xfId="43671"/>
    <cellStyle name="Текст предупреждения 21 2" xfId="48527"/>
    <cellStyle name="Текст предупреждения 22" xfId="43672"/>
    <cellStyle name="Текст предупреждения 22 2" xfId="48528"/>
    <cellStyle name="Текст предупреждения 23" xfId="43673"/>
    <cellStyle name="Текст предупреждения 23 2" xfId="48529"/>
    <cellStyle name="Текст предупреждения 3" xfId="43674"/>
    <cellStyle name="Текст предупреждения 3 2" xfId="43675"/>
    <cellStyle name="Текст предупреждения 3 3" xfId="48530"/>
    <cellStyle name="Текст предупреждения 4" xfId="43676"/>
    <cellStyle name="Текст предупреждения 4 2" xfId="48531"/>
    <cellStyle name="Текст предупреждения 5" xfId="43677"/>
    <cellStyle name="Текст предупреждения 5 2" xfId="48532"/>
    <cellStyle name="Текст предупреждения 6" xfId="43678"/>
    <cellStyle name="Текст предупреждения 6 2" xfId="48533"/>
    <cellStyle name="Текст предупреждения 7" xfId="43679"/>
    <cellStyle name="Текст предупреждения 7 2" xfId="48534"/>
    <cellStyle name="Текст предупреждения 8" xfId="43680"/>
    <cellStyle name="Текст предупреждения 8 2" xfId="48535"/>
    <cellStyle name="Текст предупреждения 9" xfId="43681"/>
    <cellStyle name="Текст предупреждения 9 2" xfId="48536"/>
    <cellStyle name="Текстовый" xfId="43682"/>
    <cellStyle name="Титул" xfId="43683"/>
    <cellStyle name="Титул 2" xfId="48537"/>
    <cellStyle name="Титул 3" xfId="48538"/>
    <cellStyle name="тонны" xfId="43684"/>
    <cellStyle name="тонны 2" xfId="43685"/>
    <cellStyle name="тонны 2 2" xfId="48539"/>
    <cellStyle name="тонны 3" xfId="43686"/>
    <cellStyle name="тонны 3 2" xfId="48540"/>
    <cellStyle name="тонны 4" xfId="43687"/>
    <cellStyle name="тонны 4 2" xfId="48541"/>
    <cellStyle name="тонны 5" xfId="43688"/>
    <cellStyle name="тонны 5 2" xfId="48542"/>
    <cellStyle name="тонны 6" xfId="43689"/>
    <cellStyle name="тонны 6 2" xfId="48543"/>
    <cellStyle name="тонны 7" xfId="43690"/>
    <cellStyle name="тонны 7 2" xfId="48544"/>
    <cellStyle name="тонны 8" xfId="43691"/>
    <cellStyle name="тонны 8 2" xfId="48545"/>
    <cellStyle name="тонны 9" xfId="48546"/>
    <cellStyle name="тонны_Амортизация - в бюджет 5.11" xfId="43692"/>
    <cellStyle name="Тысячи [0]_ план-факт июнь гов" xfId="43693"/>
    <cellStyle name="Тысячи [а]" xfId="43694"/>
    <cellStyle name="Тысячи [а] 2" xfId="48547"/>
    <cellStyle name="Тысячи [а] 3" xfId="48548"/>
    <cellStyle name="тысячи долларов" xfId="43695"/>
    <cellStyle name="тысячи долларов 2" xfId="43696"/>
    <cellStyle name="Тысячи_ план-факт июнь гов" xfId="43697"/>
    <cellStyle name="Финан" xfId="43698"/>
    <cellStyle name="Финансовый" xfId="1" builtinId="3"/>
    <cellStyle name="Финансовый [0] 10" xfId="43699"/>
    <cellStyle name="Финансовый [0] 10 2" xfId="43700"/>
    <cellStyle name="Финансовый [0] 11" xfId="43701"/>
    <cellStyle name="Финансовый [0] 11 2" xfId="43702"/>
    <cellStyle name="Финансовый [0] 12" xfId="43703"/>
    <cellStyle name="Финансовый [0] 12 2" xfId="43704"/>
    <cellStyle name="Финансовый [0] 13" xfId="43705"/>
    <cellStyle name="Финансовый [0] 13 2" xfId="43706"/>
    <cellStyle name="Финансовый [0] 14" xfId="43707"/>
    <cellStyle name="Финансовый [0] 14 2" xfId="43708"/>
    <cellStyle name="Финансовый [0] 15" xfId="43709"/>
    <cellStyle name="Финансовый [0] 15 2" xfId="43710"/>
    <cellStyle name="Финансовый [0] 16" xfId="43711"/>
    <cellStyle name="Финансовый [0] 16 2" xfId="43712"/>
    <cellStyle name="Финансовый [0] 17" xfId="43713"/>
    <cellStyle name="Финансовый [0] 17 2" xfId="43714"/>
    <cellStyle name="Финансовый [0] 18" xfId="43715"/>
    <cellStyle name="Финансовый [0] 18 2" xfId="43716"/>
    <cellStyle name="Финансовый [0] 19" xfId="43717"/>
    <cellStyle name="Финансовый [0] 19 2" xfId="43718"/>
    <cellStyle name="Финансовый [0] 2" xfId="43719"/>
    <cellStyle name="Финансовый [0] 2 2" xfId="48549"/>
    <cellStyle name="Финансовый [0] 3" xfId="43720"/>
    <cellStyle name="Финансовый [0] 3 2" xfId="48550"/>
    <cellStyle name="Финансовый [0] 4" xfId="43721"/>
    <cellStyle name="Финансовый [0] 4 2" xfId="48551"/>
    <cellStyle name="Финансовый [0] 5" xfId="43722"/>
    <cellStyle name="Финансовый [0] 5 2" xfId="48552"/>
    <cellStyle name="Финансовый [0] 6" xfId="43723"/>
    <cellStyle name="Финансовый [0] 6 2" xfId="48553"/>
    <cellStyle name="Финансовый [0] 7" xfId="43724"/>
    <cellStyle name="Финансовый [0] 7 2" xfId="48554"/>
    <cellStyle name="Финансовый [0] 8" xfId="43725"/>
    <cellStyle name="Финансовый [0] 8 2" xfId="48555"/>
    <cellStyle name="Финансовый [0] 9" xfId="43726"/>
    <cellStyle name="Финансовый [0] 9 2" xfId="48556"/>
    <cellStyle name="ФинАнсовый {0]_Лист!" xfId="43727"/>
    <cellStyle name="Финансовый 10" xfId="43728"/>
    <cellStyle name="Финансовый 10 10" xfId="48557"/>
    <cellStyle name="Финансовый 10 11" xfId="48558"/>
    <cellStyle name="Финансовый 10 12" xfId="48559"/>
    <cellStyle name="Финансовый 10 13" xfId="48560"/>
    <cellStyle name="Финансовый 10 14" xfId="48561"/>
    <cellStyle name="Финансовый 10 2" xfId="43729"/>
    <cellStyle name="Финансовый 10 2 10" xfId="48562"/>
    <cellStyle name="Финансовый 10 2 2" xfId="43730"/>
    <cellStyle name="Финансовый 10 2 2 2" xfId="43731"/>
    <cellStyle name="Финансовый 10 2 2 2 2" xfId="48563"/>
    <cellStyle name="Финансовый 10 2 2 2 3" xfId="48564"/>
    <cellStyle name="Финансовый 10 2 2 2 4" xfId="48565"/>
    <cellStyle name="Финансовый 10 2 2 2 5" xfId="48566"/>
    <cellStyle name="Финансовый 10 2 2 3" xfId="48567"/>
    <cellStyle name="Финансовый 10 2 2 4" xfId="48568"/>
    <cellStyle name="Финансовый 10 2 2 5" xfId="48569"/>
    <cellStyle name="Финансовый 10 2 2 6" xfId="48570"/>
    <cellStyle name="Финансовый 10 2 2 7" xfId="48571"/>
    <cellStyle name="Финансовый 10 2 3" xfId="43732"/>
    <cellStyle name="Финансовый 10 2 4" xfId="48572"/>
    <cellStyle name="Финансовый 10 2 4 2" xfId="48573"/>
    <cellStyle name="Финансовый 10 2 4 3" xfId="48574"/>
    <cellStyle name="Финансовый 10 2 4 4" xfId="48575"/>
    <cellStyle name="Финансовый 10 2 4 5" xfId="48576"/>
    <cellStyle name="Финансовый 10 2 5" xfId="48577"/>
    <cellStyle name="Финансовый 10 2 5 2" xfId="48578"/>
    <cellStyle name="Финансовый 10 2 5 3" xfId="48579"/>
    <cellStyle name="Финансовый 10 2 5 4" xfId="48580"/>
    <cellStyle name="Финансовый 10 2 5 5" xfId="48581"/>
    <cellStyle name="Финансовый 10 2 6" xfId="48582"/>
    <cellStyle name="Финансовый 10 2 7" xfId="48583"/>
    <cellStyle name="Финансовый 10 2 8" xfId="48584"/>
    <cellStyle name="Финансовый 10 2 9" xfId="48585"/>
    <cellStyle name="Финансовый 10 3" xfId="43733"/>
    <cellStyle name="Финансовый 10 3 2" xfId="43734"/>
    <cellStyle name="Финансовый 10 3 2 2" xfId="48586"/>
    <cellStyle name="Финансовый 10 3 2 2 2" xfId="48587"/>
    <cellStyle name="Финансовый 10 3 2 2 3" xfId="48588"/>
    <cellStyle name="Финансовый 10 3 2 2 4" xfId="48589"/>
    <cellStyle name="Финансовый 10 3 2 2 5" xfId="48590"/>
    <cellStyle name="Финансовый 10 3 2 3" xfId="48591"/>
    <cellStyle name="Финансовый 10 3 2 4" xfId="48592"/>
    <cellStyle name="Финансовый 10 3 2 5" xfId="48593"/>
    <cellStyle name="Финансовый 10 3 2 6" xfId="48594"/>
    <cellStyle name="Финансовый 10 3 2 7" xfId="48595"/>
    <cellStyle name="Финансовый 10 3 3" xfId="48596"/>
    <cellStyle name="Финансовый 10 3 3 2" xfId="48597"/>
    <cellStyle name="Финансовый 10 3 3 3" xfId="48598"/>
    <cellStyle name="Финансовый 10 3 3 4" xfId="48599"/>
    <cellStyle name="Финансовый 10 3 3 5" xfId="48600"/>
    <cellStyle name="Финансовый 10 3 4" xfId="48601"/>
    <cellStyle name="Финансовый 10 3 5" xfId="48602"/>
    <cellStyle name="Финансовый 10 3 6" xfId="48603"/>
    <cellStyle name="Финансовый 10 3 7" xfId="48604"/>
    <cellStyle name="Финансовый 10 3 8" xfId="48605"/>
    <cellStyle name="Финансовый 10 3 9" xfId="48606"/>
    <cellStyle name="Финансовый 10 4" xfId="43735"/>
    <cellStyle name="Финансовый 10 4 2" xfId="43736"/>
    <cellStyle name="Финансовый 10 4 2 2" xfId="48607"/>
    <cellStyle name="Финансовый 10 4 2 2 2" xfId="48608"/>
    <cellStyle name="Финансовый 10 4 2 2 3" xfId="48609"/>
    <cellStyle name="Финансовый 10 4 2 2 4" xfId="48610"/>
    <cellStyle name="Финансовый 10 4 2 2 5" xfId="48611"/>
    <cellStyle name="Финансовый 10 4 2 3" xfId="48612"/>
    <cellStyle name="Финансовый 10 4 2 4" xfId="48613"/>
    <cellStyle name="Финансовый 10 4 2 5" xfId="48614"/>
    <cellStyle name="Финансовый 10 4 2 6" xfId="48615"/>
    <cellStyle name="Финансовый 10 4 2 7" xfId="48616"/>
    <cellStyle name="Финансовый 10 4 3" xfId="48617"/>
    <cellStyle name="Финансовый 10 4 3 2" xfId="48618"/>
    <cellStyle name="Финансовый 10 4 3 3" xfId="48619"/>
    <cellStyle name="Финансовый 10 4 3 4" xfId="48620"/>
    <cellStyle name="Финансовый 10 4 3 5" xfId="48621"/>
    <cellStyle name="Финансовый 10 4 4" xfId="48622"/>
    <cellStyle name="Финансовый 10 4 5" xfId="48623"/>
    <cellStyle name="Финансовый 10 4 6" xfId="48624"/>
    <cellStyle name="Финансовый 10 4 7" xfId="48625"/>
    <cellStyle name="Финансовый 10 4 8" xfId="48626"/>
    <cellStyle name="Финансовый 10 5" xfId="43737"/>
    <cellStyle name="Финансовый 10 5 2" xfId="48627"/>
    <cellStyle name="Финансовый 10 5 2 2" xfId="48628"/>
    <cellStyle name="Финансовый 10 5 2 2 2" xfId="48629"/>
    <cellStyle name="Финансовый 10 5 2 2 3" xfId="48630"/>
    <cellStyle name="Финансовый 10 5 2 2 4" xfId="48631"/>
    <cellStyle name="Финансовый 10 5 2 2 5" xfId="48632"/>
    <cellStyle name="Финансовый 10 5 2 3" xfId="48633"/>
    <cellStyle name="Финансовый 10 5 2 4" xfId="48634"/>
    <cellStyle name="Финансовый 10 5 2 5" xfId="48635"/>
    <cellStyle name="Финансовый 10 5 2 6" xfId="48636"/>
    <cellStyle name="Финансовый 10 5 2 7" xfId="48637"/>
    <cellStyle name="Финансовый 10 5 3" xfId="48638"/>
    <cellStyle name="Финансовый 10 5 3 2" xfId="48639"/>
    <cellStyle name="Финансовый 10 5 3 3" xfId="48640"/>
    <cellStyle name="Финансовый 10 5 3 4" xfId="48641"/>
    <cellStyle name="Финансовый 10 5 3 5" xfId="48642"/>
    <cellStyle name="Финансовый 10 5 4" xfId="48643"/>
    <cellStyle name="Финансовый 10 5 5" xfId="48644"/>
    <cellStyle name="Финансовый 10 5 6" xfId="48645"/>
    <cellStyle name="Финансовый 10 5 7" xfId="48646"/>
    <cellStyle name="Финансовый 10 5 8" xfId="48647"/>
    <cellStyle name="Финансовый 10 6" xfId="48648"/>
    <cellStyle name="Финансовый 10 6 2" xfId="48649"/>
    <cellStyle name="Финансовый 10 6 2 2" xfId="48650"/>
    <cellStyle name="Финансовый 10 6 2 3" xfId="48651"/>
    <cellStyle name="Финансовый 10 6 2 4" xfId="48652"/>
    <cellStyle name="Финансовый 10 6 2 5" xfId="48653"/>
    <cellStyle name="Финансовый 10 6 3" xfId="48654"/>
    <cellStyle name="Финансовый 10 6 4" xfId="48655"/>
    <cellStyle name="Финансовый 10 6 5" xfId="48656"/>
    <cellStyle name="Финансовый 10 6 6" xfId="48657"/>
    <cellStyle name="Финансовый 10 6 7" xfId="48658"/>
    <cellStyle name="Финансовый 10 7" xfId="48659"/>
    <cellStyle name="Финансовый 10 8" xfId="48660"/>
    <cellStyle name="Финансовый 10 8 2" xfId="48661"/>
    <cellStyle name="Финансовый 10 8 3" xfId="48662"/>
    <cellStyle name="Финансовый 10 8 4" xfId="48663"/>
    <cellStyle name="Финансовый 10 8 5" xfId="48664"/>
    <cellStyle name="Финансовый 10 9" xfId="48665"/>
    <cellStyle name="Финансовый 10 9 2" xfId="48666"/>
    <cellStyle name="Финансовый 10 9 3" xfId="48667"/>
    <cellStyle name="Финансовый 10 9 4" xfId="48668"/>
    <cellStyle name="Финансовый 10 9 5" xfId="48669"/>
    <cellStyle name="Финансовый 11" xfId="43738"/>
    <cellStyle name="Финансовый 11 10" xfId="48670"/>
    <cellStyle name="Финансовый 11 2" xfId="43739"/>
    <cellStyle name="Финансовый 11 2 2" xfId="43740"/>
    <cellStyle name="Финансовый 11 2 2 2" xfId="43741"/>
    <cellStyle name="Финансовый 11 2 2 3" xfId="48671"/>
    <cellStyle name="Финансовый 11 2 2 4" xfId="48672"/>
    <cellStyle name="Финансовый 11 2 2 5" xfId="48673"/>
    <cellStyle name="Финансовый 11 2 3" xfId="43742"/>
    <cellStyle name="Финансовый 11 2 4" xfId="48674"/>
    <cellStyle name="Финансовый 11 2 5" xfId="48675"/>
    <cellStyle name="Финансовый 11 2 6" xfId="48676"/>
    <cellStyle name="Финансовый 11 2 7" xfId="48677"/>
    <cellStyle name="Финансовый 11 2 8" xfId="48678"/>
    <cellStyle name="Финансовый 11 3" xfId="43743"/>
    <cellStyle name="Финансовый 11 3 2" xfId="43744"/>
    <cellStyle name="Финансовый 11 4" xfId="43745"/>
    <cellStyle name="Финансовый 11 4 2" xfId="43746"/>
    <cellStyle name="Финансовый 11 4 3" xfId="48679"/>
    <cellStyle name="Финансовый 11 4 4" xfId="48680"/>
    <cellStyle name="Финансовый 11 4 5" xfId="48681"/>
    <cellStyle name="Финансовый 11 5" xfId="43747"/>
    <cellStyle name="Финансовый 11 5 2" xfId="48682"/>
    <cellStyle name="Финансовый 11 5 3" xfId="48683"/>
    <cellStyle name="Финансовый 11 5 4" xfId="48684"/>
    <cellStyle name="Финансовый 11 5 5" xfId="48685"/>
    <cellStyle name="Финансовый 11 6" xfId="48686"/>
    <cellStyle name="Финансовый 11 7" xfId="48687"/>
    <cellStyle name="Финансовый 11 8" xfId="48688"/>
    <cellStyle name="Финансовый 11 9" xfId="48689"/>
    <cellStyle name="Финансовый 12" xfId="43748"/>
    <cellStyle name="Финансовый 12 10" xfId="48690"/>
    <cellStyle name="Финансовый 12 11" xfId="48691"/>
    <cellStyle name="Финансовый 12 12" xfId="48692"/>
    <cellStyle name="Финансовый 12 2" xfId="43749"/>
    <cellStyle name="Финансовый 12 2 2" xfId="43750"/>
    <cellStyle name="Финансовый 12 2 2 2" xfId="43751"/>
    <cellStyle name="Финансовый 12 2 2 3" xfId="48693"/>
    <cellStyle name="Финансовый 12 2 2 4" xfId="48694"/>
    <cellStyle name="Финансовый 12 2 2 5" xfId="48695"/>
    <cellStyle name="Финансовый 12 2 3" xfId="43752"/>
    <cellStyle name="Финансовый 12 2 4" xfId="48696"/>
    <cellStyle name="Финансовый 12 2 5" xfId="48697"/>
    <cellStyle name="Финансовый 12 2 6" xfId="48698"/>
    <cellStyle name="Финансовый 12 2 7" xfId="48699"/>
    <cellStyle name="Финансовый 12 2 8" xfId="48700"/>
    <cellStyle name="Финансовый 12 3" xfId="43753"/>
    <cellStyle name="Финансовый 12 3 2" xfId="43754"/>
    <cellStyle name="Финансовый 12 3 2 2" xfId="48701"/>
    <cellStyle name="Финансовый 12 3 2 3" xfId="48702"/>
    <cellStyle name="Финансовый 12 3 2 4" xfId="48703"/>
    <cellStyle name="Финансовый 12 3 2 5" xfId="48704"/>
    <cellStyle name="Финансовый 12 3 3" xfId="48705"/>
    <cellStyle name="Финансовый 12 3 4" xfId="48706"/>
    <cellStyle name="Финансовый 12 3 5" xfId="48707"/>
    <cellStyle name="Финансовый 12 3 6" xfId="48708"/>
    <cellStyle name="Финансовый 12 3 7" xfId="48709"/>
    <cellStyle name="Финансовый 12 3 8" xfId="48710"/>
    <cellStyle name="Финансовый 12 4" xfId="43755"/>
    <cellStyle name="Финансовый 12 4 2" xfId="43756"/>
    <cellStyle name="Финансовый 12 4 2 2" xfId="48711"/>
    <cellStyle name="Финансовый 12 4 2 3" xfId="48712"/>
    <cellStyle name="Финансовый 12 4 2 4" xfId="48713"/>
    <cellStyle name="Финансовый 12 4 2 5" xfId="48714"/>
    <cellStyle name="Финансовый 12 4 3" xfId="48715"/>
    <cellStyle name="Финансовый 12 4 4" xfId="48716"/>
    <cellStyle name="Финансовый 12 4 5" xfId="48717"/>
    <cellStyle name="Финансовый 12 4 6" xfId="48718"/>
    <cellStyle name="Финансовый 12 4 7" xfId="48719"/>
    <cellStyle name="Финансовый 12 5" xfId="43757"/>
    <cellStyle name="Финансовый 12 6" xfId="48720"/>
    <cellStyle name="Финансовый 12 6 2" xfId="48721"/>
    <cellStyle name="Финансовый 12 6 3" xfId="48722"/>
    <cellStyle name="Финансовый 12 6 4" xfId="48723"/>
    <cellStyle name="Финансовый 12 6 5" xfId="48724"/>
    <cellStyle name="Финансовый 12 7" xfId="48725"/>
    <cellStyle name="Финансовый 12 7 2" xfId="48726"/>
    <cellStyle name="Финансовый 12 7 3" xfId="48727"/>
    <cellStyle name="Финансовый 12 7 4" xfId="48728"/>
    <cellStyle name="Финансовый 12 7 5" xfId="48729"/>
    <cellStyle name="Финансовый 12 8" xfId="48730"/>
    <cellStyle name="Финансовый 12 9" xfId="48731"/>
    <cellStyle name="Финансовый 13" xfId="43758"/>
    <cellStyle name="Финансовый 13 10" xfId="48732"/>
    <cellStyle name="Финансовый 13 11" xfId="48733"/>
    <cellStyle name="Финансовый 13 2" xfId="43759"/>
    <cellStyle name="Финансовый 13 2 2" xfId="43760"/>
    <cellStyle name="Финансовый 13 2 2 2" xfId="43761"/>
    <cellStyle name="Финансовый 13 2 2 3" xfId="48734"/>
    <cellStyle name="Финансовый 13 2 2 4" xfId="48735"/>
    <cellStyle name="Финансовый 13 2 2 5" xfId="48736"/>
    <cellStyle name="Финансовый 13 2 3" xfId="43762"/>
    <cellStyle name="Финансовый 13 2 4" xfId="48737"/>
    <cellStyle name="Финансовый 13 2 5" xfId="48738"/>
    <cellStyle name="Финансовый 13 2 6" xfId="48739"/>
    <cellStyle name="Финансовый 13 2 7" xfId="48740"/>
    <cellStyle name="Финансовый 13 2 8" xfId="48741"/>
    <cellStyle name="Финансовый 13 3" xfId="43763"/>
    <cellStyle name="Финансовый 13 3 2" xfId="43764"/>
    <cellStyle name="Финансовый 13 3 2 2" xfId="48742"/>
    <cellStyle name="Финансовый 13 3 2 3" xfId="48743"/>
    <cellStyle name="Финансовый 13 3 2 4" xfId="48744"/>
    <cellStyle name="Финансовый 13 3 2 5" xfId="48745"/>
    <cellStyle name="Финансовый 13 3 3" xfId="48746"/>
    <cellStyle name="Финансовый 13 3 4" xfId="48747"/>
    <cellStyle name="Финансовый 13 3 5" xfId="48748"/>
    <cellStyle name="Финансовый 13 3 6" xfId="48749"/>
    <cellStyle name="Финансовый 13 3 7" xfId="48750"/>
    <cellStyle name="Финансовый 13 3 8" xfId="48751"/>
    <cellStyle name="Финансовый 13 4" xfId="43765"/>
    <cellStyle name="Финансовый 13 4 2" xfId="43766"/>
    <cellStyle name="Финансовый 13 5" xfId="43767"/>
    <cellStyle name="Финансовый 13 5 2" xfId="48752"/>
    <cellStyle name="Финансовый 13 5 3" xfId="48753"/>
    <cellStyle name="Финансовый 13 5 4" xfId="48754"/>
    <cellStyle name="Финансовый 13 5 5" xfId="48755"/>
    <cellStyle name="Финансовый 13 6" xfId="48756"/>
    <cellStyle name="Финансовый 13 6 2" xfId="48757"/>
    <cellStyle name="Финансовый 13 6 3" xfId="48758"/>
    <cellStyle name="Финансовый 13 6 4" xfId="48759"/>
    <cellStyle name="Финансовый 13 6 5" xfId="48760"/>
    <cellStyle name="Финансовый 13 7" xfId="48761"/>
    <cellStyle name="Финансовый 13 8" xfId="48762"/>
    <cellStyle name="Финансовый 13 9" xfId="48763"/>
    <cellStyle name="Финансовый 14" xfId="43768"/>
    <cellStyle name="Финансовый 14 10" xfId="48764"/>
    <cellStyle name="Финансовый 14 2" xfId="43769"/>
    <cellStyle name="Финансовый 14 2 2" xfId="43770"/>
    <cellStyle name="Финансовый 14 2 2 2" xfId="43771"/>
    <cellStyle name="Финансовый 14 2 2 3" xfId="48765"/>
    <cellStyle name="Финансовый 14 2 2 4" xfId="48766"/>
    <cellStyle name="Финансовый 14 2 2 5" xfId="48767"/>
    <cellStyle name="Финансовый 14 2 3" xfId="43772"/>
    <cellStyle name="Финансовый 14 2 4" xfId="48768"/>
    <cellStyle name="Финансовый 14 2 5" xfId="48769"/>
    <cellStyle name="Финансовый 14 2 6" xfId="48770"/>
    <cellStyle name="Финансовый 14 2 7" xfId="48771"/>
    <cellStyle name="Финансовый 14 2 8" xfId="48772"/>
    <cellStyle name="Финансовый 14 3" xfId="43773"/>
    <cellStyle name="Финансовый 14 3 2" xfId="43774"/>
    <cellStyle name="Финансовый 14 4" xfId="43775"/>
    <cellStyle name="Финансовый 14 4 2" xfId="43776"/>
    <cellStyle name="Финансовый 14 4 3" xfId="48773"/>
    <cellStyle name="Финансовый 14 4 4" xfId="48774"/>
    <cellStyle name="Финансовый 14 4 5" xfId="48775"/>
    <cellStyle name="Финансовый 14 5" xfId="43777"/>
    <cellStyle name="Финансовый 14 5 2" xfId="48776"/>
    <cellStyle name="Финансовый 14 5 3" xfId="48777"/>
    <cellStyle name="Финансовый 14 5 4" xfId="48778"/>
    <cellStyle name="Финансовый 14 5 5" xfId="48779"/>
    <cellStyle name="Финансовый 14 6" xfId="48780"/>
    <cellStyle name="Финансовый 14 7" xfId="48781"/>
    <cellStyle name="Финансовый 14 8" xfId="48782"/>
    <cellStyle name="Финансовый 14 9" xfId="48783"/>
    <cellStyle name="Финансовый 15" xfId="43778"/>
    <cellStyle name="Финансовый 15 10" xfId="48784"/>
    <cellStyle name="Финансовый 15 2" xfId="43779"/>
    <cellStyle name="Финансовый 15 2 2" xfId="43780"/>
    <cellStyle name="Финансовый 15 2 2 2" xfId="43781"/>
    <cellStyle name="Финансовый 15 2 2 3" xfId="48785"/>
    <cellStyle name="Финансовый 15 2 2 4" xfId="48786"/>
    <cellStyle name="Финансовый 15 2 2 5" xfId="48787"/>
    <cellStyle name="Финансовый 15 2 3" xfId="43782"/>
    <cellStyle name="Финансовый 15 2 4" xfId="48788"/>
    <cellStyle name="Финансовый 15 2 5" xfId="48789"/>
    <cellStyle name="Финансовый 15 2 6" xfId="48790"/>
    <cellStyle name="Финансовый 15 2 7" xfId="48791"/>
    <cellStyle name="Финансовый 15 2 8" xfId="48792"/>
    <cellStyle name="Финансовый 15 3" xfId="43783"/>
    <cellStyle name="Финансовый 15 3 2" xfId="43784"/>
    <cellStyle name="Финансовый 15 4" xfId="43785"/>
    <cellStyle name="Финансовый 15 4 2" xfId="43786"/>
    <cellStyle name="Финансовый 15 4 3" xfId="48793"/>
    <cellStyle name="Финансовый 15 4 4" xfId="48794"/>
    <cellStyle name="Финансовый 15 4 5" xfId="48795"/>
    <cellStyle name="Финансовый 15 5" xfId="43787"/>
    <cellStyle name="Финансовый 15 5 2" xfId="48796"/>
    <cellStyle name="Финансовый 15 5 3" xfId="48797"/>
    <cellStyle name="Финансовый 15 5 4" xfId="48798"/>
    <cellStyle name="Финансовый 15 5 5" xfId="48799"/>
    <cellStyle name="Финансовый 15 6" xfId="48800"/>
    <cellStyle name="Финансовый 15 7" xfId="48801"/>
    <cellStyle name="Финансовый 15 8" xfId="48802"/>
    <cellStyle name="Финансовый 15 9" xfId="48803"/>
    <cellStyle name="Финансовый 16" xfId="43788"/>
    <cellStyle name="Финансовый 16 10" xfId="48804"/>
    <cellStyle name="Финансовый 16 2" xfId="43789"/>
    <cellStyle name="Финансовый 16 2 2" xfId="43790"/>
    <cellStyle name="Финансовый 16 2 2 2" xfId="43791"/>
    <cellStyle name="Финансовый 16 2 2 3" xfId="48805"/>
    <cellStyle name="Финансовый 16 2 2 4" xfId="48806"/>
    <cellStyle name="Финансовый 16 2 2 5" xfId="48807"/>
    <cellStyle name="Финансовый 16 2 3" xfId="43792"/>
    <cellStyle name="Финансовый 16 2 4" xfId="48808"/>
    <cellStyle name="Финансовый 16 2 5" xfId="48809"/>
    <cellStyle name="Финансовый 16 2 6" xfId="48810"/>
    <cellStyle name="Финансовый 16 2 7" xfId="48811"/>
    <cellStyle name="Финансовый 16 2 8" xfId="48812"/>
    <cellStyle name="Финансовый 16 3" xfId="43793"/>
    <cellStyle name="Финансовый 16 3 2" xfId="43794"/>
    <cellStyle name="Финансовый 16 4" xfId="43795"/>
    <cellStyle name="Финансовый 16 4 2" xfId="43796"/>
    <cellStyle name="Финансовый 16 4 3" xfId="48813"/>
    <cellStyle name="Финансовый 16 4 4" xfId="48814"/>
    <cellStyle name="Финансовый 16 4 5" xfId="48815"/>
    <cellStyle name="Финансовый 16 5" xfId="43797"/>
    <cellStyle name="Финансовый 16 5 2" xfId="48816"/>
    <cellStyle name="Финансовый 16 5 3" xfId="48817"/>
    <cellStyle name="Финансовый 16 5 4" xfId="48818"/>
    <cellStyle name="Финансовый 16 5 5" xfId="48819"/>
    <cellStyle name="Финансовый 16 6" xfId="48820"/>
    <cellStyle name="Финансовый 16 7" xfId="48821"/>
    <cellStyle name="Финансовый 16 8" xfId="48822"/>
    <cellStyle name="Финансовый 16 9" xfId="48823"/>
    <cellStyle name="Финансовый 17" xfId="43798"/>
    <cellStyle name="Финансовый 17 10" xfId="48824"/>
    <cellStyle name="Финансовый 17 2" xfId="43799"/>
    <cellStyle name="Финансовый 17 2 2" xfId="43800"/>
    <cellStyle name="Финансовый 17 2 2 2" xfId="43801"/>
    <cellStyle name="Финансовый 17 2 2 3" xfId="48825"/>
    <cellStyle name="Финансовый 17 2 2 4" xfId="48826"/>
    <cellStyle name="Финансовый 17 2 2 5" xfId="48827"/>
    <cellStyle name="Финансовый 17 2 3" xfId="43802"/>
    <cellStyle name="Финансовый 17 2 4" xfId="48828"/>
    <cellStyle name="Финансовый 17 2 5" xfId="48829"/>
    <cellStyle name="Финансовый 17 2 6" xfId="48830"/>
    <cellStyle name="Финансовый 17 2 7" xfId="48831"/>
    <cellStyle name="Финансовый 17 2 8" xfId="48832"/>
    <cellStyle name="Финансовый 17 3" xfId="43803"/>
    <cellStyle name="Финансовый 17 3 2" xfId="43804"/>
    <cellStyle name="Финансовый 17 4" xfId="43805"/>
    <cellStyle name="Финансовый 17 4 2" xfId="43806"/>
    <cellStyle name="Финансовый 17 4 3" xfId="48833"/>
    <cellStyle name="Финансовый 17 4 4" xfId="48834"/>
    <cellStyle name="Финансовый 17 4 5" xfId="48835"/>
    <cellStyle name="Финансовый 17 5" xfId="43807"/>
    <cellStyle name="Финансовый 17 5 2" xfId="48836"/>
    <cellStyle name="Финансовый 17 5 3" xfId="48837"/>
    <cellStyle name="Финансовый 17 5 4" xfId="48838"/>
    <cellStyle name="Финансовый 17 5 5" xfId="48839"/>
    <cellStyle name="Финансовый 17 6" xfId="48840"/>
    <cellStyle name="Финансовый 17 7" xfId="48841"/>
    <cellStyle name="Финансовый 17 8" xfId="48842"/>
    <cellStyle name="Финансовый 17 9" xfId="48843"/>
    <cellStyle name="Финансовый 18" xfId="43808"/>
    <cellStyle name="Финансовый 18 10" xfId="48844"/>
    <cellStyle name="Финансовый 18 2" xfId="43809"/>
    <cellStyle name="Финансовый 18 2 2" xfId="43810"/>
    <cellStyle name="Финансовый 18 2 2 2" xfId="43811"/>
    <cellStyle name="Финансовый 18 2 2 3" xfId="48845"/>
    <cellStyle name="Финансовый 18 2 2 4" xfId="48846"/>
    <cellStyle name="Финансовый 18 2 2 5" xfId="48847"/>
    <cellStyle name="Финансовый 18 2 3" xfId="43812"/>
    <cellStyle name="Финансовый 18 2 4" xfId="48848"/>
    <cellStyle name="Финансовый 18 2 5" xfId="48849"/>
    <cellStyle name="Финансовый 18 2 6" xfId="48850"/>
    <cellStyle name="Финансовый 18 2 7" xfId="48851"/>
    <cellStyle name="Финансовый 18 2 8" xfId="48852"/>
    <cellStyle name="Финансовый 18 3" xfId="43813"/>
    <cellStyle name="Финансовый 18 3 2" xfId="43814"/>
    <cellStyle name="Финансовый 18 4" xfId="43815"/>
    <cellStyle name="Финансовый 18 4 2" xfId="43816"/>
    <cellStyle name="Финансовый 18 4 3" xfId="48853"/>
    <cellStyle name="Финансовый 18 4 4" xfId="48854"/>
    <cellStyle name="Финансовый 18 4 5" xfId="48855"/>
    <cellStyle name="Финансовый 18 5" xfId="43817"/>
    <cellStyle name="Финансовый 18 5 2" xfId="48856"/>
    <cellStyle name="Финансовый 18 5 3" xfId="48857"/>
    <cellStyle name="Финансовый 18 5 4" xfId="48858"/>
    <cellStyle name="Финансовый 18 5 5" xfId="48859"/>
    <cellStyle name="Финансовый 18 6" xfId="48860"/>
    <cellStyle name="Финансовый 18 7" xfId="48861"/>
    <cellStyle name="Финансовый 18 8" xfId="48862"/>
    <cellStyle name="Финансовый 18 9" xfId="48863"/>
    <cellStyle name="Финансовый 19" xfId="43818"/>
    <cellStyle name="Финансовый 19 2" xfId="43819"/>
    <cellStyle name="Финансовый 19 2 2" xfId="43820"/>
    <cellStyle name="Финансовый 19 2 2 2" xfId="43821"/>
    <cellStyle name="Финансовый 19 2 3" xfId="43822"/>
    <cellStyle name="Финансовый 19 3" xfId="43823"/>
    <cellStyle name="Финансовый 19 3 2" xfId="43824"/>
    <cellStyle name="Финансовый 19 3 3" xfId="48864"/>
    <cellStyle name="Финансовый 19 3 4" xfId="48865"/>
    <cellStyle name="Финансовый 19 3 5" xfId="48866"/>
    <cellStyle name="Финансовый 19 3 6" xfId="48867"/>
    <cellStyle name="Финансовый 19 4" xfId="43825"/>
    <cellStyle name="Финансовый 19 4 2" xfId="43826"/>
    <cellStyle name="Финансовый 19 5" xfId="43827"/>
    <cellStyle name="Финансовый 19 5 2" xfId="48868"/>
    <cellStyle name="Финансовый 19 6" xfId="48869"/>
    <cellStyle name="Финансовый 19 6 2" xfId="48870"/>
    <cellStyle name="Финансовый 19 7" xfId="48871"/>
    <cellStyle name="Финансовый 19 8" xfId="48872"/>
    <cellStyle name="Финансовый 2" xfId="63"/>
    <cellStyle name="Финансовый 2 10" xfId="43828"/>
    <cellStyle name="Финансовый 2 10 2" xfId="43829"/>
    <cellStyle name="Финансовый 2 10 2 2" xfId="43830"/>
    <cellStyle name="Финансовый 2 10 3" xfId="43831"/>
    <cellStyle name="Финансовый 2 10 3 2" xfId="48873"/>
    <cellStyle name="Финансовый 2 10 3 3" xfId="48874"/>
    <cellStyle name="Финансовый 2 10 3 4" xfId="48875"/>
    <cellStyle name="Финансовый 2 10 3 5" xfId="48876"/>
    <cellStyle name="Финансовый 2 10 4" xfId="48877"/>
    <cellStyle name="Финансовый 2 10 4 2" xfId="48878"/>
    <cellStyle name="Финансовый 2 10 4 3" xfId="48879"/>
    <cellStyle name="Финансовый 2 10 4 4" xfId="48880"/>
    <cellStyle name="Финансовый 2 10 4 5" xfId="48881"/>
    <cellStyle name="Финансовый 2 10 5" xfId="48882"/>
    <cellStyle name="Финансовый 2 10 6" xfId="48883"/>
    <cellStyle name="Финансовый 2 10 7" xfId="48884"/>
    <cellStyle name="Финансовый 2 10 8" xfId="48885"/>
    <cellStyle name="Финансовый 2 10 9" xfId="48886"/>
    <cellStyle name="Финансовый 2 11" xfId="43832"/>
    <cellStyle name="Финансовый 2 11 2" xfId="43833"/>
    <cellStyle name="Финансовый 2 11 2 2" xfId="43834"/>
    <cellStyle name="Финансовый 2 11 3" xfId="43835"/>
    <cellStyle name="Финансовый 2 11 3 2" xfId="48887"/>
    <cellStyle name="Финансовый 2 11 3 3" xfId="48888"/>
    <cellStyle name="Финансовый 2 11 3 4" xfId="48889"/>
    <cellStyle name="Финансовый 2 11 3 5" xfId="48890"/>
    <cellStyle name="Финансовый 2 11 4" xfId="48891"/>
    <cellStyle name="Финансовый 2 11 4 2" xfId="48892"/>
    <cellStyle name="Финансовый 2 11 5" xfId="48893"/>
    <cellStyle name="Финансовый 2 11 6" xfId="48894"/>
    <cellStyle name="Финансовый 2 12" xfId="43836"/>
    <cellStyle name="Финансовый 2 12 2" xfId="43837"/>
    <cellStyle name="Финансовый 2 12 2 2" xfId="43838"/>
    <cellStyle name="Финансовый 2 12 2 3" xfId="48895"/>
    <cellStyle name="Финансовый 2 12 2 4" xfId="48896"/>
    <cellStyle name="Финансовый 2 12 2 5" xfId="48897"/>
    <cellStyle name="Финансовый 2 12 3" xfId="43839"/>
    <cellStyle name="Финансовый 2 13" xfId="43840"/>
    <cellStyle name="Финансовый 2 13 2" xfId="43841"/>
    <cellStyle name="Финансовый 2 13 2 2" xfId="43842"/>
    <cellStyle name="Финансовый 2 13 2 3" xfId="48898"/>
    <cellStyle name="Финансовый 2 13 2 4" xfId="48899"/>
    <cellStyle name="Финансовый 2 13 2 5" xfId="48900"/>
    <cellStyle name="Финансовый 2 13 3" xfId="43843"/>
    <cellStyle name="Финансовый 2 14" xfId="43844"/>
    <cellStyle name="Финансовый 2 14 2" xfId="43845"/>
    <cellStyle name="Финансовый 2 14 2 2" xfId="43846"/>
    <cellStyle name="Финансовый 2 14 2 3" xfId="48901"/>
    <cellStyle name="Финансовый 2 14 2 4" xfId="48902"/>
    <cellStyle name="Финансовый 2 14 2 5" xfId="48903"/>
    <cellStyle name="Финансовый 2 14 3" xfId="43847"/>
    <cellStyle name="Финансовый 2 15" xfId="43848"/>
    <cellStyle name="Финансовый 2 15 2" xfId="43849"/>
    <cellStyle name="Финансовый 2 15 2 2" xfId="43850"/>
    <cellStyle name="Финансовый 2 15 2 3" xfId="48904"/>
    <cellStyle name="Финансовый 2 15 2 4" xfId="48905"/>
    <cellStyle name="Финансовый 2 15 2 5" xfId="48906"/>
    <cellStyle name="Финансовый 2 15 3" xfId="43851"/>
    <cellStyle name="Финансовый 2 16" xfId="43852"/>
    <cellStyle name="Финансовый 2 16 2" xfId="43853"/>
    <cellStyle name="Финансовый 2 16 2 2" xfId="43854"/>
    <cellStyle name="Финансовый 2 16 2 3" xfId="48907"/>
    <cellStyle name="Финансовый 2 16 2 4" xfId="48908"/>
    <cellStyle name="Финансовый 2 16 2 5" xfId="48909"/>
    <cellStyle name="Финансовый 2 16 3" xfId="43855"/>
    <cellStyle name="Финансовый 2 17" xfId="43856"/>
    <cellStyle name="Финансовый 2 17 2" xfId="43857"/>
    <cellStyle name="Финансовый 2 17 2 2" xfId="43858"/>
    <cellStyle name="Финансовый 2 17 2 3" xfId="48910"/>
    <cellStyle name="Финансовый 2 17 2 4" xfId="48911"/>
    <cellStyle name="Финансовый 2 17 2 5" xfId="48912"/>
    <cellStyle name="Финансовый 2 17 3" xfId="43859"/>
    <cellStyle name="Финансовый 2 18" xfId="43860"/>
    <cellStyle name="Финансовый 2 18 2" xfId="43861"/>
    <cellStyle name="Финансовый 2 18 2 2" xfId="43862"/>
    <cellStyle name="Финансовый 2 18 2 3" xfId="48913"/>
    <cellStyle name="Финансовый 2 18 2 4" xfId="48914"/>
    <cellStyle name="Финансовый 2 18 2 5" xfId="48915"/>
    <cellStyle name="Финансовый 2 18 3" xfId="43863"/>
    <cellStyle name="Финансовый 2 19" xfId="43864"/>
    <cellStyle name="Финансовый 2 19 2" xfId="43865"/>
    <cellStyle name="Финансовый 2 19 2 2" xfId="43866"/>
    <cellStyle name="Финансовый 2 19 2 3" xfId="48916"/>
    <cellStyle name="Финансовый 2 19 2 4" xfId="48917"/>
    <cellStyle name="Финансовый 2 19 2 5" xfId="48918"/>
    <cellStyle name="Финансовый 2 19 3" xfId="43867"/>
    <cellStyle name="Финансовый 2 2" xfId="64"/>
    <cellStyle name="Финансовый 2 2 10" xfId="48919"/>
    <cellStyle name="Финансовый 2 2 11" xfId="48920"/>
    <cellStyle name="Финансовый 2 2 2" xfId="43868"/>
    <cellStyle name="Финансовый 2 2 2 10" xfId="50100"/>
    <cellStyle name="Финансовый 2 2 2 2" xfId="43869"/>
    <cellStyle name="Финансовый 2 2 2 2 2" xfId="43870"/>
    <cellStyle name="Финансовый 2 2 2 2 2 2" xfId="43871"/>
    <cellStyle name="Финансовый 2 2 2 2 2 2 2" xfId="43872"/>
    <cellStyle name="Финансовый 2 2 2 2 2 2 3" xfId="48921"/>
    <cellStyle name="Финансовый 2 2 2 2 2 2 4" xfId="48922"/>
    <cellStyle name="Финансовый 2 2 2 2 2 2 5" xfId="48923"/>
    <cellStyle name="Финансовый 2 2 2 2 2 3" xfId="43873"/>
    <cellStyle name="Финансовый 2 2 2 2 3" xfId="43874"/>
    <cellStyle name="Финансовый 2 2 2 2 3 2" xfId="43875"/>
    <cellStyle name="Финансовый 2 2 2 2 3 3" xfId="48924"/>
    <cellStyle name="Финансовый 2 2 2 2 3 4" xfId="48925"/>
    <cellStyle name="Финансовый 2 2 2 2 3 5" xfId="48926"/>
    <cellStyle name="Финансовый 2 2 2 2 3 6" xfId="48927"/>
    <cellStyle name="Финансовый 2 2 2 2 4" xfId="43876"/>
    <cellStyle name="Финансовый 2 2 2 2 4 2" xfId="43877"/>
    <cellStyle name="Финансовый 2 2 2 2 5" xfId="43878"/>
    <cellStyle name="Финансовый 2 2 2 3" xfId="43879"/>
    <cellStyle name="Финансовый 2 2 2 3 2" xfId="43880"/>
    <cellStyle name="Финансовый 2 2 2 3 2 2" xfId="43881"/>
    <cellStyle name="Финансовый 2 2 2 3 2 3" xfId="48928"/>
    <cellStyle name="Финансовый 2 2 2 3 2 4" xfId="48929"/>
    <cellStyle name="Финансовый 2 2 2 3 2 5" xfId="48930"/>
    <cellStyle name="Финансовый 2 2 2 3 3" xfId="43882"/>
    <cellStyle name="Финансовый 2 2 2 4" xfId="43883"/>
    <cellStyle name="Финансовый 2 2 2 4 2" xfId="43884"/>
    <cellStyle name="Финансовый 2 2 2 4 3" xfId="48931"/>
    <cellStyle name="Финансовый 2 2 2 4 4" xfId="48932"/>
    <cellStyle name="Финансовый 2 2 2 4 5" xfId="48933"/>
    <cellStyle name="Финансовый 2 2 2 4 6" xfId="48934"/>
    <cellStyle name="Финансовый 2 2 2 5" xfId="43885"/>
    <cellStyle name="Финансовый 2 2 2 5 2" xfId="43886"/>
    <cellStyle name="Финансовый 2 2 2 6" xfId="43887"/>
    <cellStyle name="Финансовый 2 2 2 7" xfId="48935"/>
    <cellStyle name="Финансовый 2 2 2 8" xfId="48936"/>
    <cellStyle name="Финансовый 2 2 2 9" xfId="48937"/>
    <cellStyle name="Финансовый 2 2 3" xfId="43888"/>
    <cellStyle name="Финансовый 2 2 3 2" xfId="43889"/>
    <cellStyle name="Финансовый 2 2 3 2 2" xfId="43890"/>
    <cellStyle name="Финансовый 2 2 3 2 2 2" xfId="43891"/>
    <cellStyle name="Финансовый 2 2 3 2 2 3" xfId="48938"/>
    <cellStyle name="Финансовый 2 2 3 2 2 4" xfId="48939"/>
    <cellStyle name="Финансовый 2 2 3 2 2 5" xfId="48940"/>
    <cellStyle name="Финансовый 2 2 3 2 3" xfId="43892"/>
    <cellStyle name="Финансовый 2 2 3 3" xfId="43893"/>
    <cellStyle name="Финансовый 2 2 3 3 2" xfId="43894"/>
    <cellStyle name="Финансовый 2 2 3 3 3" xfId="48941"/>
    <cellStyle name="Финансовый 2 2 3 3 4" xfId="48942"/>
    <cellStyle name="Финансовый 2 2 3 3 5" xfId="48943"/>
    <cellStyle name="Финансовый 2 2 3 3 6" xfId="48944"/>
    <cellStyle name="Финансовый 2 2 3 4" xfId="43895"/>
    <cellStyle name="Финансовый 2 2 3 4 2" xfId="43896"/>
    <cellStyle name="Финансовый 2 2 3 5" xfId="43897"/>
    <cellStyle name="Финансовый 2 2 4" xfId="43898"/>
    <cellStyle name="Финансовый 2 2 4 2" xfId="43899"/>
    <cellStyle name="Финансовый 2 2 4 2 2" xfId="43900"/>
    <cellStyle name="Финансовый 2 2 4 2 3" xfId="48945"/>
    <cellStyle name="Финансовый 2 2 4 2 4" xfId="48946"/>
    <cellStyle name="Финансовый 2 2 4 2 5" xfId="48947"/>
    <cellStyle name="Финансовый 2 2 4 3" xfId="43901"/>
    <cellStyle name="Финансовый 2 2 5" xfId="43902"/>
    <cellStyle name="Финансовый 2 2 5 2" xfId="43903"/>
    <cellStyle name="Финансовый 2 2 6" xfId="43904"/>
    <cellStyle name="Финансовый 2 2 6 2" xfId="43905"/>
    <cellStyle name="Финансовый 2 2 7" xfId="43906"/>
    <cellStyle name="Финансовый 2 2 8" xfId="43907"/>
    <cellStyle name="Финансовый 2 2 9" xfId="48948"/>
    <cellStyle name="Финансовый 2 20" xfId="43908"/>
    <cellStyle name="Финансовый 2 20 2" xfId="43909"/>
    <cellStyle name="Финансовый 2 20 2 2" xfId="43910"/>
    <cellStyle name="Финансовый 2 20 2 3" xfId="48949"/>
    <cellStyle name="Финансовый 2 20 2 4" xfId="48950"/>
    <cellStyle name="Финансовый 2 20 2 5" xfId="48951"/>
    <cellStyle name="Финансовый 2 20 3" xfId="43911"/>
    <cellStyle name="Финансовый 2 21" xfId="43912"/>
    <cellStyle name="Финансовый 2 21 2" xfId="43913"/>
    <cellStyle name="Финансовый 2 21 2 2" xfId="43914"/>
    <cellStyle name="Финансовый 2 21 2 3" xfId="48952"/>
    <cellStyle name="Финансовый 2 21 2 4" xfId="48953"/>
    <cellStyle name="Финансовый 2 21 2 5" xfId="48954"/>
    <cellStyle name="Финансовый 2 21 3" xfId="43915"/>
    <cellStyle name="Финансовый 2 22" xfId="43916"/>
    <cellStyle name="Финансовый 2 22 2" xfId="43917"/>
    <cellStyle name="Финансовый 2 22 2 2" xfId="43918"/>
    <cellStyle name="Финансовый 2 22 2 3" xfId="48955"/>
    <cellStyle name="Финансовый 2 22 2 4" xfId="48956"/>
    <cellStyle name="Финансовый 2 22 2 5" xfId="48957"/>
    <cellStyle name="Финансовый 2 22 3" xfId="43919"/>
    <cellStyle name="Финансовый 2 23" xfId="43920"/>
    <cellStyle name="Финансовый 2 23 2" xfId="43921"/>
    <cellStyle name="Финансовый 2 23 2 2" xfId="43922"/>
    <cellStyle name="Финансовый 2 23 2 3" xfId="48958"/>
    <cellStyle name="Финансовый 2 23 2 4" xfId="48959"/>
    <cellStyle name="Финансовый 2 23 2 5" xfId="48960"/>
    <cellStyle name="Финансовый 2 23 3" xfId="43923"/>
    <cellStyle name="Финансовый 2 24" xfId="43924"/>
    <cellStyle name="Финансовый 2 24 2" xfId="43925"/>
    <cellStyle name="Финансовый 2 24 2 2" xfId="43926"/>
    <cellStyle name="Финансовый 2 24 2 3" xfId="48961"/>
    <cellStyle name="Финансовый 2 24 2 4" xfId="48962"/>
    <cellStyle name="Финансовый 2 24 2 5" xfId="48963"/>
    <cellStyle name="Финансовый 2 24 3" xfId="43927"/>
    <cellStyle name="Финансовый 2 25" xfId="43928"/>
    <cellStyle name="Финансовый 2 25 2" xfId="43929"/>
    <cellStyle name="Финансовый 2 25 2 2" xfId="43930"/>
    <cellStyle name="Финансовый 2 25 2 3" xfId="48964"/>
    <cellStyle name="Финансовый 2 25 2 4" xfId="48965"/>
    <cellStyle name="Финансовый 2 25 2 5" xfId="48966"/>
    <cellStyle name="Финансовый 2 25 3" xfId="43931"/>
    <cellStyle name="Финансовый 2 26" xfId="43932"/>
    <cellStyle name="Финансовый 2 26 2" xfId="43933"/>
    <cellStyle name="Финансовый 2 26 2 2" xfId="43934"/>
    <cellStyle name="Финансовый 2 26 2 3" xfId="48967"/>
    <cellStyle name="Финансовый 2 26 2 4" xfId="48968"/>
    <cellStyle name="Финансовый 2 26 2 5" xfId="48969"/>
    <cellStyle name="Финансовый 2 26 3" xfId="43935"/>
    <cellStyle name="Финансовый 2 27" xfId="43936"/>
    <cellStyle name="Финансовый 2 27 2" xfId="43937"/>
    <cellStyle name="Финансовый 2 28" xfId="43938"/>
    <cellStyle name="Финансовый 2 28 2" xfId="43939"/>
    <cellStyle name="Финансовый 2 29" xfId="43940"/>
    <cellStyle name="Финансовый 2 3" xfId="43941"/>
    <cellStyle name="Финансовый 2 3 10" xfId="48970"/>
    <cellStyle name="Финансовый 2 3 2" xfId="43942"/>
    <cellStyle name="Финансовый 2 3 2 2" xfId="43943"/>
    <cellStyle name="Финансовый 2 3 2 2 2" xfId="43944"/>
    <cellStyle name="Финансовый 2 3 2 2 2 2" xfId="43945"/>
    <cellStyle name="Финансовый 2 3 2 2 2 2 2" xfId="43946"/>
    <cellStyle name="Финансовый 2 3 2 2 2 2 3" xfId="48971"/>
    <cellStyle name="Финансовый 2 3 2 2 2 2 4" xfId="48972"/>
    <cellStyle name="Финансовый 2 3 2 2 2 2 5" xfId="48973"/>
    <cellStyle name="Финансовый 2 3 2 2 2 3" xfId="43947"/>
    <cellStyle name="Финансовый 2 3 2 2 3" xfId="43948"/>
    <cellStyle name="Финансовый 2 3 2 2 3 2" xfId="43949"/>
    <cellStyle name="Финансовый 2 3 2 2 3 3" xfId="48974"/>
    <cellStyle name="Финансовый 2 3 2 2 3 4" xfId="48975"/>
    <cellStyle name="Финансовый 2 3 2 2 3 5" xfId="48976"/>
    <cellStyle name="Финансовый 2 3 2 2 3 6" xfId="48977"/>
    <cellStyle name="Финансовый 2 3 2 2 4" xfId="43950"/>
    <cellStyle name="Финансовый 2 3 2 2 4 2" xfId="43951"/>
    <cellStyle name="Финансовый 2 3 2 2 5" xfId="43952"/>
    <cellStyle name="Финансовый 2 3 2 3" xfId="43953"/>
    <cellStyle name="Финансовый 2 3 2 3 2" xfId="43954"/>
    <cellStyle name="Финансовый 2 3 2 3 2 2" xfId="43955"/>
    <cellStyle name="Финансовый 2 3 2 3 2 3" xfId="48978"/>
    <cellStyle name="Финансовый 2 3 2 3 2 4" xfId="48979"/>
    <cellStyle name="Финансовый 2 3 2 3 2 5" xfId="48980"/>
    <cellStyle name="Финансовый 2 3 2 3 3" xfId="43956"/>
    <cellStyle name="Финансовый 2 3 2 4" xfId="43957"/>
    <cellStyle name="Финансовый 2 3 2 4 2" xfId="43958"/>
    <cellStyle name="Финансовый 2 3 2 4 3" xfId="48981"/>
    <cellStyle name="Финансовый 2 3 2 4 4" xfId="48982"/>
    <cellStyle name="Финансовый 2 3 2 4 5" xfId="48983"/>
    <cellStyle name="Финансовый 2 3 2 4 6" xfId="48984"/>
    <cellStyle name="Финансовый 2 3 2 5" xfId="43959"/>
    <cellStyle name="Финансовый 2 3 2 5 2" xfId="43960"/>
    <cellStyle name="Финансовый 2 3 2 6" xfId="43961"/>
    <cellStyle name="Финансовый 2 3 2 7" xfId="48985"/>
    <cellStyle name="Финансовый 2 3 2 8" xfId="48986"/>
    <cellStyle name="Финансовый 2 3 2 9" xfId="48987"/>
    <cellStyle name="Финансовый 2 3 3" xfId="43962"/>
    <cellStyle name="Финансовый 2 3 3 2" xfId="43963"/>
    <cellStyle name="Финансовый 2 3 3 2 2" xfId="43964"/>
    <cellStyle name="Финансовый 2 3 3 2 2 2" xfId="43965"/>
    <cellStyle name="Финансовый 2 3 3 2 2 3" xfId="48988"/>
    <cellStyle name="Финансовый 2 3 3 2 2 4" xfId="48989"/>
    <cellStyle name="Финансовый 2 3 3 2 2 5" xfId="48990"/>
    <cellStyle name="Финансовый 2 3 3 2 3" xfId="43966"/>
    <cellStyle name="Финансовый 2 3 3 3" xfId="43967"/>
    <cellStyle name="Финансовый 2 3 3 3 2" xfId="43968"/>
    <cellStyle name="Финансовый 2 3 3 3 3" xfId="48991"/>
    <cellStyle name="Финансовый 2 3 3 3 4" xfId="48992"/>
    <cellStyle name="Финансовый 2 3 3 3 5" xfId="48993"/>
    <cellStyle name="Финансовый 2 3 3 3 6" xfId="48994"/>
    <cellStyle name="Финансовый 2 3 3 4" xfId="43969"/>
    <cellStyle name="Финансовый 2 3 3 4 2" xfId="43970"/>
    <cellStyle name="Финансовый 2 3 3 5" xfId="43971"/>
    <cellStyle name="Финансовый 2 3 4" xfId="43972"/>
    <cellStyle name="Финансовый 2 3 4 2" xfId="43973"/>
    <cellStyle name="Финансовый 2 3 4 2 2" xfId="43974"/>
    <cellStyle name="Финансовый 2 3 4 2 3" xfId="48995"/>
    <cellStyle name="Финансовый 2 3 4 2 4" xfId="48996"/>
    <cellStyle name="Финансовый 2 3 4 2 5" xfId="48997"/>
    <cellStyle name="Финансовый 2 3 4 3" xfId="43975"/>
    <cellStyle name="Финансовый 2 3 5" xfId="43976"/>
    <cellStyle name="Финансовый 2 3 5 2" xfId="43977"/>
    <cellStyle name="Финансовый 2 3 6" xfId="43978"/>
    <cellStyle name="Финансовый 2 3 6 2" xfId="43979"/>
    <cellStyle name="Финансовый 2 3 7" xfId="43980"/>
    <cellStyle name="Финансовый 2 3 8" xfId="48998"/>
    <cellStyle name="Финансовый 2 3 9" xfId="48999"/>
    <cellStyle name="Финансовый 2 30" xfId="49000"/>
    <cellStyle name="Финансовый 2 31" xfId="49001"/>
    <cellStyle name="Финансовый 2 32" xfId="49002"/>
    <cellStyle name="Финансовый 2 4" xfId="43981"/>
    <cellStyle name="Финансовый 2 4 10" xfId="49003"/>
    <cellStyle name="Финансовый 2 4 2" xfId="43982"/>
    <cellStyle name="Финансовый 2 4 2 2" xfId="43983"/>
    <cellStyle name="Финансовый 2 4 2 2 2" xfId="43984"/>
    <cellStyle name="Финансовый 2 4 2 2 2 2" xfId="43985"/>
    <cellStyle name="Финансовый 2 4 2 2 2 2 2" xfId="43986"/>
    <cellStyle name="Финансовый 2 4 2 2 2 2 3" xfId="49004"/>
    <cellStyle name="Финансовый 2 4 2 2 2 2 4" xfId="49005"/>
    <cellStyle name="Финансовый 2 4 2 2 2 2 5" xfId="49006"/>
    <cellStyle name="Финансовый 2 4 2 2 2 3" xfId="43987"/>
    <cellStyle name="Финансовый 2 4 2 2 3" xfId="43988"/>
    <cellStyle name="Финансовый 2 4 2 2 3 2" xfId="43989"/>
    <cellStyle name="Финансовый 2 4 2 2 3 3" xfId="49007"/>
    <cellStyle name="Финансовый 2 4 2 2 3 4" xfId="49008"/>
    <cellStyle name="Финансовый 2 4 2 2 3 5" xfId="49009"/>
    <cellStyle name="Финансовый 2 4 2 2 3 6" xfId="49010"/>
    <cellStyle name="Финансовый 2 4 2 2 4" xfId="43990"/>
    <cellStyle name="Финансовый 2 4 2 2 4 2" xfId="43991"/>
    <cellStyle name="Финансовый 2 4 2 2 5" xfId="43992"/>
    <cellStyle name="Финансовый 2 4 2 3" xfId="43993"/>
    <cellStyle name="Финансовый 2 4 2 3 2" xfId="43994"/>
    <cellStyle name="Финансовый 2 4 2 3 2 2" xfId="43995"/>
    <cellStyle name="Финансовый 2 4 2 3 2 3" xfId="49011"/>
    <cellStyle name="Финансовый 2 4 2 3 2 4" xfId="49012"/>
    <cellStyle name="Финансовый 2 4 2 3 2 5" xfId="49013"/>
    <cellStyle name="Финансовый 2 4 2 3 3" xfId="43996"/>
    <cellStyle name="Финансовый 2 4 2 4" xfId="43997"/>
    <cellStyle name="Финансовый 2 4 2 4 2" xfId="43998"/>
    <cellStyle name="Финансовый 2 4 2 4 3" xfId="49014"/>
    <cellStyle name="Финансовый 2 4 2 4 4" xfId="49015"/>
    <cellStyle name="Финансовый 2 4 2 4 5" xfId="49016"/>
    <cellStyle name="Финансовый 2 4 2 4 6" xfId="49017"/>
    <cellStyle name="Финансовый 2 4 2 5" xfId="43999"/>
    <cellStyle name="Финансовый 2 4 2 5 2" xfId="44000"/>
    <cellStyle name="Финансовый 2 4 2 6" xfId="44001"/>
    <cellStyle name="Финансовый 2 4 2 7" xfId="49018"/>
    <cellStyle name="Финансовый 2 4 2 8" xfId="49019"/>
    <cellStyle name="Финансовый 2 4 2 9" xfId="49020"/>
    <cellStyle name="Финансовый 2 4 3" xfId="44002"/>
    <cellStyle name="Финансовый 2 4 3 2" xfId="44003"/>
    <cellStyle name="Финансовый 2 4 3 2 2" xfId="44004"/>
    <cellStyle name="Финансовый 2 4 3 2 2 2" xfId="44005"/>
    <cellStyle name="Финансовый 2 4 3 2 2 3" xfId="49021"/>
    <cellStyle name="Финансовый 2 4 3 2 2 4" xfId="49022"/>
    <cellStyle name="Финансовый 2 4 3 2 2 5" xfId="49023"/>
    <cellStyle name="Финансовый 2 4 3 2 3" xfId="44006"/>
    <cellStyle name="Финансовый 2 4 3 3" xfId="44007"/>
    <cellStyle name="Финансовый 2 4 3 3 2" xfId="44008"/>
    <cellStyle name="Финансовый 2 4 3 3 3" xfId="49024"/>
    <cellStyle name="Финансовый 2 4 3 3 4" xfId="49025"/>
    <cellStyle name="Финансовый 2 4 3 3 5" xfId="49026"/>
    <cellStyle name="Финансовый 2 4 3 3 6" xfId="49027"/>
    <cellStyle name="Финансовый 2 4 3 4" xfId="44009"/>
    <cellStyle name="Финансовый 2 4 3 4 2" xfId="44010"/>
    <cellStyle name="Финансовый 2 4 3 5" xfId="44011"/>
    <cellStyle name="Финансовый 2 4 4" xfId="44012"/>
    <cellStyle name="Финансовый 2 4 4 2" xfId="44013"/>
    <cellStyle name="Финансовый 2 4 4 2 2" xfId="44014"/>
    <cellStyle name="Финансовый 2 4 4 2 3" xfId="49028"/>
    <cellStyle name="Финансовый 2 4 4 2 4" xfId="49029"/>
    <cellStyle name="Финансовый 2 4 4 2 5" xfId="49030"/>
    <cellStyle name="Финансовый 2 4 4 3" xfId="44015"/>
    <cellStyle name="Финансовый 2 4 5" xfId="44016"/>
    <cellStyle name="Финансовый 2 4 5 2" xfId="44017"/>
    <cellStyle name="Финансовый 2 4 6" xfId="44018"/>
    <cellStyle name="Финансовый 2 4 6 2" xfId="44019"/>
    <cellStyle name="Финансовый 2 4 7" xfId="44020"/>
    <cellStyle name="Финансовый 2 4 8" xfId="49031"/>
    <cellStyle name="Финансовый 2 4 9" xfId="49032"/>
    <cellStyle name="Финансовый 2 5" xfId="44021"/>
    <cellStyle name="Финансовый 2 5 10" xfId="49033"/>
    <cellStyle name="Финансовый 2 5 2" xfId="44022"/>
    <cellStyle name="Финансовый 2 5 2 2" xfId="44023"/>
    <cellStyle name="Финансовый 2 5 2 2 2" xfId="44024"/>
    <cellStyle name="Финансовый 2 5 2 2 2 2" xfId="44025"/>
    <cellStyle name="Финансовый 2 5 2 2 2 2 2" xfId="44026"/>
    <cellStyle name="Финансовый 2 5 2 2 2 2 3" xfId="49034"/>
    <cellStyle name="Финансовый 2 5 2 2 2 2 4" xfId="49035"/>
    <cellStyle name="Финансовый 2 5 2 2 2 2 5" xfId="49036"/>
    <cellStyle name="Финансовый 2 5 2 2 2 3" xfId="44027"/>
    <cellStyle name="Финансовый 2 5 2 2 3" xfId="44028"/>
    <cellStyle name="Финансовый 2 5 2 2 3 2" xfId="44029"/>
    <cellStyle name="Финансовый 2 5 2 2 3 3" xfId="49037"/>
    <cellStyle name="Финансовый 2 5 2 2 3 4" xfId="49038"/>
    <cellStyle name="Финансовый 2 5 2 2 3 5" xfId="49039"/>
    <cellStyle name="Финансовый 2 5 2 2 3 6" xfId="49040"/>
    <cellStyle name="Финансовый 2 5 2 2 4" xfId="44030"/>
    <cellStyle name="Финансовый 2 5 2 2 4 2" xfId="44031"/>
    <cellStyle name="Финансовый 2 5 2 2 5" xfId="44032"/>
    <cellStyle name="Финансовый 2 5 2 3" xfId="44033"/>
    <cellStyle name="Финансовый 2 5 2 3 2" xfId="44034"/>
    <cellStyle name="Финансовый 2 5 2 3 2 2" xfId="44035"/>
    <cellStyle name="Финансовый 2 5 2 3 2 3" xfId="49041"/>
    <cellStyle name="Финансовый 2 5 2 3 2 4" xfId="49042"/>
    <cellStyle name="Финансовый 2 5 2 3 2 5" xfId="49043"/>
    <cellStyle name="Финансовый 2 5 2 3 3" xfId="44036"/>
    <cellStyle name="Финансовый 2 5 2 4" xfId="44037"/>
    <cellStyle name="Финансовый 2 5 2 4 2" xfId="44038"/>
    <cellStyle name="Финансовый 2 5 2 4 3" xfId="49044"/>
    <cellStyle name="Финансовый 2 5 2 4 4" xfId="49045"/>
    <cellStyle name="Финансовый 2 5 2 4 5" xfId="49046"/>
    <cellStyle name="Финансовый 2 5 2 4 6" xfId="49047"/>
    <cellStyle name="Финансовый 2 5 2 5" xfId="44039"/>
    <cellStyle name="Финансовый 2 5 2 5 2" xfId="44040"/>
    <cellStyle name="Финансовый 2 5 2 6" xfId="44041"/>
    <cellStyle name="Финансовый 2 5 2 7" xfId="49048"/>
    <cellStyle name="Финансовый 2 5 2 8" xfId="49049"/>
    <cellStyle name="Финансовый 2 5 2 9" xfId="49050"/>
    <cellStyle name="Финансовый 2 5 3" xfId="44042"/>
    <cellStyle name="Финансовый 2 5 3 2" xfId="44043"/>
    <cellStyle name="Финансовый 2 5 3 2 2" xfId="44044"/>
    <cellStyle name="Финансовый 2 5 3 2 2 2" xfId="44045"/>
    <cellStyle name="Финансовый 2 5 3 2 2 3" xfId="49051"/>
    <cellStyle name="Финансовый 2 5 3 2 2 4" xfId="49052"/>
    <cellStyle name="Финансовый 2 5 3 2 2 5" xfId="49053"/>
    <cellStyle name="Финансовый 2 5 3 2 3" xfId="44046"/>
    <cellStyle name="Финансовый 2 5 3 3" xfId="44047"/>
    <cellStyle name="Финансовый 2 5 3 3 2" xfId="44048"/>
    <cellStyle name="Финансовый 2 5 3 3 3" xfId="49054"/>
    <cellStyle name="Финансовый 2 5 3 3 4" xfId="49055"/>
    <cellStyle name="Финансовый 2 5 3 3 5" xfId="49056"/>
    <cellStyle name="Финансовый 2 5 3 3 6" xfId="49057"/>
    <cellStyle name="Финансовый 2 5 3 4" xfId="44049"/>
    <cellStyle name="Финансовый 2 5 3 4 2" xfId="44050"/>
    <cellStyle name="Финансовый 2 5 3 5" xfId="44051"/>
    <cellStyle name="Финансовый 2 5 4" xfId="44052"/>
    <cellStyle name="Финансовый 2 5 4 2" xfId="44053"/>
    <cellStyle name="Финансовый 2 5 4 2 2" xfId="44054"/>
    <cellStyle name="Финансовый 2 5 4 2 3" xfId="49058"/>
    <cellStyle name="Финансовый 2 5 4 2 4" xfId="49059"/>
    <cellStyle name="Финансовый 2 5 4 2 5" xfId="49060"/>
    <cellStyle name="Финансовый 2 5 4 3" xfId="44055"/>
    <cellStyle name="Финансовый 2 5 5" xfId="44056"/>
    <cellStyle name="Финансовый 2 5 5 2" xfId="44057"/>
    <cellStyle name="Финансовый 2 5 6" xfId="44058"/>
    <cellStyle name="Финансовый 2 5 6 2" xfId="44059"/>
    <cellStyle name="Финансовый 2 5 7" xfId="44060"/>
    <cellStyle name="Финансовый 2 5 8" xfId="49061"/>
    <cellStyle name="Финансовый 2 5 9" xfId="49062"/>
    <cellStyle name="Финансовый 2 6" xfId="44061"/>
    <cellStyle name="Финансовый 2 6 10" xfId="49063"/>
    <cellStyle name="Финансовый 2 6 2" xfId="44062"/>
    <cellStyle name="Финансовый 2 6 2 2" xfId="44063"/>
    <cellStyle name="Финансовый 2 6 2 2 2" xfId="44064"/>
    <cellStyle name="Финансовый 2 6 2 2 2 2" xfId="44065"/>
    <cellStyle name="Финансовый 2 6 2 2 2 2 2" xfId="44066"/>
    <cellStyle name="Финансовый 2 6 2 2 2 2 3" xfId="49064"/>
    <cellStyle name="Финансовый 2 6 2 2 2 2 4" xfId="49065"/>
    <cellStyle name="Финансовый 2 6 2 2 2 2 5" xfId="49066"/>
    <cellStyle name="Финансовый 2 6 2 2 2 3" xfId="44067"/>
    <cellStyle name="Финансовый 2 6 2 2 3" xfId="44068"/>
    <cellStyle name="Финансовый 2 6 2 2 3 2" xfId="44069"/>
    <cellStyle name="Финансовый 2 6 2 2 3 3" xfId="49067"/>
    <cellStyle name="Финансовый 2 6 2 2 3 4" xfId="49068"/>
    <cellStyle name="Финансовый 2 6 2 2 3 5" xfId="49069"/>
    <cellStyle name="Финансовый 2 6 2 2 3 6" xfId="49070"/>
    <cellStyle name="Финансовый 2 6 2 2 4" xfId="44070"/>
    <cellStyle name="Финансовый 2 6 2 2 4 2" xfId="44071"/>
    <cellStyle name="Финансовый 2 6 2 2 5" xfId="44072"/>
    <cellStyle name="Финансовый 2 6 2 3" xfId="44073"/>
    <cellStyle name="Финансовый 2 6 2 3 2" xfId="44074"/>
    <cellStyle name="Финансовый 2 6 2 3 2 2" xfId="44075"/>
    <cellStyle name="Финансовый 2 6 2 3 2 3" xfId="49071"/>
    <cellStyle name="Финансовый 2 6 2 3 2 4" xfId="49072"/>
    <cellStyle name="Финансовый 2 6 2 3 2 5" xfId="49073"/>
    <cellStyle name="Финансовый 2 6 2 3 3" xfId="44076"/>
    <cellStyle name="Финансовый 2 6 2 4" xfId="44077"/>
    <cellStyle name="Финансовый 2 6 2 4 2" xfId="44078"/>
    <cellStyle name="Финансовый 2 6 2 4 3" xfId="49074"/>
    <cellStyle name="Финансовый 2 6 2 4 4" xfId="49075"/>
    <cellStyle name="Финансовый 2 6 2 4 5" xfId="49076"/>
    <cellStyle name="Финансовый 2 6 2 4 6" xfId="49077"/>
    <cellStyle name="Финансовый 2 6 2 5" xfId="44079"/>
    <cellStyle name="Финансовый 2 6 2 5 2" xfId="44080"/>
    <cellStyle name="Финансовый 2 6 2 6" xfId="44081"/>
    <cellStyle name="Финансовый 2 6 2 7" xfId="49078"/>
    <cellStyle name="Финансовый 2 6 2 8" xfId="49079"/>
    <cellStyle name="Финансовый 2 6 2 9" xfId="49080"/>
    <cellStyle name="Финансовый 2 6 3" xfId="44082"/>
    <cellStyle name="Финансовый 2 6 3 2" xfId="44083"/>
    <cellStyle name="Финансовый 2 6 3 2 2" xfId="44084"/>
    <cellStyle name="Финансовый 2 6 3 2 2 2" xfId="44085"/>
    <cellStyle name="Финансовый 2 6 3 2 2 3" xfId="49081"/>
    <cellStyle name="Финансовый 2 6 3 2 2 4" xfId="49082"/>
    <cellStyle name="Финансовый 2 6 3 2 2 5" xfId="49083"/>
    <cellStyle name="Финансовый 2 6 3 2 3" xfId="44086"/>
    <cellStyle name="Финансовый 2 6 3 3" xfId="44087"/>
    <cellStyle name="Финансовый 2 6 3 3 2" xfId="44088"/>
    <cellStyle name="Финансовый 2 6 3 3 3" xfId="49084"/>
    <cellStyle name="Финансовый 2 6 3 3 4" xfId="49085"/>
    <cellStyle name="Финансовый 2 6 3 3 5" xfId="49086"/>
    <cellStyle name="Финансовый 2 6 3 3 6" xfId="49087"/>
    <cellStyle name="Финансовый 2 6 3 4" xfId="44089"/>
    <cellStyle name="Финансовый 2 6 3 4 2" xfId="44090"/>
    <cellStyle name="Финансовый 2 6 3 5" xfId="44091"/>
    <cellStyle name="Финансовый 2 6 4" xfId="44092"/>
    <cellStyle name="Финансовый 2 6 4 2" xfId="44093"/>
    <cellStyle name="Финансовый 2 6 4 2 2" xfId="44094"/>
    <cellStyle name="Финансовый 2 6 4 2 3" xfId="49088"/>
    <cellStyle name="Финансовый 2 6 4 2 4" xfId="49089"/>
    <cellStyle name="Финансовый 2 6 4 2 5" xfId="49090"/>
    <cellStyle name="Финансовый 2 6 4 3" xfId="44095"/>
    <cellStyle name="Финансовый 2 6 5" xfId="44096"/>
    <cellStyle name="Финансовый 2 6 5 2" xfId="44097"/>
    <cellStyle name="Финансовый 2 6 6" xfId="44098"/>
    <cellStyle name="Финансовый 2 6 6 2" xfId="44099"/>
    <cellStyle name="Финансовый 2 6 7" xfId="44100"/>
    <cellStyle name="Финансовый 2 6 8" xfId="49091"/>
    <cellStyle name="Финансовый 2 6 9" xfId="49092"/>
    <cellStyle name="Финансовый 2 7" xfId="44101"/>
    <cellStyle name="Финансовый 2 7 2" xfId="44102"/>
    <cellStyle name="Финансовый 2 7 2 2" xfId="49093"/>
    <cellStyle name="Финансовый 2 7 3" xfId="44103"/>
    <cellStyle name="Финансовый 2 7 3 2" xfId="44104"/>
    <cellStyle name="Финансовый 2 7 3 3" xfId="49094"/>
    <cellStyle name="Финансовый 2 7 3 4" xfId="49095"/>
    <cellStyle name="Финансовый 2 7 3 5" xfId="49096"/>
    <cellStyle name="Финансовый 2 7 3 6" xfId="49097"/>
    <cellStyle name="Финансовый 2 7 4" xfId="44105"/>
    <cellStyle name="Финансовый 2 7 4 2" xfId="44106"/>
    <cellStyle name="Финансовый 2 7 5" xfId="44107"/>
    <cellStyle name="Финансовый 2 7 6" xfId="49098"/>
    <cellStyle name="Финансовый 2 7 7" xfId="49099"/>
    <cellStyle name="Финансовый 2 7 8" xfId="49100"/>
    <cellStyle name="Финансовый 2 8" xfId="44108"/>
    <cellStyle name="Финансовый 2 8 10" xfId="49101"/>
    <cellStyle name="Финансовый 2 8 2" xfId="44109"/>
    <cellStyle name="Финансовый 2 8 2 2" xfId="49102"/>
    <cellStyle name="Финансовый 2 8 2 3" xfId="49103"/>
    <cellStyle name="Финансовый 2 8 2 4" xfId="49104"/>
    <cellStyle name="Финансовый 2 8 3" xfId="44110"/>
    <cellStyle name="Финансовый 2 8 3 2" xfId="44111"/>
    <cellStyle name="Финансовый 2 8 3 2 2" xfId="44112"/>
    <cellStyle name="Финансовый 2 8 3 2 3" xfId="49105"/>
    <cellStyle name="Финансовый 2 8 3 2 4" xfId="49106"/>
    <cellStyle name="Финансовый 2 8 3 2 5" xfId="49107"/>
    <cellStyle name="Финансовый 2 8 3 3" xfId="44113"/>
    <cellStyle name="Финансовый 2 8 4" xfId="44114"/>
    <cellStyle name="Финансовый 2 8 4 2" xfId="44115"/>
    <cellStyle name="Финансовый 2 8 4 2 2" xfId="49108"/>
    <cellStyle name="Финансовый 2 8 4 2 3" xfId="49109"/>
    <cellStyle name="Финансовый 2 8 4 2 4" xfId="49110"/>
    <cellStyle name="Финансовый 2 8 4 2 5" xfId="49111"/>
    <cellStyle name="Финансовый 2 8 5" xfId="44116"/>
    <cellStyle name="Финансовый 2 8 5 2" xfId="44117"/>
    <cellStyle name="Финансовый 2 8 6" xfId="44118"/>
    <cellStyle name="Финансовый 2 8 6 2" xfId="49112"/>
    <cellStyle name="Финансовый 2 8 6 3" xfId="49113"/>
    <cellStyle name="Финансовый 2 8 6 4" xfId="49114"/>
    <cellStyle name="Финансовый 2 8 6 5" xfId="49115"/>
    <cellStyle name="Финансовый 2 8 7" xfId="49116"/>
    <cellStyle name="Финансовый 2 8 7 2" xfId="49117"/>
    <cellStyle name="Финансовый 2 8 7 3" xfId="49118"/>
    <cellStyle name="Финансовый 2 8 8" xfId="49119"/>
    <cellStyle name="Финансовый 2 8 9" xfId="49120"/>
    <cellStyle name="Финансовый 2 9" xfId="44119"/>
    <cellStyle name="Финансовый 2 9 10" xfId="49121"/>
    <cellStyle name="Финансовый 2 9 11" xfId="49122"/>
    <cellStyle name="Финансовый 2 9 2" xfId="44120"/>
    <cellStyle name="Финансовый 2 9 2 2" xfId="44121"/>
    <cellStyle name="Финансовый 2 9 2 2 2" xfId="44122"/>
    <cellStyle name="Финансовый 2 9 2 2 3" xfId="49123"/>
    <cellStyle name="Финансовый 2 9 2 2 4" xfId="49124"/>
    <cellStyle name="Финансовый 2 9 2 2 5" xfId="49125"/>
    <cellStyle name="Финансовый 2 9 2 3" xfId="44123"/>
    <cellStyle name="Финансовый 2 9 3" xfId="44124"/>
    <cellStyle name="Финансовый 2 9 3 2" xfId="44125"/>
    <cellStyle name="Финансовый 2 9 4" xfId="49126"/>
    <cellStyle name="Финансовый 2 9 4 2" xfId="49127"/>
    <cellStyle name="Финансовый 2 9 4 3" xfId="49128"/>
    <cellStyle name="Финансовый 2 9 5" xfId="49129"/>
    <cellStyle name="Финансовый 2 9 5 2" xfId="49130"/>
    <cellStyle name="Финансовый 2 9 5 3" xfId="49131"/>
    <cellStyle name="Финансовый 2 9 5 4" xfId="49132"/>
    <cellStyle name="Финансовый 2 9 5 5" xfId="49133"/>
    <cellStyle name="Финансовый 2 9 6" xfId="49134"/>
    <cellStyle name="Финансовый 2 9 7" xfId="49135"/>
    <cellStyle name="Финансовый 2 9 8" xfId="49136"/>
    <cellStyle name="Финансовый 2 9 9" xfId="49137"/>
    <cellStyle name="Финансовый 2_100824 Pevek and Winter Road Budget 2011 (version 5)" xfId="44126"/>
    <cellStyle name="Финансовый 20" xfId="44127"/>
    <cellStyle name="Финансовый 20 10" xfId="49138"/>
    <cellStyle name="Финансовый 20 11" xfId="49139"/>
    <cellStyle name="Финансовый 20 2" xfId="44128"/>
    <cellStyle name="Финансовый 20 2 2" xfId="44129"/>
    <cellStyle name="Финансовый 20 2 2 2" xfId="44130"/>
    <cellStyle name="Финансовый 20 2 3" xfId="44131"/>
    <cellStyle name="Финансовый 20 3" xfId="44132"/>
    <cellStyle name="Финансовый 20 3 2" xfId="44133"/>
    <cellStyle name="Финансовый 20 3 3" xfId="49140"/>
    <cellStyle name="Финансовый 20 3 4" xfId="49141"/>
    <cellStyle name="Финансовый 20 3 5" xfId="49142"/>
    <cellStyle name="Финансовый 20 3 6" xfId="49143"/>
    <cellStyle name="Финансовый 20 4" xfId="44134"/>
    <cellStyle name="Финансовый 20 4 2" xfId="44135"/>
    <cellStyle name="Финансовый 20 4 3" xfId="49144"/>
    <cellStyle name="Финансовый 20 4 4" xfId="49145"/>
    <cellStyle name="Финансовый 20 4 5" xfId="49146"/>
    <cellStyle name="Финансовый 20 5" xfId="44136"/>
    <cellStyle name="Финансовый 20 5 2" xfId="49147"/>
    <cellStyle name="Финансовый 20 5 3" xfId="49148"/>
    <cellStyle name="Финансовый 20 5 4" xfId="49149"/>
    <cellStyle name="Финансовый 20 5 5" xfId="49150"/>
    <cellStyle name="Финансовый 20 6" xfId="49151"/>
    <cellStyle name="Финансовый 20 6 2" xfId="49152"/>
    <cellStyle name="Финансовый 20 6 3" xfId="49153"/>
    <cellStyle name="Финансовый 20 6 4" xfId="49154"/>
    <cellStyle name="Финансовый 20 6 5" xfId="49155"/>
    <cellStyle name="Финансовый 20 7" xfId="49156"/>
    <cellStyle name="Финансовый 20 8" xfId="49157"/>
    <cellStyle name="Финансовый 20 9" xfId="49158"/>
    <cellStyle name="Финансовый 21" xfId="44137"/>
    <cellStyle name="Финансовый 21 2" xfId="44138"/>
    <cellStyle name="Финансовый 21 2 2" xfId="44139"/>
    <cellStyle name="Финансовый 21 2 2 2" xfId="44140"/>
    <cellStyle name="Финансовый 21 2 3" xfId="44141"/>
    <cellStyle name="Финансовый 21 2 4" xfId="49159"/>
    <cellStyle name="Финансовый 21 2 5" xfId="49160"/>
    <cellStyle name="Финансовый 21 3" xfId="44142"/>
    <cellStyle name="Финансовый 21 3 2" xfId="44143"/>
    <cellStyle name="Финансовый 21 4" xfId="44144"/>
    <cellStyle name="Финансовый 21 4 2" xfId="44145"/>
    <cellStyle name="Финансовый 21 5" xfId="44146"/>
    <cellStyle name="Финансовый 22" xfId="44147"/>
    <cellStyle name="Финансовый 22 2" xfId="44148"/>
    <cellStyle name="Финансовый 22 2 2" xfId="44149"/>
    <cellStyle name="Финансовый 22 2 2 2" xfId="44150"/>
    <cellStyle name="Финансовый 22 2 3" xfId="44151"/>
    <cellStyle name="Финансовый 22 2 4" xfId="49161"/>
    <cellStyle name="Финансовый 22 2 5" xfId="49162"/>
    <cellStyle name="Финансовый 22 3" xfId="44152"/>
    <cellStyle name="Финансовый 22 3 2" xfId="44153"/>
    <cellStyle name="Финансовый 22 4" xfId="44154"/>
    <cellStyle name="Финансовый 22 4 2" xfId="44155"/>
    <cellStyle name="Финансовый 22 5" xfId="44156"/>
    <cellStyle name="Финансовый 23" xfId="44157"/>
    <cellStyle name="Финансовый 23 2" xfId="44158"/>
    <cellStyle name="Финансовый 23 2 2" xfId="44159"/>
    <cellStyle name="Финансовый 23 2 2 2" xfId="44160"/>
    <cellStyle name="Финансовый 23 2 3" xfId="44161"/>
    <cellStyle name="Финансовый 23 2 4" xfId="49163"/>
    <cellStyle name="Финансовый 23 2 5" xfId="49164"/>
    <cellStyle name="Финансовый 23 3" xfId="44162"/>
    <cellStyle name="Финансовый 23 3 2" xfId="44163"/>
    <cellStyle name="Финансовый 23 4" xfId="44164"/>
    <cellStyle name="Финансовый 23 4 2" xfId="44165"/>
    <cellStyle name="Финансовый 23 5" xfId="44166"/>
    <cellStyle name="Финансовый 24" xfId="44167"/>
    <cellStyle name="Финансовый 24 10" xfId="44168"/>
    <cellStyle name="Финансовый 24 2" xfId="44169"/>
    <cellStyle name="Финансовый 24 2 10" xfId="44170"/>
    <cellStyle name="Финансовый 24 2 10 2" xfId="44171"/>
    <cellStyle name="Финансовый 24 2 11" xfId="44172"/>
    <cellStyle name="Финансовый 24 2 2" xfId="44173"/>
    <cellStyle name="Финансовый 24 2 2 2" xfId="44174"/>
    <cellStyle name="Финансовый 24 2 2 2 2" xfId="44175"/>
    <cellStyle name="Финансовый 24 2 2 2 2 2" xfId="44176"/>
    <cellStyle name="Финансовый 24 2 2 2 2 2 2" xfId="44177"/>
    <cellStyle name="Финансовый 24 2 2 2 2 3" xfId="44178"/>
    <cellStyle name="Финансовый 24 2 2 2 2 4" xfId="49165"/>
    <cellStyle name="Финансовый 24 2 2 2 2 5" xfId="49166"/>
    <cellStyle name="Финансовый 24 2 2 2 3" xfId="44179"/>
    <cellStyle name="Финансовый 24 2 2 2 3 2" xfId="44180"/>
    <cellStyle name="Финансовый 24 2 2 2 4" xfId="44181"/>
    <cellStyle name="Финансовый 24 2 2 3" xfId="44182"/>
    <cellStyle name="Финансовый 24 2 2 3 2" xfId="44183"/>
    <cellStyle name="Финансовый 24 2 2 3 2 2" xfId="44184"/>
    <cellStyle name="Финансовый 24 2 2 3 2 2 2" xfId="44185"/>
    <cellStyle name="Финансовый 24 2 2 3 2 3" xfId="44186"/>
    <cellStyle name="Финансовый 24 2 2 3 2 4" xfId="49167"/>
    <cellStyle name="Финансовый 24 2 2 3 2 5" xfId="49168"/>
    <cellStyle name="Финансовый 24 2 2 3 3" xfId="44187"/>
    <cellStyle name="Финансовый 24 2 2 3 3 2" xfId="44188"/>
    <cellStyle name="Финансовый 24 2 2 3 4" xfId="44189"/>
    <cellStyle name="Финансовый 24 2 2 4" xfId="44190"/>
    <cellStyle name="Финансовый 24 2 2 4 2" xfId="44191"/>
    <cellStyle name="Финансовый 24 2 2 4 2 2" xfId="44192"/>
    <cellStyle name="Финансовый 24 2 2 4 2 2 2" xfId="44193"/>
    <cellStyle name="Финансовый 24 2 2 4 2 3" xfId="44194"/>
    <cellStyle name="Финансовый 24 2 2 4 2 4" xfId="49169"/>
    <cellStyle name="Финансовый 24 2 2 4 2 5" xfId="49170"/>
    <cellStyle name="Финансовый 24 2 2 4 3" xfId="44195"/>
    <cellStyle name="Финансовый 24 2 2 4 3 2" xfId="44196"/>
    <cellStyle name="Финансовый 24 2 2 4 4" xfId="44197"/>
    <cellStyle name="Финансовый 24 2 2 5" xfId="44198"/>
    <cellStyle name="Финансовый 24 2 2 5 2" xfId="44199"/>
    <cellStyle name="Финансовый 24 2 2 5 2 2" xfId="44200"/>
    <cellStyle name="Финансовый 24 2 2 5 2 2 2" xfId="44201"/>
    <cellStyle name="Финансовый 24 2 2 5 2 3" xfId="44202"/>
    <cellStyle name="Финансовый 24 2 2 5 2 4" xfId="49171"/>
    <cellStyle name="Финансовый 24 2 2 5 2 5" xfId="49172"/>
    <cellStyle name="Финансовый 24 2 2 5 3" xfId="44203"/>
    <cellStyle name="Финансовый 24 2 2 5 3 2" xfId="44204"/>
    <cellStyle name="Финансовый 24 2 2 5 4" xfId="44205"/>
    <cellStyle name="Финансовый 24 2 2 6" xfId="44206"/>
    <cellStyle name="Финансовый 24 2 2 6 2" xfId="44207"/>
    <cellStyle name="Финансовый 24 2 2 6 2 2" xfId="44208"/>
    <cellStyle name="Финансовый 24 2 2 6 3" xfId="44209"/>
    <cellStyle name="Финансовый 24 2 2 6 4" xfId="49173"/>
    <cellStyle name="Финансовый 24 2 2 6 5" xfId="49174"/>
    <cellStyle name="Финансовый 24 2 2 6 6" xfId="49175"/>
    <cellStyle name="Финансовый 24 2 2 7" xfId="44210"/>
    <cellStyle name="Финансовый 24 2 2 7 2" xfId="44211"/>
    <cellStyle name="Финансовый 24 2 2 8" xfId="44212"/>
    <cellStyle name="Финансовый 24 2 3" xfId="44213"/>
    <cellStyle name="Финансовый 24 2 3 2" xfId="44214"/>
    <cellStyle name="Финансовый 24 2 3 2 2" xfId="44215"/>
    <cellStyle name="Финансовый 24 2 3 2 2 2" xfId="44216"/>
    <cellStyle name="Финансовый 24 2 3 2 2 2 2" xfId="44217"/>
    <cellStyle name="Финансовый 24 2 3 2 2 3" xfId="44218"/>
    <cellStyle name="Финансовый 24 2 3 2 2 4" xfId="49176"/>
    <cellStyle name="Финансовый 24 2 3 2 2 5" xfId="49177"/>
    <cellStyle name="Финансовый 24 2 3 2 3" xfId="44219"/>
    <cellStyle name="Финансовый 24 2 3 2 3 2" xfId="44220"/>
    <cellStyle name="Финансовый 24 2 3 2 4" xfId="44221"/>
    <cellStyle name="Финансовый 24 2 3 3" xfId="44222"/>
    <cellStyle name="Финансовый 24 2 3 3 2" xfId="44223"/>
    <cellStyle name="Финансовый 24 2 3 3 2 2" xfId="44224"/>
    <cellStyle name="Финансовый 24 2 3 3 2 2 2" xfId="44225"/>
    <cellStyle name="Финансовый 24 2 3 3 2 3" xfId="44226"/>
    <cellStyle name="Финансовый 24 2 3 3 2 4" xfId="49178"/>
    <cellStyle name="Финансовый 24 2 3 3 2 5" xfId="49179"/>
    <cellStyle name="Финансовый 24 2 3 3 3" xfId="44227"/>
    <cellStyle name="Финансовый 24 2 3 3 3 2" xfId="44228"/>
    <cellStyle name="Финансовый 24 2 3 3 4" xfId="44229"/>
    <cellStyle name="Финансовый 24 2 3 4" xfId="44230"/>
    <cellStyle name="Финансовый 24 2 3 4 2" xfId="44231"/>
    <cellStyle name="Финансовый 24 2 3 4 2 2" xfId="44232"/>
    <cellStyle name="Финансовый 24 2 3 4 2 2 2" xfId="44233"/>
    <cellStyle name="Финансовый 24 2 3 4 2 3" xfId="44234"/>
    <cellStyle name="Финансовый 24 2 3 4 2 4" xfId="49180"/>
    <cellStyle name="Финансовый 24 2 3 4 2 5" xfId="49181"/>
    <cellStyle name="Финансовый 24 2 3 4 3" xfId="44235"/>
    <cellStyle name="Финансовый 24 2 3 4 3 2" xfId="44236"/>
    <cellStyle name="Финансовый 24 2 3 4 4" xfId="44237"/>
    <cellStyle name="Финансовый 24 2 3 5" xfId="44238"/>
    <cellStyle name="Финансовый 24 2 3 5 2" xfId="44239"/>
    <cellStyle name="Финансовый 24 2 3 5 2 2" xfId="44240"/>
    <cellStyle name="Финансовый 24 2 3 5 2 2 2" xfId="44241"/>
    <cellStyle name="Финансовый 24 2 3 5 2 3" xfId="44242"/>
    <cellStyle name="Финансовый 24 2 3 5 2 4" xfId="49182"/>
    <cellStyle name="Финансовый 24 2 3 5 2 5" xfId="49183"/>
    <cellStyle name="Финансовый 24 2 3 5 3" xfId="44243"/>
    <cellStyle name="Финансовый 24 2 3 5 3 2" xfId="44244"/>
    <cellStyle name="Финансовый 24 2 3 5 4" xfId="44245"/>
    <cellStyle name="Финансовый 24 2 3 6" xfId="44246"/>
    <cellStyle name="Финансовый 24 2 3 6 2" xfId="44247"/>
    <cellStyle name="Финансовый 24 2 3 6 2 2" xfId="44248"/>
    <cellStyle name="Финансовый 24 2 3 6 3" xfId="44249"/>
    <cellStyle name="Финансовый 24 2 3 6 4" xfId="49184"/>
    <cellStyle name="Финансовый 24 2 3 6 5" xfId="49185"/>
    <cellStyle name="Финансовый 24 2 3 6 6" xfId="49186"/>
    <cellStyle name="Финансовый 24 2 3 7" xfId="44250"/>
    <cellStyle name="Финансовый 24 2 3 7 2" xfId="44251"/>
    <cellStyle name="Финансовый 24 2 3 8" xfId="44252"/>
    <cellStyle name="Финансовый 24 2 4" xfId="44253"/>
    <cellStyle name="Финансовый 24 2 4 2" xfId="44254"/>
    <cellStyle name="Финансовый 24 2 4 2 2" xfId="44255"/>
    <cellStyle name="Финансовый 24 2 4 2 2 2" xfId="44256"/>
    <cellStyle name="Финансовый 24 2 4 2 3" xfId="44257"/>
    <cellStyle name="Финансовый 24 2 4 2 4" xfId="49187"/>
    <cellStyle name="Финансовый 24 2 4 2 5" xfId="49188"/>
    <cellStyle name="Финансовый 24 2 4 3" xfId="44258"/>
    <cellStyle name="Финансовый 24 2 4 3 2" xfId="44259"/>
    <cellStyle name="Финансовый 24 2 4 4" xfId="44260"/>
    <cellStyle name="Финансовый 24 2 5" xfId="44261"/>
    <cellStyle name="Финансовый 24 2 5 2" xfId="44262"/>
    <cellStyle name="Финансовый 24 2 5 2 2" xfId="44263"/>
    <cellStyle name="Финансовый 24 2 5 2 2 2" xfId="44264"/>
    <cellStyle name="Финансовый 24 2 5 2 3" xfId="44265"/>
    <cellStyle name="Финансовый 24 2 5 2 4" xfId="49189"/>
    <cellStyle name="Финансовый 24 2 5 2 5" xfId="49190"/>
    <cellStyle name="Финансовый 24 2 5 2 6" xfId="49191"/>
    <cellStyle name="Финансовый 24 2 5 3" xfId="44266"/>
    <cellStyle name="Финансовый 24 2 5 3 2" xfId="44267"/>
    <cellStyle name="Финансовый 24 2 5 4" xfId="44268"/>
    <cellStyle name="Финансовый 24 2 6" xfId="44269"/>
    <cellStyle name="Финансовый 24 2 6 2" xfId="44270"/>
    <cellStyle name="Финансовый 24 2 6 3" xfId="49192"/>
    <cellStyle name="Финансовый 24 2 6 4" xfId="49193"/>
    <cellStyle name="Финансовый 24 2 6 5" xfId="49194"/>
    <cellStyle name="Финансовый 24 2 6 6" xfId="49195"/>
    <cellStyle name="Финансовый 24 2 7" xfId="44271"/>
    <cellStyle name="Финансовый 24 2 7 2" xfId="44272"/>
    <cellStyle name="Финансовый 24 2 8" xfId="44273"/>
    <cellStyle name="Финансовый 24 2 8 2" xfId="44274"/>
    <cellStyle name="Финансовый 24 2 9" xfId="44275"/>
    <cellStyle name="Финансовый 24 2 9 2" xfId="44276"/>
    <cellStyle name="Финансовый 24 3" xfId="44277"/>
    <cellStyle name="Финансовый 24 3 10" xfId="44278"/>
    <cellStyle name="Финансовый 24 3 10 2" xfId="44279"/>
    <cellStyle name="Финансовый 24 3 11" xfId="44280"/>
    <cellStyle name="Финансовый 24 3 2" xfId="44281"/>
    <cellStyle name="Финансовый 24 3 2 2" xfId="44282"/>
    <cellStyle name="Финансовый 24 3 2 2 2" xfId="44283"/>
    <cellStyle name="Финансовый 24 3 2 2 2 2" xfId="44284"/>
    <cellStyle name="Финансовый 24 3 2 2 2 2 2" xfId="44285"/>
    <cellStyle name="Финансовый 24 3 2 2 2 3" xfId="44286"/>
    <cellStyle name="Финансовый 24 3 2 2 2 4" xfId="49196"/>
    <cellStyle name="Финансовый 24 3 2 2 2 5" xfId="49197"/>
    <cellStyle name="Финансовый 24 3 2 2 3" xfId="44287"/>
    <cellStyle name="Финансовый 24 3 2 2 3 2" xfId="44288"/>
    <cellStyle name="Финансовый 24 3 2 2 4" xfId="44289"/>
    <cellStyle name="Финансовый 24 3 2 3" xfId="44290"/>
    <cellStyle name="Финансовый 24 3 2 3 2" xfId="44291"/>
    <cellStyle name="Финансовый 24 3 2 3 2 2" xfId="44292"/>
    <cellStyle name="Финансовый 24 3 2 3 2 2 2" xfId="44293"/>
    <cellStyle name="Финансовый 24 3 2 3 2 3" xfId="44294"/>
    <cellStyle name="Финансовый 24 3 2 3 2 4" xfId="49198"/>
    <cellStyle name="Финансовый 24 3 2 3 2 5" xfId="49199"/>
    <cellStyle name="Финансовый 24 3 2 3 3" xfId="44295"/>
    <cellStyle name="Финансовый 24 3 2 3 3 2" xfId="44296"/>
    <cellStyle name="Финансовый 24 3 2 3 4" xfId="44297"/>
    <cellStyle name="Финансовый 24 3 2 4" xfId="44298"/>
    <cellStyle name="Финансовый 24 3 2 4 2" xfId="44299"/>
    <cellStyle name="Финансовый 24 3 2 4 2 2" xfId="44300"/>
    <cellStyle name="Финансовый 24 3 2 4 2 2 2" xfId="44301"/>
    <cellStyle name="Финансовый 24 3 2 4 2 3" xfId="44302"/>
    <cellStyle name="Финансовый 24 3 2 4 2 4" xfId="49200"/>
    <cellStyle name="Финансовый 24 3 2 4 2 5" xfId="49201"/>
    <cellStyle name="Финансовый 24 3 2 4 3" xfId="44303"/>
    <cellStyle name="Финансовый 24 3 2 4 3 2" xfId="44304"/>
    <cellStyle name="Финансовый 24 3 2 4 4" xfId="44305"/>
    <cellStyle name="Финансовый 24 3 2 5" xfId="44306"/>
    <cellStyle name="Финансовый 24 3 2 5 2" xfId="44307"/>
    <cellStyle name="Финансовый 24 3 2 5 2 2" xfId="44308"/>
    <cellStyle name="Финансовый 24 3 2 5 3" xfId="44309"/>
    <cellStyle name="Финансовый 24 3 2 5 4" xfId="49202"/>
    <cellStyle name="Финансовый 24 3 2 5 5" xfId="49203"/>
    <cellStyle name="Финансовый 24 3 2 5 6" xfId="49204"/>
    <cellStyle name="Финансовый 24 3 2 6" xfId="44310"/>
    <cellStyle name="Финансовый 24 3 2 6 2" xfId="44311"/>
    <cellStyle name="Финансовый 24 3 2 7" xfId="44312"/>
    <cellStyle name="Финансовый 24 3 2 7 2" xfId="44313"/>
    <cellStyle name="Финансовый 24 3 2 8" xfId="44314"/>
    <cellStyle name="Финансовый 24 3 3" xfId="44315"/>
    <cellStyle name="Финансовый 24 3 3 2" xfId="44316"/>
    <cellStyle name="Финансовый 24 3 3 2 2" xfId="44317"/>
    <cellStyle name="Финансовый 24 3 3 2 2 2" xfId="44318"/>
    <cellStyle name="Финансовый 24 3 3 2 2 2 2" xfId="44319"/>
    <cellStyle name="Финансовый 24 3 3 2 2 3" xfId="44320"/>
    <cellStyle name="Финансовый 24 3 3 2 2 4" xfId="49205"/>
    <cellStyle name="Финансовый 24 3 3 2 2 5" xfId="49206"/>
    <cellStyle name="Финансовый 24 3 3 2 3" xfId="44321"/>
    <cellStyle name="Финансовый 24 3 3 2 3 2" xfId="44322"/>
    <cellStyle name="Финансовый 24 3 3 2 4" xfId="44323"/>
    <cellStyle name="Финансовый 24 3 3 3" xfId="44324"/>
    <cellStyle name="Финансовый 24 3 3 3 2" xfId="44325"/>
    <cellStyle name="Финансовый 24 3 3 3 2 2" xfId="44326"/>
    <cellStyle name="Финансовый 24 3 3 3 2 2 2" xfId="44327"/>
    <cellStyle name="Финансовый 24 3 3 3 2 3" xfId="44328"/>
    <cellStyle name="Финансовый 24 3 3 3 2 4" xfId="49207"/>
    <cellStyle name="Финансовый 24 3 3 3 2 5" xfId="49208"/>
    <cellStyle name="Финансовый 24 3 3 3 3" xfId="44329"/>
    <cellStyle name="Финансовый 24 3 3 3 3 2" xfId="44330"/>
    <cellStyle name="Финансовый 24 3 3 3 4" xfId="44331"/>
    <cellStyle name="Финансовый 24 3 3 4" xfId="44332"/>
    <cellStyle name="Финансовый 24 3 3 4 2" xfId="44333"/>
    <cellStyle name="Финансовый 24 3 3 4 2 2" xfId="44334"/>
    <cellStyle name="Финансовый 24 3 3 4 2 2 2" xfId="44335"/>
    <cellStyle name="Финансовый 24 3 3 4 2 3" xfId="44336"/>
    <cellStyle name="Финансовый 24 3 3 4 2 4" xfId="49209"/>
    <cellStyle name="Финансовый 24 3 3 4 2 5" xfId="49210"/>
    <cellStyle name="Финансовый 24 3 3 4 3" xfId="44337"/>
    <cellStyle name="Финансовый 24 3 3 4 3 2" xfId="44338"/>
    <cellStyle name="Финансовый 24 3 3 4 4" xfId="44339"/>
    <cellStyle name="Финансовый 24 3 3 5" xfId="44340"/>
    <cellStyle name="Финансовый 24 3 3 5 2" xfId="44341"/>
    <cellStyle name="Финансовый 24 3 3 5 2 2" xfId="44342"/>
    <cellStyle name="Финансовый 24 3 3 5 3" xfId="44343"/>
    <cellStyle name="Финансовый 24 3 3 5 4" xfId="49211"/>
    <cellStyle name="Финансовый 24 3 3 5 5" xfId="49212"/>
    <cellStyle name="Финансовый 24 3 3 5 6" xfId="49213"/>
    <cellStyle name="Финансовый 24 3 3 6" xfId="44344"/>
    <cellStyle name="Финансовый 24 3 3 6 2" xfId="44345"/>
    <cellStyle name="Финансовый 24 3 3 7" xfId="44346"/>
    <cellStyle name="Финансовый 24 3 4" xfId="44347"/>
    <cellStyle name="Финансовый 24 3 4 2" xfId="44348"/>
    <cellStyle name="Финансовый 24 3 4 2 2" xfId="44349"/>
    <cellStyle name="Финансовый 24 3 4 2 2 2" xfId="44350"/>
    <cellStyle name="Финансовый 24 3 4 2 3" xfId="44351"/>
    <cellStyle name="Финансовый 24 3 4 2 4" xfId="49214"/>
    <cellStyle name="Финансовый 24 3 4 2 5" xfId="49215"/>
    <cellStyle name="Финансовый 24 3 4 3" xfId="44352"/>
    <cellStyle name="Финансовый 24 3 4 3 2" xfId="44353"/>
    <cellStyle name="Финансовый 24 3 4 4" xfId="44354"/>
    <cellStyle name="Финансовый 24 3 5" xfId="44355"/>
    <cellStyle name="Финансовый 24 3 5 2" xfId="44356"/>
    <cellStyle name="Финансовый 24 3 5 2 2" xfId="44357"/>
    <cellStyle name="Финансовый 24 3 5 2 2 2" xfId="44358"/>
    <cellStyle name="Финансовый 24 3 5 2 3" xfId="44359"/>
    <cellStyle name="Финансовый 24 3 5 2 4" xfId="49216"/>
    <cellStyle name="Финансовый 24 3 5 2 5" xfId="49217"/>
    <cellStyle name="Финансовый 24 3 5 3" xfId="44360"/>
    <cellStyle name="Финансовый 24 3 5 3 2" xfId="44361"/>
    <cellStyle name="Финансовый 24 3 5 4" xfId="44362"/>
    <cellStyle name="Финансовый 24 3 6" xfId="44363"/>
    <cellStyle name="Финансовый 24 3 6 2" xfId="44364"/>
    <cellStyle name="Финансовый 24 3 6 2 2" xfId="44365"/>
    <cellStyle name="Финансовый 24 3 6 2 2 2" xfId="44366"/>
    <cellStyle name="Финансовый 24 3 6 2 3" xfId="44367"/>
    <cellStyle name="Финансовый 24 3 6 2 4" xfId="49218"/>
    <cellStyle name="Финансовый 24 3 6 2 5" xfId="49219"/>
    <cellStyle name="Финансовый 24 3 6 3" xfId="44368"/>
    <cellStyle name="Финансовый 24 3 6 3 2" xfId="44369"/>
    <cellStyle name="Финансовый 24 3 6 4" xfId="44370"/>
    <cellStyle name="Финансовый 24 3 7" xfId="44371"/>
    <cellStyle name="Финансовый 24 3 7 2" xfId="44372"/>
    <cellStyle name="Финансовый 24 3 7 2 2" xfId="44373"/>
    <cellStyle name="Финансовый 24 3 7 2 2 2" xfId="44374"/>
    <cellStyle name="Финансовый 24 3 7 2 3" xfId="44375"/>
    <cellStyle name="Финансовый 24 3 7 2 4" xfId="49220"/>
    <cellStyle name="Финансовый 24 3 7 2 5" xfId="49221"/>
    <cellStyle name="Финансовый 24 3 7 3" xfId="44376"/>
    <cellStyle name="Финансовый 24 3 7 3 2" xfId="44377"/>
    <cellStyle name="Финансовый 24 3 7 4" xfId="44378"/>
    <cellStyle name="Финансовый 24 3 8" xfId="44379"/>
    <cellStyle name="Финансовый 24 3 8 2" xfId="44380"/>
    <cellStyle name="Финансовый 24 3 8 2 2" xfId="44381"/>
    <cellStyle name="Финансовый 24 3 8 3" xfId="44382"/>
    <cellStyle name="Финансовый 24 3 8 4" xfId="49222"/>
    <cellStyle name="Финансовый 24 3 8 5" xfId="49223"/>
    <cellStyle name="Финансовый 24 3 8 6" xfId="49224"/>
    <cellStyle name="Финансовый 24 3 9" xfId="44383"/>
    <cellStyle name="Финансовый 24 3 9 2" xfId="44384"/>
    <cellStyle name="Финансовый 24 4" xfId="44385"/>
    <cellStyle name="Финансовый 24 4 2" xfId="44386"/>
    <cellStyle name="Финансовый 24 4 2 2" xfId="44387"/>
    <cellStyle name="Финансовый 24 4 2 2 2" xfId="44388"/>
    <cellStyle name="Финансовый 24 4 2 2 2 2" xfId="44389"/>
    <cellStyle name="Финансовый 24 4 2 2 3" xfId="44390"/>
    <cellStyle name="Финансовый 24 4 2 2 4" xfId="49225"/>
    <cellStyle name="Финансовый 24 4 2 2 5" xfId="49226"/>
    <cellStyle name="Финансовый 24 4 2 3" xfId="44391"/>
    <cellStyle name="Финансовый 24 4 2 3 2" xfId="44392"/>
    <cellStyle name="Финансовый 24 4 2 4" xfId="44393"/>
    <cellStyle name="Финансовый 24 4 3" xfId="44394"/>
    <cellStyle name="Финансовый 24 4 3 2" xfId="44395"/>
    <cellStyle name="Финансовый 24 4 3 2 2" xfId="44396"/>
    <cellStyle name="Финансовый 24 4 3 2 2 2" xfId="44397"/>
    <cellStyle name="Финансовый 24 4 3 2 3" xfId="44398"/>
    <cellStyle name="Финансовый 24 4 3 2 4" xfId="49227"/>
    <cellStyle name="Финансовый 24 4 3 2 5" xfId="49228"/>
    <cellStyle name="Финансовый 24 4 3 3" xfId="44399"/>
    <cellStyle name="Финансовый 24 4 3 3 2" xfId="44400"/>
    <cellStyle name="Финансовый 24 4 3 4" xfId="44401"/>
    <cellStyle name="Финансовый 24 4 4" xfId="44402"/>
    <cellStyle name="Финансовый 24 4 4 2" xfId="44403"/>
    <cellStyle name="Финансовый 24 4 4 3" xfId="49229"/>
    <cellStyle name="Финансовый 24 4 4 4" xfId="49230"/>
    <cellStyle name="Финансовый 24 4 4 5" xfId="49231"/>
    <cellStyle name="Финансовый 24 4 5" xfId="44404"/>
    <cellStyle name="Финансовый 24 5" xfId="44405"/>
    <cellStyle name="Финансовый 24 5 2" xfId="44406"/>
    <cellStyle name="Финансовый 24 5 2 2" xfId="44407"/>
    <cellStyle name="Финансовый 24 5 2 2 2" xfId="44408"/>
    <cellStyle name="Финансовый 24 5 2 2 2 2" xfId="44409"/>
    <cellStyle name="Финансовый 24 5 2 2 3" xfId="44410"/>
    <cellStyle name="Финансовый 24 5 2 2 4" xfId="49232"/>
    <cellStyle name="Финансовый 24 5 2 2 5" xfId="49233"/>
    <cellStyle name="Финансовый 24 5 2 3" xfId="44411"/>
    <cellStyle name="Финансовый 24 5 2 3 2" xfId="44412"/>
    <cellStyle name="Финансовый 24 5 2 4" xfId="44413"/>
    <cellStyle name="Финансовый 24 5 3" xfId="44414"/>
    <cellStyle name="Финансовый 24 5 3 2" xfId="44415"/>
    <cellStyle name="Финансовый 24 5 3 2 2" xfId="44416"/>
    <cellStyle name="Финансовый 24 5 3 2 2 2" xfId="44417"/>
    <cellStyle name="Финансовый 24 5 3 2 3" xfId="44418"/>
    <cellStyle name="Финансовый 24 5 3 2 4" xfId="49234"/>
    <cellStyle name="Финансовый 24 5 3 2 5" xfId="49235"/>
    <cellStyle name="Финансовый 24 5 3 3" xfId="44419"/>
    <cellStyle name="Финансовый 24 5 3 3 2" xfId="44420"/>
    <cellStyle name="Финансовый 24 5 3 4" xfId="44421"/>
    <cellStyle name="Финансовый 24 5 4" xfId="49236"/>
    <cellStyle name="Финансовый 24 6" xfId="44422"/>
    <cellStyle name="Финансовый 24 6 2" xfId="44423"/>
    <cellStyle name="Финансовый 24 6 2 2" xfId="44424"/>
    <cellStyle name="Финансовый 24 6 2 3" xfId="49237"/>
    <cellStyle name="Финансовый 24 6 2 4" xfId="49238"/>
    <cellStyle name="Финансовый 24 6 2 5" xfId="49239"/>
    <cellStyle name="Финансовый 24 6 3" xfId="44425"/>
    <cellStyle name="Финансовый 24 7" xfId="44426"/>
    <cellStyle name="Финансовый 24 7 2" xfId="44427"/>
    <cellStyle name="Финансовый 24 7 2 2" xfId="44428"/>
    <cellStyle name="Финансовый 24 7 2 2 2" xfId="44429"/>
    <cellStyle name="Финансовый 24 7 2 3" xfId="44430"/>
    <cellStyle name="Финансовый 24 7 2 4" xfId="49240"/>
    <cellStyle name="Финансовый 24 7 2 5" xfId="49241"/>
    <cellStyle name="Финансовый 24 7 3" xfId="44431"/>
    <cellStyle name="Финансовый 24 7 3 2" xfId="44432"/>
    <cellStyle name="Финансовый 24 7 4" xfId="44433"/>
    <cellStyle name="Финансовый 24 8" xfId="44434"/>
    <cellStyle name="Финансовый 24 8 2" xfId="49242"/>
    <cellStyle name="Финансовый 24 8 2 2" xfId="49243"/>
    <cellStyle name="Финансовый 24 8 2 3" xfId="49244"/>
    <cellStyle name="Финансовый 24 8 2 4" xfId="49245"/>
    <cellStyle name="Финансовый 24 8 2 5" xfId="49246"/>
    <cellStyle name="Финансовый 24 9" xfId="44435"/>
    <cellStyle name="Финансовый 24 9 2" xfId="44436"/>
    <cellStyle name="Финансовый 24 9 3" xfId="49247"/>
    <cellStyle name="Финансовый 24 9 4" xfId="49248"/>
    <cellStyle name="Финансовый 24 9 5" xfId="49249"/>
    <cellStyle name="Финансовый 25" xfId="44437"/>
    <cellStyle name="Финансовый 25 10" xfId="44438"/>
    <cellStyle name="Финансовый 25 2" xfId="44439"/>
    <cellStyle name="Финансовый 25 2 2" xfId="49250"/>
    <cellStyle name="Финансовый 25 3" xfId="44440"/>
    <cellStyle name="Финансовый 25 3 2" xfId="44441"/>
    <cellStyle name="Финансовый 25 3 2 2" xfId="44442"/>
    <cellStyle name="Финансовый 25 3 2 3" xfId="49251"/>
    <cellStyle name="Финансовый 25 3 2 4" xfId="49252"/>
    <cellStyle name="Финансовый 25 3 2 5" xfId="49253"/>
    <cellStyle name="Финансовый 25 3 3" xfId="44443"/>
    <cellStyle name="Финансовый 25 4" xfId="44444"/>
    <cellStyle name="Финансовый 25 4 2" xfId="44445"/>
    <cellStyle name="Финансовый 25 4 2 2" xfId="44446"/>
    <cellStyle name="Финансовый 25 4 2 3" xfId="49254"/>
    <cellStyle name="Финансовый 25 4 2 4" xfId="49255"/>
    <cellStyle name="Финансовый 25 4 2 5" xfId="49256"/>
    <cellStyle name="Финансовый 25 4 3" xfId="44447"/>
    <cellStyle name="Финансовый 25 5" xfId="44448"/>
    <cellStyle name="Финансовый 25 5 2" xfId="49257"/>
    <cellStyle name="Финансовый 25 6" xfId="44449"/>
    <cellStyle name="Финансовый 25 6 2" xfId="44450"/>
    <cellStyle name="Финансовый 25 6 2 2" xfId="44451"/>
    <cellStyle name="Финансовый 25 6 2 2 2" xfId="49258"/>
    <cellStyle name="Финансовый 25 6 2 2 3" xfId="49259"/>
    <cellStyle name="Финансовый 25 6 2 2 4" xfId="49260"/>
    <cellStyle name="Финансовый 25 6 2 2 5" xfId="49261"/>
    <cellStyle name="Финансовый 25 6 2 3" xfId="49262"/>
    <cellStyle name="Финансовый 25 6 2 4" xfId="49263"/>
    <cellStyle name="Финансовый 25 6 2 5" xfId="49264"/>
    <cellStyle name="Финансовый 25 6 2 6" xfId="49265"/>
    <cellStyle name="Финансовый 25 6 3" xfId="44452"/>
    <cellStyle name="Финансовый 25 7" xfId="44453"/>
    <cellStyle name="Финансовый 25 7 2" xfId="44454"/>
    <cellStyle name="Финансовый 25 7 2 2" xfId="44455"/>
    <cellStyle name="Финансовый 25 7 2 2 2" xfId="44456"/>
    <cellStyle name="Финансовый 25 7 2 2 2 2" xfId="44457"/>
    <cellStyle name="Финансовый 25 7 2 2 3" xfId="44458"/>
    <cellStyle name="Финансовый 25 7 2 2 4" xfId="49266"/>
    <cellStyle name="Финансовый 25 7 2 2 5" xfId="49267"/>
    <cellStyle name="Финансовый 25 7 2 3" xfId="44459"/>
    <cellStyle name="Финансовый 25 7 2 3 2" xfId="44460"/>
    <cellStyle name="Финансовый 25 7 2 4" xfId="44461"/>
    <cellStyle name="Финансовый 25 7 3" xfId="44462"/>
    <cellStyle name="Финансовый 25 7 3 2" xfId="44463"/>
    <cellStyle name="Финансовый 25 7 3 2 2" xfId="44464"/>
    <cellStyle name="Финансовый 25 7 3 2 2 2" xfId="44465"/>
    <cellStyle name="Финансовый 25 7 3 2 3" xfId="44466"/>
    <cellStyle name="Финансовый 25 7 3 2 4" xfId="49268"/>
    <cellStyle name="Финансовый 25 7 3 2 5" xfId="49269"/>
    <cellStyle name="Финансовый 25 7 3 3" xfId="44467"/>
    <cellStyle name="Финансовый 25 7 3 3 2" xfId="44468"/>
    <cellStyle name="Финансовый 25 7 3 4" xfId="44469"/>
    <cellStyle name="Финансовый 25 7 4" xfId="44470"/>
    <cellStyle name="Финансовый 25 7 4 2" xfId="44471"/>
    <cellStyle name="Финансовый 25 7 4 2 2" xfId="44472"/>
    <cellStyle name="Финансовый 25 7 4 2 2 2" xfId="44473"/>
    <cellStyle name="Финансовый 25 7 4 2 3" xfId="44474"/>
    <cellStyle name="Финансовый 25 7 4 2 4" xfId="49270"/>
    <cellStyle name="Финансовый 25 7 4 2 5" xfId="49271"/>
    <cellStyle name="Финансовый 25 7 4 3" xfId="44475"/>
    <cellStyle name="Финансовый 25 7 4 3 2" xfId="44476"/>
    <cellStyle name="Финансовый 25 7 4 4" xfId="44477"/>
    <cellStyle name="Финансовый 25 7 5" xfId="44478"/>
    <cellStyle name="Финансовый 25 7 5 2" xfId="44479"/>
    <cellStyle name="Финансовый 25 7 5 2 2" xfId="44480"/>
    <cellStyle name="Финансовый 25 7 5 3" xfId="44481"/>
    <cellStyle name="Финансовый 25 7 5 4" xfId="49272"/>
    <cellStyle name="Финансовый 25 7 5 5" xfId="49273"/>
    <cellStyle name="Финансовый 25 7 5 6" xfId="49274"/>
    <cellStyle name="Финансовый 25 7 6" xfId="44482"/>
    <cellStyle name="Финансовый 25 7 6 2" xfId="44483"/>
    <cellStyle name="Финансовый 25 7 7" xfId="44484"/>
    <cellStyle name="Финансовый 25 7 7 2" xfId="44485"/>
    <cellStyle name="Финансовый 25 7 8" xfId="44486"/>
    <cellStyle name="Финансовый 25 8" xfId="44487"/>
    <cellStyle name="Финансовый 25 8 2" xfId="44488"/>
    <cellStyle name="Финансовый 25 8 2 2" xfId="44489"/>
    <cellStyle name="Финансовый 25 8 3" xfId="44490"/>
    <cellStyle name="Финансовый 25 9" xfId="44491"/>
    <cellStyle name="Финансовый 25 9 2" xfId="44492"/>
    <cellStyle name="Финансовый 25 9 3" xfId="49275"/>
    <cellStyle name="Финансовый 25 9 4" xfId="49276"/>
    <cellStyle name="Финансовый 25 9 5" xfId="49277"/>
    <cellStyle name="Финансовый 26" xfId="44493"/>
    <cellStyle name="Финансовый 26 10" xfId="44494"/>
    <cellStyle name="Финансовый 26 10 2" xfId="44495"/>
    <cellStyle name="Финансовый 26 10 2 2" xfId="44496"/>
    <cellStyle name="Финансовый 26 10 2 2 2" xfId="44497"/>
    <cellStyle name="Финансовый 26 10 2 3" xfId="44498"/>
    <cellStyle name="Финансовый 26 10 2 4" xfId="49278"/>
    <cellStyle name="Финансовый 26 10 2 5" xfId="49279"/>
    <cellStyle name="Финансовый 26 10 3" xfId="44499"/>
    <cellStyle name="Финансовый 26 10 3 2" xfId="44500"/>
    <cellStyle name="Финансовый 26 10 4" xfId="44501"/>
    <cellStyle name="Финансовый 26 11" xfId="44502"/>
    <cellStyle name="Финансовый 26 11 2" xfId="44503"/>
    <cellStyle name="Финансовый 26 11 2 2" xfId="44504"/>
    <cellStyle name="Финансовый 26 11 2 2 2" xfId="44505"/>
    <cellStyle name="Финансовый 26 11 2 3" xfId="44506"/>
    <cellStyle name="Финансовый 26 11 2 4" xfId="49280"/>
    <cellStyle name="Финансовый 26 11 2 5" xfId="49281"/>
    <cellStyle name="Финансовый 26 11 3" xfId="44507"/>
    <cellStyle name="Финансовый 26 11 3 2" xfId="44508"/>
    <cellStyle name="Финансовый 26 11 4" xfId="44509"/>
    <cellStyle name="Финансовый 26 12" xfId="44510"/>
    <cellStyle name="Финансовый 26 12 2" xfId="44511"/>
    <cellStyle name="Финансовый 26 12 2 2" xfId="44512"/>
    <cellStyle name="Финансовый 26 12 2 3" xfId="49282"/>
    <cellStyle name="Финансовый 26 12 2 4" xfId="49283"/>
    <cellStyle name="Финансовый 26 12 2 5" xfId="49284"/>
    <cellStyle name="Финансовый 26 12 3" xfId="44513"/>
    <cellStyle name="Финансовый 26 13" xfId="44514"/>
    <cellStyle name="Финансовый 26 13 2" xfId="44515"/>
    <cellStyle name="Финансовый 26 13 3" xfId="49285"/>
    <cellStyle name="Финансовый 26 13 4" xfId="49286"/>
    <cellStyle name="Финансовый 26 13 5" xfId="49287"/>
    <cellStyle name="Финансовый 26 14" xfId="44516"/>
    <cellStyle name="Финансовый 26 2" xfId="44517"/>
    <cellStyle name="Финансовый 26 2 2" xfId="44518"/>
    <cellStyle name="Финансовый 26 2 2 2" xfId="44519"/>
    <cellStyle name="Финансовый 26 2 2 2 2" xfId="44520"/>
    <cellStyle name="Финансовый 26 2 2 2 2 2" xfId="44521"/>
    <cellStyle name="Финансовый 26 2 2 2 2 2 2" xfId="44522"/>
    <cellStyle name="Финансовый 26 2 2 2 2 3" xfId="44523"/>
    <cellStyle name="Финансовый 26 2 2 2 2 4" xfId="49288"/>
    <cellStyle name="Финансовый 26 2 2 2 2 5" xfId="49289"/>
    <cellStyle name="Финансовый 26 2 2 2 3" xfId="44524"/>
    <cellStyle name="Финансовый 26 2 2 2 3 2" xfId="44525"/>
    <cellStyle name="Финансовый 26 2 2 2 4" xfId="44526"/>
    <cellStyle name="Финансовый 26 2 2 3" xfId="44527"/>
    <cellStyle name="Финансовый 26 2 2 3 2" xfId="44528"/>
    <cellStyle name="Финансовый 26 2 2 3 2 2" xfId="44529"/>
    <cellStyle name="Финансовый 26 2 2 3 2 2 2" xfId="44530"/>
    <cellStyle name="Финансовый 26 2 2 3 2 3" xfId="44531"/>
    <cellStyle name="Финансовый 26 2 2 3 2 4" xfId="49290"/>
    <cellStyle name="Финансовый 26 2 2 3 2 5" xfId="49291"/>
    <cellStyle name="Финансовый 26 2 2 3 3" xfId="44532"/>
    <cellStyle name="Финансовый 26 2 2 3 3 2" xfId="44533"/>
    <cellStyle name="Финансовый 26 2 2 3 4" xfId="44534"/>
    <cellStyle name="Финансовый 26 2 2 4" xfId="44535"/>
    <cellStyle name="Финансовый 26 2 2 4 2" xfId="44536"/>
    <cellStyle name="Финансовый 26 2 2 4 3" xfId="49292"/>
    <cellStyle name="Финансовый 26 2 2 4 4" xfId="49293"/>
    <cellStyle name="Финансовый 26 2 2 4 5" xfId="49294"/>
    <cellStyle name="Финансовый 26 2 2 5" xfId="44537"/>
    <cellStyle name="Финансовый 26 2 3" xfId="44538"/>
    <cellStyle name="Финансовый 26 2 3 2" xfId="44539"/>
    <cellStyle name="Финансовый 26 2 3 2 2" xfId="44540"/>
    <cellStyle name="Финансовый 26 2 3 2 2 2" xfId="44541"/>
    <cellStyle name="Финансовый 26 2 3 2 2 2 2" xfId="44542"/>
    <cellStyle name="Финансовый 26 2 3 2 2 3" xfId="44543"/>
    <cellStyle name="Финансовый 26 2 3 2 2 4" xfId="49295"/>
    <cellStyle name="Финансовый 26 2 3 2 2 5" xfId="49296"/>
    <cellStyle name="Финансовый 26 2 3 2 3" xfId="44544"/>
    <cellStyle name="Финансовый 26 2 3 2 3 2" xfId="44545"/>
    <cellStyle name="Финансовый 26 2 3 2 4" xfId="44546"/>
    <cellStyle name="Финансовый 26 2 3 3" xfId="44547"/>
    <cellStyle name="Финансовый 26 2 3 3 2" xfId="44548"/>
    <cellStyle name="Финансовый 26 2 3 3 2 2" xfId="44549"/>
    <cellStyle name="Финансовый 26 2 3 3 2 2 2" xfId="44550"/>
    <cellStyle name="Финансовый 26 2 3 3 2 3" xfId="44551"/>
    <cellStyle name="Финансовый 26 2 3 3 2 4" xfId="49297"/>
    <cellStyle name="Финансовый 26 2 3 3 2 5" xfId="49298"/>
    <cellStyle name="Финансовый 26 2 3 3 3" xfId="44552"/>
    <cellStyle name="Финансовый 26 2 3 3 3 2" xfId="44553"/>
    <cellStyle name="Финансовый 26 2 3 3 4" xfId="44554"/>
    <cellStyle name="Финансовый 26 2 3 4" xfId="44555"/>
    <cellStyle name="Финансовый 26 2 3 4 2" xfId="44556"/>
    <cellStyle name="Финансовый 26 2 3 4 2 2" xfId="44557"/>
    <cellStyle name="Финансовый 26 2 3 4 2 2 2" xfId="44558"/>
    <cellStyle name="Финансовый 26 2 3 4 2 3" xfId="44559"/>
    <cellStyle name="Финансовый 26 2 3 4 2 4" xfId="49299"/>
    <cellStyle name="Финансовый 26 2 3 4 2 5" xfId="49300"/>
    <cellStyle name="Финансовый 26 2 3 4 3" xfId="44560"/>
    <cellStyle name="Финансовый 26 2 3 4 3 2" xfId="44561"/>
    <cellStyle name="Финансовый 26 2 3 4 4" xfId="44562"/>
    <cellStyle name="Финансовый 26 2 3 5" xfId="44563"/>
    <cellStyle name="Финансовый 26 2 3 5 2" xfId="44564"/>
    <cellStyle name="Финансовый 26 2 3 5 2 2" xfId="44565"/>
    <cellStyle name="Финансовый 26 2 3 5 2 2 2" xfId="44566"/>
    <cellStyle name="Финансовый 26 2 3 5 2 3" xfId="44567"/>
    <cellStyle name="Финансовый 26 2 3 5 2 4" xfId="49301"/>
    <cellStyle name="Финансовый 26 2 3 5 2 5" xfId="49302"/>
    <cellStyle name="Финансовый 26 2 3 5 3" xfId="44568"/>
    <cellStyle name="Финансовый 26 2 3 5 3 2" xfId="44569"/>
    <cellStyle name="Финансовый 26 2 3 5 4" xfId="44570"/>
    <cellStyle name="Финансовый 26 2 3 6" xfId="44571"/>
    <cellStyle name="Финансовый 26 2 3 6 2" xfId="44572"/>
    <cellStyle name="Финансовый 26 2 3 6 2 2" xfId="44573"/>
    <cellStyle name="Финансовый 26 2 3 6 3" xfId="44574"/>
    <cellStyle name="Финансовый 26 2 3 6 4" xfId="49303"/>
    <cellStyle name="Финансовый 26 2 3 6 5" xfId="49304"/>
    <cellStyle name="Финансовый 26 2 3 6 6" xfId="49305"/>
    <cellStyle name="Финансовый 26 2 3 7" xfId="44575"/>
    <cellStyle name="Финансовый 26 2 3 7 2" xfId="44576"/>
    <cellStyle name="Финансовый 26 2 3 8" xfId="44577"/>
    <cellStyle name="Финансовый 26 2 3 8 2" xfId="44578"/>
    <cellStyle name="Финансовый 26 2 3 9" xfId="44579"/>
    <cellStyle name="Финансовый 26 2 4" xfId="44580"/>
    <cellStyle name="Финансовый 26 2 4 2" xfId="44581"/>
    <cellStyle name="Финансовый 26 2 4 2 2" xfId="44582"/>
    <cellStyle name="Финансовый 26 2 4 2 2 2" xfId="44583"/>
    <cellStyle name="Финансовый 26 2 4 2 3" xfId="44584"/>
    <cellStyle name="Финансовый 26 2 4 2 4" xfId="49306"/>
    <cellStyle name="Финансовый 26 2 4 2 5" xfId="49307"/>
    <cellStyle name="Финансовый 26 2 4 3" xfId="44585"/>
    <cellStyle name="Финансовый 26 2 4 3 2" xfId="44586"/>
    <cellStyle name="Финансовый 26 2 4 4" xfId="44587"/>
    <cellStyle name="Финансовый 26 2 5" xfId="44588"/>
    <cellStyle name="Финансовый 26 2 5 2" xfId="44589"/>
    <cellStyle name="Финансовый 26 2 5 2 2" xfId="49308"/>
    <cellStyle name="Финансовый 26 2 5 2 3" xfId="49309"/>
    <cellStyle name="Финансовый 26 2 5 2 4" xfId="49310"/>
    <cellStyle name="Финансовый 26 2 5 2 5" xfId="49311"/>
    <cellStyle name="Финансовый 26 2 6" xfId="44590"/>
    <cellStyle name="Финансовый 26 2 6 2" xfId="44591"/>
    <cellStyle name="Финансовый 26 2 6 3" xfId="49312"/>
    <cellStyle name="Финансовый 26 2 6 4" xfId="49313"/>
    <cellStyle name="Финансовый 26 2 6 5" xfId="49314"/>
    <cellStyle name="Финансовый 26 2 7" xfId="44592"/>
    <cellStyle name="Финансовый 26 3" xfId="44593"/>
    <cellStyle name="Финансовый 26 3 10" xfId="44594"/>
    <cellStyle name="Финансовый 26 3 10 2" xfId="44595"/>
    <cellStyle name="Финансовый 26 3 11" xfId="44596"/>
    <cellStyle name="Финансовый 26 3 2" xfId="44597"/>
    <cellStyle name="Финансовый 26 3 2 2" xfId="44598"/>
    <cellStyle name="Финансовый 26 3 2 2 2" xfId="44599"/>
    <cellStyle name="Финансовый 26 3 2 2 2 2" xfId="44600"/>
    <cellStyle name="Финансовый 26 3 2 2 2 2 2" xfId="44601"/>
    <cellStyle name="Финансовый 26 3 2 2 2 3" xfId="44602"/>
    <cellStyle name="Финансовый 26 3 2 2 2 4" xfId="49315"/>
    <cellStyle name="Финансовый 26 3 2 2 2 5" xfId="49316"/>
    <cellStyle name="Финансовый 26 3 2 2 3" xfId="44603"/>
    <cellStyle name="Финансовый 26 3 2 2 3 2" xfId="44604"/>
    <cellStyle name="Финансовый 26 3 2 2 4" xfId="44605"/>
    <cellStyle name="Финансовый 26 3 2 3" xfId="44606"/>
    <cellStyle name="Финансовый 26 3 2 3 2" xfId="44607"/>
    <cellStyle name="Финансовый 26 3 2 3 2 2" xfId="44608"/>
    <cellStyle name="Финансовый 26 3 2 3 2 2 2" xfId="44609"/>
    <cellStyle name="Финансовый 26 3 2 3 2 3" xfId="44610"/>
    <cellStyle name="Финансовый 26 3 2 3 2 4" xfId="49317"/>
    <cellStyle name="Финансовый 26 3 2 3 2 5" xfId="49318"/>
    <cellStyle name="Финансовый 26 3 2 3 3" xfId="44611"/>
    <cellStyle name="Финансовый 26 3 2 3 3 2" xfId="44612"/>
    <cellStyle name="Финансовый 26 3 2 3 4" xfId="44613"/>
    <cellStyle name="Финансовый 26 3 2 4" xfId="44614"/>
    <cellStyle name="Финансовый 26 3 2 4 2" xfId="44615"/>
    <cellStyle name="Финансовый 26 3 2 4 2 2" xfId="44616"/>
    <cellStyle name="Финансовый 26 3 2 4 2 2 2" xfId="44617"/>
    <cellStyle name="Финансовый 26 3 2 4 2 3" xfId="44618"/>
    <cellStyle name="Финансовый 26 3 2 4 2 4" xfId="49319"/>
    <cellStyle name="Финансовый 26 3 2 4 2 5" xfId="49320"/>
    <cellStyle name="Финансовый 26 3 2 4 3" xfId="44619"/>
    <cellStyle name="Финансовый 26 3 2 4 3 2" xfId="44620"/>
    <cellStyle name="Финансовый 26 3 2 4 4" xfId="44621"/>
    <cellStyle name="Финансовый 26 3 2 5" xfId="44622"/>
    <cellStyle name="Финансовый 26 3 2 5 2" xfId="44623"/>
    <cellStyle name="Финансовый 26 3 2 5 2 2" xfId="44624"/>
    <cellStyle name="Финансовый 26 3 2 5 2 2 2" xfId="44625"/>
    <cellStyle name="Финансовый 26 3 2 5 2 3" xfId="44626"/>
    <cellStyle name="Финансовый 26 3 2 5 2 4" xfId="49321"/>
    <cellStyle name="Финансовый 26 3 2 5 2 5" xfId="49322"/>
    <cellStyle name="Финансовый 26 3 2 5 3" xfId="44627"/>
    <cellStyle name="Финансовый 26 3 2 5 3 2" xfId="44628"/>
    <cellStyle name="Финансовый 26 3 2 5 4" xfId="44629"/>
    <cellStyle name="Финансовый 26 3 2 6" xfId="44630"/>
    <cellStyle name="Финансовый 26 3 2 6 2" xfId="44631"/>
    <cellStyle name="Финансовый 26 3 2 6 2 2" xfId="44632"/>
    <cellStyle name="Финансовый 26 3 2 6 3" xfId="44633"/>
    <cellStyle name="Финансовый 26 3 2 6 4" xfId="49323"/>
    <cellStyle name="Финансовый 26 3 2 6 5" xfId="49324"/>
    <cellStyle name="Финансовый 26 3 2 6 6" xfId="49325"/>
    <cellStyle name="Финансовый 26 3 2 7" xfId="44634"/>
    <cellStyle name="Финансовый 26 3 2 7 2" xfId="44635"/>
    <cellStyle name="Финансовый 26 3 2 8" xfId="44636"/>
    <cellStyle name="Финансовый 26 3 3" xfId="44637"/>
    <cellStyle name="Финансовый 26 3 3 2" xfId="44638"/>
    <cellStyle name="Финансовый 26 3 3 2 2" xfId="44639"/>
    <cellStyle name="Финансовый 26 3 3 2 2 2" xfId="44640"/>
    <cellStyle name="Финансовый 26 3 3 2 2 2 2" xfId="44641"/>
    <cellStyle name="Финансовый 26 3 3 2 2 3" xfId="44642"/>
    <cellStyle name="Финансовый 26 3 3 2 2 4" xfId="49326"/>
    <cellStyle name="Финансовый 26 3 3 2 2 5" xfId="49327"/>
    <cellStyle name="Финансовый 26 3 3 2 3" xfId="44643"/>
    <cellStyle name="Финансовый 26 3 3 2 3 2" xfId="44644"/>
    <cellStyle name="Финансовый 26 3 3 2 4" xfId="44645"/>
    <cellStyle name="Финансовый 26 3 3 3" xfId="44646"/>
    <cellStyle name="Финансовый 26 3 3 3 2" xfId="44647"/>
    <cellStyle name="Финансовый 26 3 3 3 2 2" xfId="44648"/>
    <cellStyle name="Финансовый 26 3 3 3 2 2 2" xfId="44649"/>
    <cellStyle name="Финансовый 26 3 3 3 2 3" xfId="44650"/>
    <cellStyle name="Финансовый 26 3 3 3 2 4" xfId="49328"/>
    <cellStyle name="Финансовый 26 3 3 3 2 5" xfId="49329"/>
    <cellStyle name="Финансовый 26 3 3 3 3" xfId="44651"/>
    <cellStyle name="Финансовый 26 3 3 3 3 2" xfId="44652"/>
    <cellStyle name="Финансовый 26 3 3 3 4" xfId="44653"/>
    <cellStyle name="Финансовый 26 3 3 4" xfId="44654"/>
    <cellStyle name="Финансовый 26 3 3 4 2" xfId="44655"/>
    <cellStyle name="Финансовый 26 3 3 4 2 2" xfId="44656"/>
    <cellStyle name="Финансовый 26 3 3 4 2 2 2" xfId="44657"/>
    <cellStyle name="Финансовый 26 3 3 4 2 3" xfId="44658"/>
    <cellStyle name="Финансовый 26 3 3 4 2 4" xfId="49330"/>
    <cellStyle name="Финансовый 26 3 3 4 2 5" xfId="49331"/>
    <cellStyle name="Финансовый 26 3 3 4 3" xfId="44659"/>
    <cellStyle name="Финансовый 26 3 3 4 3 2" xfId="44660"/>
    <cellStyle name="Финансовый 26 3 3 4 4" xfId="44661"/>
    <cellStyle name="Финансовый 26 3 3 5" xfId="44662"/>
    <cellStyle name="Финансовый 26 3 3 5 2" xfId="44663"/>
    <cellStyle name="Финансовый 26 3 3 5 2 2" xfId="44664"/>
    <cellStyle name="Финансовый 26 3 3 5 2 2 2" xfId="44665"/>
    <cellStyle name="Финансовый 26 3 3 5 2 3" xfId="44666"/>
    <cellStyle name="Финансовый 26 3 3 5 2 4" xfId="49332"/>
    <cellStyle name="Финансовый 26 3 3 5 2 5" xfId="49333"/>
    <cellStyle name="Финансовый 26 3 3 5 3" xfId="44667"/>
    <cellStyle name="Финансовый 26 3 3 5 3 2" xfId="44668"/>
    <cellStyle name="Финансовый 26 3 3 5 4" xfId="44669"/>
    <cellStyle name="Финансовый 26 3 3 6" xfId="44670"/>
    <cellStyle name="Финансовый 26 3 3 6 2" xfId="44671"/>
    <cellStyle name="Финансовый 26 3 3 6 2 2" xfId="44672"/>
    <cellStyle name="Финансовый 26 3 3 6 3" xfId="44673"/>
    <cellStyle name="Финансовый 26 3 3 6 4" xfId="49334"/>
    <cellStyle name="Финансовый 26 3 3 6 5" xfId="49335"/>
    <cellStyle name="Финансовый 26 3 3 6 6" xfId="49336"/>
    <cellStyle name="Финансовый 26 3 3 7" xfId="44674"/>
    <cellStyle name="Финансовый 26 3 3 7 2" xfId="44675"/>
    <cellStyle name="Финансовый 26 3 3 8" xfId="44676"/>
    <cellStyle name="Финансовый 26 3 4" xfId="44677"/>
    <cellStyle name="Финансовый 26 3 4 2" xfId="44678"/>
    <cellStyle name="Финансовый 26 3 4 2 2" xfId="44679"/>
    <cellStyle name="Финансовый 26 3 4 2 2 2" xfId="44680"/>
    <cellStyle name="Финансовый 26 3 4 2 3" xfId="44681"/>
    <cellStyle name="Финансовый 26 3 4 2 4" xfId="49337"/>
    <cellStyle name="Финансовый 26 3 4 2 5" xfId="49338"/>
    <cellStyle name="Финансовый 26 3 4 3" xfId="44682"/>
    <cellStyle name="Финансовый 26 3 4 3 2" xfId="44683"/>
    <cellStyle name="Финансовый 26 3 4 4" xfId="44684"/>
    <cellStyle name="Финансовый 26 3 5" xfId="44685"/>
    <cellStyle name="Финансовый 26 3 5 2" xfId="44686"/>
    <cellStyle name="Финансовый 26 3 5 2 2" xfId="44687"/>
    <cellStyle name="Финансовый 26 3 5 2 2 2" xfId="44688"/>
    <cellStyle name="Финансовый 26 3 5 2 3" xfId="44689"/>
    <cellStyle name="Финансовый 26 3 5 2 4" xfId="49339"/>
    <cellStyle name="Финансовый 26 3 5 2 5" xfId="49340"/>
    <cellStyle name="Финансовый 26 3 5 3" xfId="44690"/>
    <cellStyle name="Финансовый 26 3 5 3 2" xfId="44691"/>
    <cellStyle name="Финансовый 26 3 5 4" xfId="44692"/>
    <cellStyle name="Финансовый 26 3 6" xfId="44693"/>
    <cellStyle name="Финансовый 26 3 6 2" xfId="44694"/>
    <cellStyle name="Финансовый 26 3 6 2 2" xfId="44695"/>
    <cellStyle name="Финансовый 26 3 6 2 2 2" xfId="44696"/>
    <cellStyle name="Финансовый 26 3 6 2 3" xfId="44697"/>
    <cellStyle name="Финансовый 26 3 6 2 4" xfId="49341"/>
    <cellStyle name="Финансовый 26 3 6 2 5" xfId="49342"/>
    <cellStyle name="Финансовый 26 3 6 3" xfId="44698"/>
    <cellStyle name="Финансовый 26 3 6 3 2" xfId="44699"/>
    <cellStyle name="Финансовый 26 3 6 4" xfId="44700"/>
    <cellStyle name="Финансовый 26 3 7" xfId="44701"/>
    <cellStyle name="Финансовый 26 3 7 2" xfId="44702"/>
    <cellStyle name="Финансовый 26 3 7 2 2" xfId="44703"/>
    <cellStyle name="Финансовый 26 3 7 2 2 2" xfId="44704"/>
    <cellStyle name="Финансовый 26 3 7 2 3" xfId="44705"/>
    <cellStyle name="Финансовый 26 3 7 2 4" xfId="49343"/>
    <cellStyle name="Финансовый 26 3 7 2 5" xfId="49344"/>
    <cellStyle name="Финансовый 26 3 7 3" xfId="44706"/>
    <cellStyle name="Финансовый 26 3 7 3 2" xfId="44707"/>
    <cellStyle name="Финансовый 26 3 7 4" xfId="44708"/>
    <cellStyle name="Финансовый 26 3 8" xfId="44709"/>
    <cellStyle name="Финансовый 26 3 8 2" xfId="44710"/>
    <cellStyle name="Финансовый 26 3 8 2 2" xfId="44711"/>
    <cellStyle name="Финансовый 26 3 8 3" xfId="44712"/>
    <cellStyle name="Финансовый 26 3 8 4" xfId="49345"/>
    <cellStyle name="Финансовый 26 3 8 5" xfId="49346"/>
    <cellStyle name="Финансовый 26 3 8 6" xfId="49347"/>
    <cellStyle name="Финансовый 26 3 9" xfId="44713"/>
    <cellStyle name="Финансовый 26 3 9 2" xfId="44714"/>
    <cellStyle name="Финансовый 26 4" xfId="44715"/>
    <cellStyle name="Финансовый 26 4 2" xfId="44716"/>
    <cellStyle name="Финансовый 26 4 2 2" xfId="44717"/>
    <cellStyle name="Финансовый 26 4 2 2 2" xfId="44718"/>
    <cellStyle name="Финансовый 26 4 2 2 2 2" xfId="44719"/>
    <cellStyle name="Финансовый 26 4 2 2 3" xfId="44720"/>
    <cellStyle name="Финансовый 26 4 2 2 4" xfId="49348"/>
    <cellStyle name="Финансовый 26 4 2 2 5" xfId="49349"/>
    <cellStyle name="Финансовый 26 4 2 3" xfId="44721"/>
    <cellStyle name="Финансовый 26 4 2 3 2" xfId="44722"/>
    <cellStyle name="Финансовый 26 4 2 4" xfId="44723"/>
    <cellStyle name="Финансовый 26 4 3" xfId="44724"/>
    <cellStyle name="Финансовый 26 4 3 2" xfId="44725"/>
    <cellStyle name="Финансовый 26 4 3 2 2" xfId="44726"/>
    <cellStyle name="Финансовый 26 4 3 2 2 2" xfId="44727"/>
    <cellStyle name="Финансовый 26 4 3 2 3" xfId="44728"/>
    <cellStyle name="Финансовый 26 4 3 2 4" xfId="49350"/>
    <cellStyle name="Финансовый 26 4 3 2 5" xfId="49351"/>
    <cellStyle name="Финансовый 26 4 3 3" xfId="44729"/>
    <cellStyle name="Финансовый 26 4 3 3 2" xfId="44730"/>
    <cellStyle name="Финансовый 26 4 3 4" xfId="44731"/>
    <cellStyle name="Финансовый 26 4 4" xfId="44732"/>
    <cellStyle name="Финансовый 26 4 4 2" xfId="44733"/>
    <cellStyle name="Финансовый 26 4 4 2 2" xfId="44734"/>
    <cellStyle name="Финансовый 26 4 4 2 2 2" xfId="44735"/>
    <cellStyle name="Финансовый 26 4 4 2 3" xfId="44736"/>
    <cellStyle name="Финансовый 26 4 4 2 4" xfId="49352"/>
    <cellStyle name="Финансовый 26 4 4 2 5" xfId="49353"/>
    <cellStyle name="Финансовый 26 4 4 3" xfId="44737"/>
    <cellStyle name="Финансовый 26 4 4 3 2" xfId="44738"/>
    <cellStyle name="Финансовый 26 4 4 4" xfId="44739"/>
    <cellStyle name="Финансовый 26 4 5" xfId="44740"/>
    <cellStyle name="Финансовый 26 4 5 2" xfId="44741"/>
    <cellStyle name="Финансовый 26 4 5 2 2" xfId="44742"/>
    <cellStyle name="Финансовый 26 4 5 2 2 2" xfId="44743"/>
    <cellStyle name="Финансовый 26 4 5 2 3" xfId="44744"/>
    <cellStyle name="Финансовый 26 4 5 2 4" xfId="49354"/>
    <cellStyle name="Финансовый 26 4 5 2 5" xfId="49355"/>
    <cellStyle name="Финансовый 26 4 5 3" xfId="44745"/>
    <cellStyle name="Финансовый 26 4 5 3 2" xfId="44746"/>
    <cellStyle name="Финансовый 26 4 5 4" xfId="44747"/>
    <cellStyle name="Финансовый 26 4 6" xfId="44748"/>
    <cellStyle name="Финансовый 26 4 6 2" xfId="44749"/>
    <cellStyle name="Финансовый 26 4 6 2 2" xfId="44750"/>
    <cellStyle name="Финансовый 26 4 6 3" xfId="44751"/>
    <cellStyle name="Финансовый 26 4 6 4" xfId="49356"/>
    <cellStyle name="Финансовый 26 4 6 5" xfId="49357"/>
    <cellStyle name="Финансовый 26 4 6 6" xfId="49358"/>
    <cellStyle name="Финансовый 26 4 7" xfId="44752"/>
    <cellStyle name="Финансовый 26 4 7 2" xfId="44753"/>
    <cellStyle name="Финансовый 26 4 8" xfId="44754"/>
    <cellStyle name="Финансовый 26 5" xfId="44755"/>
    <cellStyle name="Финансовый 26 5 2" xfId="44756"/>
    <cellStyle name="Финансовый 26 5 2 2" xfId="44757"/>
    <cellStyle name="Финансовый 26 5 2 2 2" xfId="44758"/>
    <cellStyle name="Финансовый 26 5 2 2 2 2" xfId="44759"/>
    <cellStyle name="Финансовый 26 5 2 2 3" xfId="44760"/>
    <cellStyle name="Финансовый 26 5 2 2 4" xfId="49359"/>
    <cellStyle name="Финансовый 26 5 2 2 5" xfId="49360"/>
    <cellStyle name="Финансовый 26 5 2 3" xfId="44761"/>
    <cellStyle name="Финансовый 26 5 2 3 2" xfId="44762"/>
    <cellStyle name="Финансовый 26 5 2 4" xfId="44763"/>
    <cellStyle name="Финансовый 26 5 3" xfId="44764"/>
    <cellStyle name="Финансовый 26 5 3 2" xfId="44765"/>
    <cellStyle name="Финансовый 26 5 3 2 2" xfId="44766"/>
    <cellStyle name="Финансовый 26 5 3 2 2 2" xfId="44767"/>
    <cellStyle name="Финансовый 26 5 3 2 3" xfId="44768"/>
    <cellStyle name="Финансовый 26 5 3 2 4" xfId="49361"/>
    <cellStyle name="Финансовый 26 5 3 2 5" xfId="49362"/>
    <cellStyle name="Финансовый 26 5 3 3" xfId="44769"/>
    <cellStyle name="Финансовый 26 5 3 3 2" xfId="44770"/>
    <cellStyle name="Финансовый 26 5 3 4" xfId="44771"/>
    <cellStyle name="Финансовый 26 5 4" xfId="44772"/>
    <cellStyle name="Финансовый 26 5 4 2" xfId="44773"/>
    <cellStyle name="Финансовый 26 5 4 2 2" xfId="44774"/>
    <cellStyle name="Финансовый 26 5 4 2 2 2" xfId="44775"/>
    <cellStyle name="Финансовый 26 5 4 2 3" xfId="44776"/>
    <cellStyle name="Финансовый 26 5 4 2 4" xfId="49363"/>
    <cellStyle name="Финансовый 26 5 4 2 5" xfId="49364"/>
    <cellStyle name="Финансовый 26 5 4 3" xfId="44777"/>
    <cellStyle name="Финансовый 26 5 4 3 2" xfId="44778"/>
    <cellStyle name="Финансовый 26 5 4 4" xfId="44779"/>
    <cellStyle name="Финансовый 26 5 5" xfId="44780"/>
    <cellStyle name="Финансовый 26 5 5 2" xfId="44781"/>
    <cellStyle name="Финансовый 26 5 5 2 2" xfId="44782"/>
    <cellStyle name="Финансовый 26 5 5 2 2 2" xfId="44783"/>
    <cellStyle name="Финансовый 26 5 5 2 3" xfId="44784"/>
    <cellStyle name="Финансовый 26 5 5 2 4" xfId="49365"/>
    <cellStyle name="Финансовый 26 5 5 2 5" xfId="49366"/>
    <cellStyle name="Финансовый 26 5 5 3" xfId="44785"/>
    <cellStyle name="Финансовый 26 5 5 3 2" xfId="44786"/>
    <cellStyle name="Финансовый 26 5 5 4" xfId="44787"/>
    <cellStyle name="Финансовый 26 5 6" xfId="44788"/>
    <cellStyle name="Финансовый 26 5 6 2" xfId="44789"/>
    <cellStyle name="Финансовый 26 5 6 2 2" xfId="44790"/>
    <cellStyle name="Финансовый 26 5 6 3" xfId="44791"/>
    <cellStyle name="Финансовый 26 5 6 4" xfId="49367"/>
    <cellStyle name="Финансовый 26 5 6 5" xfId="49368"/>
    <cellStyle name="Финансовый 26 5 6 6" xfId="49369"/>
    <cellStyle name="Финансовый 26 5 7" xfId="44792"/>
    <cellStyle name="Финансовый 26 5 7 2" xfId="44793"/>
    <cellStyle name="Финансовый 26 5 8" xfId="44794"/>
    <cellStyle name="Финансовый 26 6" xfId="44795"/>
    <cellStyle name="Финансовый 26 6 2" xfId="44796"/>
    <cellStyle name="Финансовый 26 6 2 2" xfId="44797"/>
    <cellStyle name="Финансовый 26 6 2 2 2" xfId="44798"/>
    <cellStyle name="Финансовый 26 6 2 2 2 2" xfId="44799"/>
    <cellStyle name="Финансовый 26 6 2 2 3" xfId="44800"/>
    <cellStyle name="Финансовый 26 6 2 2 4" xfId="49370"/>
    <cellStyle name="Финансовый 26 6 2 2 5" xfId="49371"/>
    <cellStyle name="Финансовый 26 6 2 3" xfId="44801"/>
    <cellStyle name="Финансовый 26 6 2 3 2" xfId="44802"/>
    <cellStyle name="Финансовый 26 6 2 4" xfId="44803"/>
    <cellStyle name="Финансовый 26 6 3" xfId="44804"/>
    <cellStyle name="Финансовый 26 6 3 2" xfId="44805"/>
    <cellStyle name="Финансовый 26 6 3 2 2" xfId="44806"/>
    <cellStyle name="Финансовый 26 6 3 2 2 2" xfId="44807"/>
    <cellStyle name="Финансовый 26 6 3 2 3" xfId="44808"/>
    <cellStyle name="Финансовый 26 6 3 2 4" xfId="49372"/>
    <cellStyle name="Финансовый 26 6 3 2 5" xfId="49373"/>
    <cellStyle name="Финансовый 26 6 3 3" xfId="44809"/>
    <cellStyle name="Финансовый 26 6 3 3 2" xfId="44810"/>
    <cellStyle name="Финансовый 26 6 3 4" xfId="44811"/>
    <cellStyle name="Финансовый 26 6 4" xfId="44812"/>
    <cellStyle name="Финансовый 26 6 4 2" xfId="44813"/>
    <cellStyle name="Финансовый 26 6 4 2 2" xfId="44814"/>
    <cellStyle name="Финансовый 26 6 4 2 2 2" xfId="44815"/>
    <cellStyle name="Финансовый 26 6 4 2 3" xfId="44816"/>
    <cellStyle name="Финансовый 26 6 4 2 4" xfId="49374"/>
    <cellStyle name="Финансовый 26 6 4 2 5" xfId="49375"/>
    <cellStyle name="Финансовый 26 6 4 3" xfId="44817"/>
    <cellStyle name="Финансовый 26 6 4 3 2" xfId="44818"/>
    <cellStyle name="Финансовый 26 6 4 4" xfId="44819"/>
    <cellStyle name="Финансовый 26 6 5" xfId="44820"/>
    <cellStyle name="Финансовый 26 6 5 2" xfId="44821"/>
    <cellStyle name="Финансовый 26 6 5 2 2" xfId="44822"/>
    <cellStyle name="Финансовый 26 6 5 3" xfId="44823"/>
    <cellStyle name="Финансовый 26 6 5 4" xfId="49376"/>
    <cellStyle name="Финансовый 26 6 5 5" xfId="49377"/>
    <cellStyle name="Финансовый 26 6 5 6" xfId="49378"/>
    <cellStyle name="Финансовый 26 6 6" xfId="44824"/>
    <cellStyle name="Финансовый 26 6 6 2" xfId="44825"/>
    <cellStyle name="Финансовый 26 6 7" xfId="44826"/>
    <cellStyle name="Финансовый 26 7" xfId="44827"/>
    <cellStyle name="Финансовый 26 7 2" xfId="44828"/>
    <cellStyle name="Финансовый 26 7 2 2" xfId="44829"/>
    <cellStyle name="Финансовый 26 7 2 2 2" xfId="44830"/>
    <cellStyle name="Финансовый 26 7 2 3" xfId="44831"/>
    <cellStyle name="Финансовый 26 7 2 4" xfId="49379"/>
    <cellStyle name="Финансовый 26 7 2 5" xfId="49380"/>
    <cellStyle name="Финансовый 26 7 3" xfId="44832"/>
    <cellStyle name="Финансовый 26 7 3 2" xfId="44833"/>
    <cellStyle name="Финансовый 26 7 4" xfId="44834"/>
    <cellStyle name="Финансовый 26 8" xfId="44835"/>
    <cellStyle name="Финансовый 26 8 2" xfId="44836"/>
    <cellStyle name="Финансовый 26 8 2 2" xfId="44837"/>
    <cellStyle name="Финансовый 26 8 2 3" xfId="49381"/>
    <cellStyle name="Финансовый 26 8 2 4" xfId="49382"/>
    <cellStyle name="Финансовый 26 8 2 5" xfId="49383"/>
    <cellStyle name="Финансовый 26 8 3" xfId="44838"/>
    <cellStyle name="Финансовый 26 9" xfId="44839"/>
    <cellStyle name="Финансовый 26 9 2" xfId="44840"/>
    <cellStyle name="Финансовый 26 9 2 2" xfId="44841"/>
    <cellStyle name="Финансовый 26 9 2 2 2" xfId="44842"/>
    <cellStyle name="Финансовый 26 9 2 3" xfId="44843"/>
    <cellStyle name="Финансовый 26 9 2 4" xfId="49384"/>
    <cellStyle name="Финансовый 26 9 2 5" xfId="49385"/>
    <cellStyle name="Финансовый 26 9 3" xfId="44844"/>
    <cellStyle name="Финансовый 26 9 3 2" xfId="44845"/>
    <cellStyle name="Финансовый 26 9 4" xfId="44846"/>
    <cellStyle name="Финансовый 27" xfId="44847"/>
    <cellStyle name="Финансовый 27 10" xfId="44848"/>
    <cellStyle name="Финансовый 27 10 2" xfId="44849"/>
    <cellStyle name="Финансовый 27 11" xfId="44850"/>
    <cellStyle name="Финансовый 27 2" xfId="44851"/>
    <cellStyle name="Финансовый 27 2 2" xfId="44852"/>
    <cellStyle name="Финансовый 27 2 2 2" xfId="44853"/>
    <cellStyle name="Финансовый 27 2 2 3" xfId="49386"/>
    <cellStyle name="Финансовый 27 2 2 4" xfId="49387"/>
    <cellStyle name="Финансовый 27 2 2 5" xfId="49388"/>
    <cellStyle name="Финансовый 27 2 3" xfId="44854"/>
    <cellStyle name="Финансовый 27 3" xfId="44855"/>
    <cellStyle name="Финансовый 27 3 2" xfId="44856"/>
    <cellStyle name="Финансовый 27 3 2 2" xfId="44857"/>
    <cellStyle name="Финансовый 27 3 2 2 2" xfId="44858"/>
    <cellStyle name="Финансовый 27 3 2 2 2 2" xfId="44859"/>
    <cellStyle name="Финансовый 27 3 2 2 3" xfId="44860"/>
    <cellStyle name="Финансовый 27 3 2 2 4" xfId="49389"/>
    <cellStyle name="Финансовый 27 3 2 2 5" xfId="49390"/>
    <cellStyle name="Финансовый 27 3 2 3" xfId="44861"/>
    <cellStyle name="Финансовый 27 3 2 3 2" xfId="44862"/>
    <cellStyle name="Финансовый 27 3 2 4" xfId="44863"/>
    <cellStyle name="Финансовый 27 3 3" xfId="44864"/>
    <cellStyle name="Финансовый 27 3 3 2" xfId="44865"/>
    <cellStyle name="Финансовый 27 3 3 2 2" xfId="44866"/>
    <cellStyle name="Финансовый 27 3 3 2 2 2" xfId="44867"/>
    <cellStyle name="Финансовый 27 3 3 2 3" xfId="44868"/>
    <cellStyle name="Финансовый 27 3 3 2 4" xfId="49391"/>
    <cellStyle name="Финансовый 27 3 3 2 5" xfId="49392"/>
    <cellStyle name="Финансовый 27 3 3 3" xfId="44869"/>
    <cellStyle name="Финансовый 27 3 3 3 2" xfId="44870"/>
    <cellStyle name="Финансовый 27 3 3 4" xfId="44871"/>
    <cellStyle name="Финансовый 27 3 4" xfId="44872"/>
    <cellStyle name="Финансовый 27 3 4 2" xfId="44873"/>
    <cellStyle name="Финансовый 27 3 4 2 2" xfId="44874"/>
    <cellStyle name="Финансовый 27 3 4 2 2 2" xfId="44875"/>
    <cellStyle name="Финансовый 27 3 4 2 3" xfId="44876"/>
    <cellStyle name="Финансовый 27 3 4 2 4" xfId="49393"/>
    <cellStyle name="Финансовый 27 3 4 2 5" xfId="49394"/>
    <cellStyle name="Финансовый 27 3 4 3" xfId="44877"/>
    <cellStyle name="Финансовый 27 3 4 3 2" xfId="44878"/>
    <cellStyle name="Финансовый 27 3 4 4" xfId="44879"/>
    <cellStyle name="Финансовый 27 3 5" xfId="44880"/>
    <cellStyle name="Финансовый 27 3 5 2" xfId="44881"/>
    <cellStyle name="Финансовый 27 3 5 2 2" xfId="44882"/>
    <cellStyle name="Финансовый 27 3 5 3" xfId="44883"/>
    <cellStyle name="Финансовый 27 3 5 4" xfId="49395"/>
    <cellStyle name="Финансовый 27 3 5 5" xfId="49396"/>
    <cellStyle name="Финансовый 27 3 5 6" xfId="49397"/>
    <cellStyle name="Финансовый 27 3 6" xfId="44884"/>
    <cellStyle name="Финансовый 27 3 6 2" xfId="44885"/>
    <cellStyle name="Финансовый 27 3 7" xfId="44886"/>
    <cellStyle name="Финансовый 27 4" xfId="44887"/>
    <cellStyle name="Финансовый 27 4 2" xfId="44888"/>
    <cellStyle name="Финансовый 27 4 2 2" xfId="44889"/>
    <cellStyle name="Финансовый 27 4 2 2 2" xfId="44890"/>
    <cellStyle name="Финансовый 27 4 2 3" xfId="44891"/>
    <cellStyle name="Финансовый 27 4 2 4" xfId="49398"/>
    <cellStyle name="Финансовый 27 4 2 5" xfId="49399"/>
    <cellStyle name="Финансовый 27 4 3" xfId="44892"/>
    <cellStyle name="Финансовый 27 4 3 2" xfId="44893"/>
    <cellStyle name="Финансовый 27 4 4" xfId="44894"/>
    <cellStyle name="Финансовый 27 5" xfId="44895"/>
    <cellStyle name="Финансовый 27 5 2" xfId="44896"/>
    <cellStyle name="Финансовый 27 5 2 2" xfId="44897"/>
    <cellStyle name="Финансовый 27 5 2 2 2" xfId="49400"/>
    <cellStyle name="Финансовый 27 5 2 2 3" xfId="49401"/>
    <cellStyle name="Финансовый 27 5 2 2 4" xfId="49402"/>
    <cellStyle name="Финансовый 27 5 2 2 5" xfId="49403"/>
    <cellStyle name="Финансовый 27 5 2 3" xfId="49404"/>
    <cellStyle name="Финансовый 27 5 2 4" xfId="49405"/>
    <cellStyle name="Финансовый 27 5 2 5" xfId="49406"/>
    <cellStyle name="Финансовый 27 5 2 6" xfId="49407"/>
    <cellStyle name="Финансовый 27 5 3" xfId="44898"/>
    <cellStyle name="Финансовый 27 6" xfId="44899"/>
    <cellStyle name="Финансовый 27 6 2" xfId="44900"/>
    <cellStyle name="Финансовый 27 6 2 2" xfId="44901"/>
    <cellStyle name="Финансовый 27 6 2 2 2" xfId="44902"/>
    <cellStyle name="Финансовый 27 6 2 3" xfId="44903"/>
    <cellStyle name="Финансовый 27 6 2 4" xfId="49408"/>
    <cellStyle name="Финансовый 27 6 2 5" xfId="49409"/>
    <cellStyle name="Финансовый 27 6 3" xfId="44904"/>
    <cellStyle name="Финансовый 27 6 3 2" xfId="44905"/>
    <cellStyle name="Финансовый 27 6 4" xfId="44906"/>
    <cellStyle name="Финансовый 27 7" xfId="44907"/>
    <cellStyle name="Финансовый 27 7 2" xfId="44908"/>
    <cellStyle name="Финансовый 27 7 2 2" xfId="44909"/>
    <cellStyle name="Финансовый 27 7 2 2 2" xfId="44910"/>
    <cellStyle name="Финансовый 27 7 2 3" xfId="44911"/>
    <cellStyle name="Финансовый 27 7 2 4" xfId="49410"/>
    <cellStyle name="Финансовый 27 7 2 5" xfId="49411"/>
    <cellStyle name="Финансовый 27 7 3" xfId="44912"/>
    <cellStyle name="Финансовый 27 7 3 2" xfId="44913"/>
    <cellStyle name="Финансовый 27 7 4" xfId="44914"/>
    <cellStyle name="Финансовый 27 8" xfId="44915"/>
    <cellStyle name="Финансовый 27 8 2" xfId="44916"/>
    <cellStyle name="Финансовый 27 8 2 2" xfId="44917"/>
    <cellStyle name="Финансовый 27 8 2 3" xfId="49412"/>
    <cellStyle name="Финансовый 27 8 2 4" xfId="49413"/>
    <cellStyle name="Финансовый 27 8 2 5" xfId="49414"/>
    <cellStyle name="Финансовый 27 8 3" xfId="44918"/>
    <cellStyle name="Финансовый 27 9" xfId="44919"/>
    <cellStyle name="Финансовый 27 9 2" xfId="44920"/>
    <cellStyle name="Финансовый 27 9 2 2" xfId="49415"/>
    <cellStyle name="Финансовый 27 9 2 3" xfId="49416"/>
    <cellStyle name="Финансовый 27 9 2 4" xfId="49417"/>
    <cellStyle name="Финансовый 27 9 2 5" xfId="49418"/>
    <cellStyle name="Финансовый 27 9 3" xfId="49419"/>
    <cellStyle name="Финансовый 27 9 4" xfId="49420"/>
    <cellStyle name="Финансовый 27 9 5" xfId="49421"/>
    <cellStyle name="Финансовый 27 9 6" xfId="49422"/>
    <cellStyle name="Финансовый 27 9 7" xfId="49423"/>
    <cellStyle name="Финансовый 28" xfId="44921"/>
    <cellStyle name="Финансовый 28 2" xfId="44922"/>
    <cellStyle name="Финансовый 28 2 2" xfId="44923"/>
    <cellStyle name="Финансовый 28 2 2 2" xfId="44924"/>
    <cellStyle name="Финансовый 28 2 2 2 2" xfId="49424"/>
    <cellStyle name="Финансовый 28 2 2 2 3" xfId="49425"/>
    <cellStyle name="Финансовый 28 2 2 2 4" xfId="49426"/>
    <cellStyle name="Финансовый 28 2 2 2 5" xfId="49427"/>
    <cellStyle name="Финансовый 28 2 2 3" xfId="49428"/>
    <cellStyle name="Финансовый 28 2 2 4" xfId="49429"/>
    <cellStyle name="Финансовый 28 2 2 5" xfId="49430"/>
    <cellStyle name="Финансовый 28 2 2 6" xfId="49431"/>
    <cellStyle name="Финансовый 28 2 3" xfId="44925"/>
    <cellStyle name="Финансовый 28 3" xfId="44926"/>
    <cellStyle name="Финансовый 28 3 2" xfId="44927"/>
    <cellStyle name="Финансовый 28 3 2 2" xfId="44928"/>
    <cellStyle name="Финансовый 28 3 2 2 2" xfId="44929"/>
    <cellStyle name="Финансовый 28 3 2 3" xfId="44930"/>
    <cellStyle name="Финансовый 28 3 2 4" xfId="49432"/>
    <cellStyle name="Финансовый 28 3 2 5" xfId="49433"/>
    <cellStyle name="Финансовый 28 3 3" xfId="44931"/>
    <cellStyle name="Финансовый 28 3 3 2" xfId="44932"/>
    <cellStyle name="Финансовый 28 3 4" xfId="44933"/>
    <cellStyle name="Финансовый 28 4" xfId="44934"/>
    <cellStyle name="Финансовый 28 4 2" xfId="44935"/>
    <cellStyle name="Финансовый 28 4 2 2" xfId="49434"/>
    <cellStyle name="Финансовый 28 4 2 3" xfId="49435"/>
    <cellStyle name="Финансовый 28 4 2 4" xfId="49436"/>
    <cellStyle name="Финансовый 28 4 2 5" xfId="49437"/>
    <cellStyle name="Финансовый 28 4 3" xfId="49438"/>
    <cellStyle name="Финансовый 28 4 4" xfId="49439"/>
    <cellStyle name="Финансовый 28 4 5" xfId="49440"/>
    <cellStyle name="Финансовый 28 4 6" xfId="49441"/>
    <cellStyle name="Финансовый 28 4 7" xfId="49442"/>
    <cellStyle name="Финансовый 28 5" xfId="44936"/>
    <cellStyle name="Финансовый 28 5 2" xfId="44937"/>
    <cellStyle name="Финансовый 28 6" xfId="44938"/>
    <cellStyle name="Финансовый 29" xfId="44939"/>
    <cellStyle name="Финансовый 29 10" xfId="44940"/>
    <cellStyle name="Финансовый 29 2" xfId="44941"/>
    <cellStyle name="Финансовый 29 2 2" xfId="44942"/>
    <cellStyle name="Финансовый 29 2 2 2" xfId="44943"/>
    <cellStyle name="Финансовый 29 2 2 2 2" xfId="44944"/>
    <cellStyle name="Финансовый 29 2 2 2 2 2" xfId="44945"/>
    <cellStyle name="Финансовый 29 2 2 2 3" xfId="44946"/>
    <cellStyle name="Финансовый 29 2 2 2 4" xfId="49443"/>
    <cellStyle name="Финансовый 29 2 2 2 5" xfId="49444"/>
    <cellStyle name="Финансовый 29 2 2 3" xfId="44947"/>
    <cellStyle name="Финансовый 29 2 2 3 2" xfId="44948"/>
    <cellStyle name="Финансовый 29 2 2 4" xfId="44949"/>
    <cellStyle name="Финансовый 29 2 3" xfId="44950"/>
    <cellStyle name="Финансовый 29 2 3 2" xfId="44951"/>
    <cellStyle name="Финансовый 29 2 3 2 2" xfId="44952"/>
    <cellStyle name="Финансовый 29 2 3 2 2 2" xfId="44953"/>
    <cellStyle name="Финансовый 29 2 3 2 3" xfId="44954"/>
    <cellStyle name="Финансовый 29 2 3 2 4" xfId="49445"/>
    <cellStyle name="Финансовый 29 2 3 2 5" xfId="49446"/>
    <cellStyle name="Финансовый 29 2 3 3" xfId="44955"/>
    <cellStyle name="Финансовый 29 2 3 3 2" xfId="44956"/>
    <cellStyle name="Финансовый 29 2 3 4" xfId="44957"/>
    <cellStyle name="Финансовый 29 2 4" xfId="44958"/>
    <cellStyle name="Финансовый 29 2 4 2" xfId="44959"/>
    <cellStyle name="Финансовый 29 2 4 2 2" xfId="44960"/>
    <cellStyle name="Финансовый 29 2 4 2 2 2" xfId="44961"/>
    <cellStyle name="Финансовый 29 2 4 2 3" xfId="44962"/>
    <cellStyle name="Финансовый 29 2 4 2 4" xfId="49447"/>
    <cellStyle name="Финансовый 29 2 4 2 5" xfId="49448"/>
    <cellStyle name="Финансовый 29 2 4 3" xfId="44963"/>
    <cellStyle name="Финансовый 29 2 4 3 2" xfId="44964"/>
    <cellStyle name="Финансовый 29 2 4 4" xfId="44965"/>
    <cellStyle name="Финансовый 29 2 5" xfId="44966"/>
    <cellStyle name="Финансовый 29 2 5 2" xfId="44967"/>
    <cellStyle name="Финансовый 29 2 5 2 2" xfId="44968"/>
    <cellStyle name="Финансовый 29 2 5 3" xfId="44969"/>
    <cellStyle name="Финансовый 29 2 5 4" xfId="49449"/>
    <cellStyle name="Финансовый 29 2 5 5" xfId="49450"/>
    <cellStyle name="Финансовый 29 2 5 6" xfId="49451"/>
    <cellStyle name="Финансовый 29 2 6" xfId="44970"/>
    <cellStyle name="Финансовый 29 2 6 2" xfId="44971"/>
    <cellStyle name="Финансовый 29 2 7" xfId="44972"/>
    <cellStyle name="Финансовый 29 3" xfId="44973"/>
    <cellStyle name="Финансовый 29 3 2" xfId="44974"/>
    <cellStyle name="Финансовый 29 3 2 2" xfId="44975"/>
    <cellStyle name="Финансовый 29 3 2 2 2" xfId="44976"/>
    <cellStyle name="Финансовый 29 3 2 3" xfId="44977"/>
    <cellStyle name="Финансовый 29 3 2 4" xfId="49452"/>
    <cellStyle name="Финансовый 29 3 2 5" xfId="49453"/>
    <cellStyle name="Финансовый 29 3 3" xfId="44978"/>
    <cellStyle name="Финансовый 29 3 3 2" xfId="44979"/>
    <cellStyle name="Финансовый 29 3 4" xfId="44980"/>
    <cellStyle name="Финансовый 29 4" xfId="44981"/>
    <cellStyle name="Финансовый 29 4 2" xfId="44982"/>
    <cellStyle name="Финансовый 29 4 2 2" xfId="44983"/>
    <cellStyle name="Финансовый 29 4 2 2 2" xfId="44984"/>
    <cellStyle name="Финансовый 29 4 2 3" xfId="44985"/>
    <cellStyle name="Финансовый 29 4 2 4" xfId="49454"/>
    <cellStyle name="Финансовый 29 4 2 5" xfId="49455"/>
    <cellStyle name="Финансовый 29 4 3" xfId="44986"/>
    <cellStyle name="Финансовый 29 4 3 2" xfId="44987"/>
    <cellStyle name="Финансовый 29 4 4" xfId="44988"/>
    <cellStyle name="Финансовый 29 5" xfId="44989"/>
    <cellStyle name="Финансовый 29 5 2" xfId="44990"/>
    <cellStyle name="Финансовый 29 5 2 2" xfId="44991"/>
    <cellStyle name="Финансовый 29 5 2 2 2" xfId="44992"/>
    <cellStyle name="Финансовый 29 5 2 3" xfId="44993"/>
    <cellStyle name="Финансовый 29 5 2 4" xfId="49456"/>
    <cellStyle name="Финансовый 29 5 2 5" xfId="49457"/>
    <cellStyle name="Финансовый 29 5 3" xfId="44994"/>
    <cellStyle name="Финансовый 29 5 3 2" xfId="44995"/>
    <cellStyle name="Финансовый 29 5 4" xfId="44996"/>
    <cellStyle name="Финансовый 29 6" xfId="44997"/>
    <cellStyle name="Финансовый 29 6 2" xfId="44998"/>
    <cellStyle name="Финансовый 29 6 2 2" xfId="44999"/>
    <cellStyle name="Финансовый 29 6 2 2 2" xfId="45000"/>
    <cellStyle name="Финансовый 29 6 2 3" xfId="45001"/>
    <cellStyle name="Финансовый 29 6 2 4" xfId="49458"/>
    <cellStyle name="Финансовый 29 6 2 5" xfId="49459"/>
    <cellStyle name="Финансовый 29 6 3" xfId="45002"/>
    <cellStyle name="Финансовый 29 6 3 2" xfId="45003"/>
    <cellStyle name="Финансовый 29 6 4" xfId="45004"/>
    <cellStyle name="Финансовый 29 7" xfId="45005"/>
    <cellStyle name="Финансовый 29 7 2" xfId="45006"/>
    <cellStyle name="Финансовый 29 7 2 2" xfId="45007"/>
    <cellStyle name="Финансовый 29 7 3" xfId="45008"/>
    <cellStyle name="Финансовый 29 7 4" xfId="49460"/>
    <cellStyle name="Финансовый 29 7 5" xfId="49461"/>
    <cellStyle name="Финансовый 29 7 6" xfId="49462"/>
    <cellStyle name="Финансовый 29 8" xfId="45009"/>
    <cellStyle name="Финансовый 29 8 2" xfId="45010"/>
    <cellStyle name="Финансовый 29 9" xfId="45011"/>
    <cellStyle name="Финансовый 29 9 2" xfId="45012"/>
    <cellStyle name="Финансовый 3" xfId="68"/>
    <cellStyle name="Финансовый 3 10" xfId="49463"/>
    <cellStyle name="Финансовый 3 11" xfId="49464"/>
    <cellStyle name="Финансовый 3 12" xfId="49465"/>
    <cellStyle name="Финансовый 3 13" xfId="49466"/>
    <cellStyle name="Финансовый 3 14" xfId="50102"/>
    <cellStyle name="Финансовый 3 2" xfId="45013"/>
    <cellStyle name="Финансовый 3 2 10" xfId="49467"/>
    <cellStyle name="Финансовый 3 2 11" xfId="49468"/>
    <cellStyle name="Финансовый 3 2 2" xfId="45014"/>
    <cellStyle name="Финансовый 3 2 2 2" xfId="45015"/>
    <cellStyle name="Финансовый 3 2 2 2 2" xfId="45016"/>
    <cellStyle name="Финансовый 3 2 2 2 2 2" xfId="45017"/>
    <cellStyle name="Финансовый 3 2 2 2 2 3" xfId="49469"/>
    <cellStyle name="Финансовый 3 2 2 2 2 4" xfId="49470"/>
    <cellStyle name="Финансовый 3 2 2 2 2 5" xfId="49471"/>
    <cellStyle name="Финансовый 3 2 2 2 3" xfId="45018"/>
    <cellStyle name="Финансовый 3 2 2 3" xfId="45019"/>
    <cellStyle name="Финансовый 3 2 2 3 2" xfId="45020"/>
    <cellStyle name="Финансовый 3 2 2 3 3" xfId="49472"/>
    <cellStyle name="Финансовый 3 2 2 3 4" xfId="49473"/>
    <cellStyle name="Финансовый 3 2 3" xfId="45021"/>
    <cellStyle name="Финансовый 3 2 3 2" xfId="45022"/>
    <cellStyle name="Финансовый 3 2 3 2 2" xfId="45023"/>
    <cellStyle name="Финансовый 3 2 3 2 3" xfId="49474"/>
    <cellStyle name="Финансовый 3 2 3 2 4" xfId="49475"/>
    <cellStyle name="Финансовый 3 2 3 2 5" xfId="49476"/>
    <cellStyle name="Финансовый 3 2 3 3" xfId="45024"/>
    <cellStyle name="Финансовый 3 2 4" xfId="45025"/>
    <cellStyle name="Финансовый 3 2 4 2" xfId="45026"/>
    <cellStyle name="Финансовый 3 2 4 2 2" xfId="45027"/>
    <cellStyle name="Финансовый 3 2 4 2 3" xfId="49477"/>
    <cellStyle name="Финансовый 3 2 4 2 4" xfId="49478"/>
    <cellStyle name="Финансовый 3 2 4 2 5" xfId="49479"/>
    <cellStyle name="Финансовый 3 2 4 3" xfId="45028"/>
    <cellStyle name="Финансовый 3 2 5" xfId="45029"/>
    <cellStyle name="Финансовый 3 2 5 2" xfId="45030"/>
    <cellStyle name="Финансовый 3 2 5 2 2" xfId="45031"/>
    <cellStyle name="Финансовый 3 2 5 2 3" xfId="49480"/>
    <cellStyle name="Финансовый 3 2 5 3" xfId="49481"/>
    <cellStyle name="Финансовый 3 2 6" xfId="45032"/>
    <cellStyle name="Финансовый 3 2 6 2" xfId="45033"/>
    <cellStyle name="Финансовый 3 2 6 3" xfId="49482"/>
    <cellStyle name="Финансовый 3 2 6 4" xfId="49483"/>
    <cellStyle name="Финансовый 3 2 6 5" xfId="49484"/>
    <cellStyle name="Финансовый 3 2 7" xfId="49485"/>
    <cellStyle name="Финансовый 3 2 8" xfId="49486"/>
    <cellStyle name="Финансовый 3 2 9" xfId="49487"/>
    <cellStyle name="Финансовый 3 3" xfId="45034"/>
    <cellStyle name="Финансовый 3 3 10" xfId="45035"/>
    <cellStyle name="Финансовый 3 3 10 2" xfId="45036"/>
    <cellStyle name="Финансовый 3 3 10 2 2" xfId="45037"/>
    <cellStyle name="Финансовый 3 3 10 2 3" xfId="49488"/>
    <cellStyle name="Финансовый 3 3 10 2 4" xfId="49489"/>
    <cellStyle name="Финансовый 3 3 10 2 5" xfId="49490"/>
    <cellStyle name="Финансовый 3 3 10 3" xfId="45038"/>
    <cellStyle name="Финансовый 3 3 11" xfId="45039"/>
    <cellStyle name="Финансовый 3 3 11 2" xfId="45040"/>
    <cellStyle name="Финансовый 3 3 12" xfId="45041"/>
    <cellStyle name="Финансовый 3 3 12 2" xfId="45042"/>
    <cellStyle name="Финансовый 3 3 12 3" xfId="49491"/>
    <cellStyle name="Финансовый 3 3 13" xfId="45043"/>
    <cellStyle name="Финансовый 3 3 14" xfId="49492"/>
    <cellStyle name="Финансовый 3 3 15" xfId="49493"/>
    <cellStyle name="Финансовый 3 3 2" xfId="45044"/>
    <cellStyle name="Финансовый 3 3 2 2" xfId="45045"/>
    <cellStyle name="Финансовый 3 3 2 2 2" xfId="45046"/>
    <cellStyle name="Финансовый 3 3 2 2 2 2" xfId="45047"/>
    <cellStyle name="Финансовый 3 3 2 2 2 3" xfId="49494"/>
    <cellStyle name="Финансовый 3 3 2 2 3" xfId="49495"/>
    <cellStyle name="Финансовый 3 3 2 3" xfId="45048"/>
    <cellStyle name="Финансовый 3 3 2 3 2" xfId="45049"/>
    <cellStyle name="Финансовый 3 3 2 3 2 2" xfId="45050"/>
    <cellStyle name="Финансовый 3 3 2 3 2 3" xfId="49496"/>
    <cellStyle name="Финансовый 3 3 2 3 2 4" xfId="49497"/>
    <cellStyle name="Финансовый 3 3 2 3 2 5" xfId="49498"/>
    <cellStyle name="Финансовый 3 3 2 3 3" xfId="45051"/>
    <cellStyle name="Финансовый 3 3 2 4" xfId="45052"/>
    <cellStyle name="Финансовый 3 3 2 4 2" xfId="45053"/>
    <cellStyle name="Финансовый 3 3 2 4 3" xfId="49499"/>
    <cellStyle name="Финансовый 3 3 2 5" xfId="49500"/>
    <cellStyle name="Финансовый 3 3 3" xfId="45054"/>
    <cellStyle name="Финансовый 3 3 3 2" xfId="45055"/>
    <cellStyle name="Финансовый 3 3 3 2 2" xfId="45056"/>
    <cellStyle name="Финансовый 3 3 3 2 2 2" xfId="45057"/>
    <cellStyle name="Финансовый 3 3 3 2 2 2 2" xfId="45058"/>
    <cellStyle name="Финансовый 3 3 3 2 2 3" xfId="45059"/>
    <cellStyle name="Финансовый 3 3 3 2 2 4" xfId="49501"/>
    <cellStyle name="Финансовый 3 3 3 2 2 5" xfId="49502"/>
    <cellStyle name="Финансовый 3 3 3 2 3" xfId="45060"/>
    <cellStyle name="Финансовый 3 3 3 2 3 2" xfId="45061"/>
    <cellStyle name="Финансовый 3 3 3 2 4" xfId="45062"/>
    <cellStyle name="Финансовый 3 3 3 3" xfId="45063"/>
    <cellStyle name="Финансовый 3 3 3 3 2" xfId="45064"/>
    <cellStyle name="Финансовый 3 3 3 3 2 2" xfId="45065"/>
    <cellStyle name="Финансовый 3 3 3 3 2 2 2" xfId="45066"/>
    <cellStyle name="Финансовый 3 3 3 3 2 3" xfId="45067"/>
    <cellStyle name="Финансовый 3 3 3 3 2 4" xfId="49503"/>
    <cellStyle name="Финансовый 3 3 3 3 2 5" xfId="49504"/>
    <cellStyle name="Финансовый 3 3 3 3 3" xfId="45068"/>
    <cellStyle name="Финансовый 3 3 3 3 3 2" xfId="45069"/>
    <cellStyle name="Финансовый 3 3 3 3 4" xfId="45070"/>
    <cellStyle name="Финансовый 3 3 3 4" xfId="45071"/>
    <cellStyle name="Финансовый 3 3 3 4 2" xfId="45072"/>
    <cellStyle name="Финансовый 3 3 3 4 2 2" xfId="45073"/>
    <cellStyle name="Финансовый 3 3 3 4 2 2 2" xfId="45074"/>
    <cellStyle name="Финансовый 3 3 3 4 2 3" xfId="45075"/>
    <cellStyle name="Финансовый 3 3 3 4 2 4" xfId="49505"/>
    <cellStyle name="Финансовый 3 3 3 4 2 5" xfId="49506"/>
    <cellStyle name="Финансовый 3 3 3 4 3" xfId="45076"/>
    <cellStyle name="Финансовый 3 3 3 4 3 2" xfId="45077"/>
    <cellStyle name="Финансовый 3 3 3 4 4" xfId="45078"/>
    <cellStyle name="Финансовый 3 3 3 5" xfId="45079"/>
    <cellStyle name="Финансовый 3 3 3 5 2" xfId="45080"/>
    <cellStyle name="Финансовый 3 3 3 5 2 2" xfId="45081"/>
    <cellStyle name="Финансовый 3 3 3 5 2 2 2" xfId="45082"/>
    <cellStyle name="Финансовый 3 3 3 5 2 3" xfId="45083"/>
    <cellStyle name="Финансовый 3 3 3 5 2 4" xfId="49507"/>
    <cellStyle name="Финансовый 3 3 3 5 2 5" xfId="49508"/>
    <cellStyle name="Финансовый 3 3 3 5 3" xfId="45084"/>
    <cellStyle name="Финансовый 3 3 3 5 3 2" xfId="45085"/>
    <cellStyle name="Финансовый 3 3 3 5 4" xfId="45086"/>
    <cellStyle name="Финансовый 3 3 3 6" xfId="45087"/>
    <cellStyle name="Финансовый 3 3 3 6 2" xfId="45088"/>
    <cellStyle name="Финансовый 3 3 3 6 3" xfId="49509"/>
    <cellStyle name="Финансовый 3 3 3 6 4" xfId="49510"/>
    <cellStyle name="Финансовый 3 3 3 6 5" xfId="49511"/>
    <cellStyle name="Финансовый 3 3 3 7" xfId="45089"/>
    <cellStyle name="Финансовый 3 3 3 7 2" xfId="45090"/>
    <cellStyle name="Финансовый 3 3 3 8" xfId="45091"/>
    <cellStyle name="Финансовый 3 3 4" xfId="45092"/>
    <cellStyle name="Финансовый 3 3 4 2" xfId="45093"/>
    <cellStyle name="Финансовый 3 3 4 2 2" xfId="45094"/>
    <cellStyle name="Финансовый 3 3 4 2 2 2" xfId="45095"/>
    <cellStyle name="Финансовый 3 3 4 2 2 2 2" xfId="45096"/>
    <cellStyle name="Финансовый 3 3 4 2 2 3" xfId="45097"/>
    <cellStyle name="Финансовый 3 3 4 2 2 4" xfId="49512"/>
    <cellStyle name="Финансовый 3 3 4 2 2 5" xfId="49513"/>
    <cellStyle name="Финансовый 3 3 4 2 3" xfId="45098"/>
    <cellStyle name="Финансовый 3 3 4 2 3 2" xfId="45099"/>
    <cellStyle name="Финансовый 3 3 4 2 4" xfId="45100"/>
    <cellStyle name="Финансовый 3 3 4 3" xfId="45101"/>
    <cellStyle name="Финансовый 3 3 4 3 2" xfId="45102"/>
    <cellStyle name="Финансовый 3 3 4 3 2 2" xfId="45103"/>
    <cellStyle name="Финансовый 3 3 4 3 2 2 2" xfId="45104"/>
    <cellStyle name="Финансовый 3 3 4 3 2 3" xfId="45105"/>
    <cellStyle name="Финансовый 3 3 4 3 2 4" xfId="49514"/>
    <cellStyle name="Финансовый 3 3 4 3 2 5" xfId="49515"/>
    <cellStyle name="Финансовый 3 3 4 3 3" xfId="45106"/>
    <cellStyle name="Финансовый 3 3 4 3 3 2" xfId="45107"/>
    <cellStyle name="Финансовый 3 3 4 3 4" xfId="45108"/>
    <cellStyle name="Финансовый 3 3 4 4" xfId="45109"/>
    <cellStyle name="Финансовый 3 3 4 4 2" xfId="45110"/>
    <cellStyle name="Финансовый 3 3 4 4 2 2" xfId="45111"/>
    <cellStyle name="Финансовый 3 3 4 4 2 2 2" xfId="45112"/>
    <cellStyle name="Финансовый 3 3 4 4 2 3" xfId="45113"/>
    <cellStyle name="Финансовый 3 3 4 4 2 4" xfId="49516"/>
    <cellStyle name="Финансовый 3 3 4 4 2 5" xfId="49517"/>
    <cellStyle name="Финансовый 3 3 4 4 3" xfId="45114"/>
    <cellStyle name="Финансовый 3 3 4 4 3 2" xfId="45115"/>
    <cellStyle name="Финансовый 3 3 4 4 4" xfId="45116"/>
    <cellStyle name="Финансовый 3 3 4 5" xfId="45117"/>
    <cellStyle name="Финансовый 3 3 4 5 2" xfId="45118"/>
    <cellStyle name="Финансовый 3 3 4 5 2 2" xfId="45119"/>
    <cellStyle name="Финансовый 3 3 4 5 3" xfId="45120"/>
    <cellStyle name="Финансовый 3 3 4 5 4" xfId="49518"/>
    <cellStyle name="Финансовый 3 3 4 5 5" xfId="49519"/>
    <cellStyle name="Финансовый 3 3 4 5 6" xfId="49520"/>
    <cellStyle name="Финансовый 3 3 4 6" xfId="45121"/>
    <cellStyle name="Финансовый 3 3 4 6 2" xfId="45122"/>
    <cellStyle name="Финансовый 3 3 4 7" xfId="45123"/>
    <cellStyle name="Финансовый 3 3 4 7 2" xfId="45124"/>
    <cellStyle name="Финансовый 3 3 4 8" xfId="45125"/>
    <cellStyle name="Финансовый 3 3 5" xfId="45126"/>
    <cellStyle name="Финансовый 3 3 5 2" xfId="45127"/>
    <cellStyle name="Финансовый 3 3 5 2 2" xfId="45128"/>
    <cellStyle name="Финансовый 3 3 5 2 2 2" xfId="45129"/>
    <cellStyle name="Финансовый 3 3 5 2 2 2 2" xfId="45130"/>
    <cellStyle name="Финансовый 3 3 5 2 2 3" xfId="45131"/>
    <cellStyle name="Финансовый 3 3 5 2 2 4" xfId="49521"/>
    <cellStyle name="Финансовый 3 3 5 2 2 5" xfId="49522"/>
    <cellStyle name="Финансовый 3 3 5 2 3" xfId="45132"/>
    <cellStyle name="Финансовый 3 3 5 2 3 2" xfId="45133"/>
    <cellStyle name="Финансовый 3 3 5 2 4" xfId="45134"/>
    <cellStyle name="Финансовый 3 3 5 3" xfId="45135"/>
    <cellStyle name="Финансовый 3 3 5 3 2" xfId="45136"/>
    <cellStyle name="Финансовый 3 3 5 3 2 2" xfId="45137"/>
    <cellStyle name="Финансовый 3 3 5 3 2 2 2" xfId="45138"/>
    <cellStyle name="Финансовый 3 3 5 3 2 3" xfId="45139"/>
    <cellStyle name="Финансовый 3 3 5 3 2 4" xfId="49523"/>
    <cellStyle name="Финансовый 3 3 5 3 2 5" xfId="49524"/>
    <cellStyle name="Финансовый 3 3 5 3 3" xfId="45140"/>
    <cellStyle name="Финансовый 3 3 5 3 3 2" xfId="45141"/>
    <cellStyle name="Финансовый 3 3 5 3 4" xfId="45142"/>
    <cellStyle name="Финансовый 3 3 5 4" xfId="45143"/>
    <cellStyle name="Финансовый 3 3 5 4 2" xfId="45144"/>
    <cellStyle name="Финансовый 3 3 5 4 2 2" xfId="45145"/>
    <cellStyle name="Финансовый 3 3 5 4 2 2 2" xfId="45146"/>
    <cellStyle name="Финансовый 3 3 5 4 2 3" xfId="45147"/>
    <cellStyle name="Финансовый 3 3 5 4 2 4" xfId="49525"/>
    <cellStyle name="Финансовый 3 3 5 4 2 5" xfId="49526"/>
    <cellStyle name="Финансовый 3 3 5 4 3" xfId="45148"/>
    <cellStyle name="Финансовый 3 3 5 4 3 2" xfId="45149"/>
    <cellStyle name="Финансовый 3 3 5 4 4" xfId="45150"/>
    <cellStyle name="Финансовый 3 3 5 5" xfId="45151"/>
    <cellStyle name="Финансовый 3 3 5 5 2" xfId="45152"/>
    <cellStyle name="Финансовый 3 3 5 5 2 2" xfId="45153"/>
    <cellStyle name="Финансовый 3 3 5 5 3" xfId="45154"/>
    <cellStyle name="Финансовый 3 3 5 5 4" xfId="49527"/>
    <cellStyle name="Финансовый 3 3 5 5 5" xfId="49528"/>
    <cellStyle name="Финансовый 3 3 5 5 6" xfId="49529"/>
    <cellStyle name="Финансовый 3 3 5 6" xfId="45155"/>
    <cellStyle name="Финансовый 3 3 5 6 2" xfId="45156"/>
    <cellStyle name="Финансовый 3 3 5 7" xfId="45157"/>
    <cellStyle name="Финансовый 3 3 6" xfId="45158"/>
    <cellStyle name="Финансовый 3 3 6 2" xfId="45159"/>
    <cellStyle name="Финансовый 3 3 6 2 2" xfId="45160"/>
    <cellStyle name="Финансовый 3 3 6 2 2 2" xfId="45161"/>
    <cellStyle name="Финансовый 3 3 6 2 3" xfId="45162"/>
    <cellStyle name="Финансовый 3 3 6 2 4" xfId="49530"/>
    <cellStyle name="Финансовый 3 3 6 2 5" xfId="49531"/>
    <cellStyle name="Финансовый 3 3 6 3" xfId="45163"/>
    <cellStyle name="Финансовый 3 3 6 3 2" xfId="45164"/>
    <cellStyle name="Финансовый 3 3 6 4" xfId="45165"/>
    <cellStyle name="Финансовый 3 3 7" xfId="45166"/>
    <cellStyle name="Финансовый 3 3 7 2" xfId="45167"/>
    <cellStyle name="Финансовый 3 3 7 2 2" xfId="45168"/>
    <cellStyle name="Финансовый 3 3 7 2 3" xfId="49532"/>
    <cellStyle name="Финансовый 3 3 7 2 4" xfId="49533"/>
    <cellStyle name="Финансовый 3 3 7 2 5" xfId="49534"/>
    <cellStyle name="Финансовый 3 3 7 3" xfId="45169"/>
    <cellStyle name="Финансовый 3 3 8" xfId="45170"/>
    <cellStyle name="Финансовый 3 3 8 2" xfId="45171"/>
    <cellStyle name="Финансовый 3 3 8 2 2" xfId="45172"/>
    <cellStyle name="Финансовый 3 3 8 2 2 2" xfId="45173"/>
    <cellStyle name="Финансовый 3 3 8 2 3" xfId="45174"/>
    <cellStyle name="Финансовый 3 3 8 2 4" xfId="49535"/>
    <cellStyle name="Финансовый 3 3 8 2 5" xfId="49536"/>
    <cellStyle name="Финансовый 3 3 8 3" xfId="45175"/>
    <cellStyle name="Финансовый 3 3 8 3 2" xfId="45176"/>
    <cellStyle name="Финансовый 3 3 8 4" xfId="45177"/>
    <cellStyle name="Финансовый 3 3 9" xfId="45178"/>
    <cellStyle name="Финансовый 3 3 9 2" xfId="45179"/>
    <cellStyle name="Финансовый 3 3 9 2 2" xfId="45180"/>
    <cellStyle name="Финансовый 3 3 9 2 2 2" xfId="45181"/>
    <cellStyle name="Финансовый 3 3 9 2 3" xfId="45182"/>
    <cellStyle name="Финансовый 3 3 9 2 4" xfId="49537"/>
    <cellStyle name="Финансовый 3 3 9 2 5" xfId="49538"/>
    <cellStyle name="Финансовый 3 3 9 3" xfId="45183"/>
    <cellStyle name="Финансовый 3 3 9 3 2" xfId="45184"/>
    <cellStyle name="Финансовый 3 3 9 4" xfId="45185"/>
    <cellStyle name="Финансовый 3 4" xfId="45186"/>
    <cellStyle name="Финансовый 3 4 2" xfId="45187"/>
    <cellStyle name="Финансовый 3 4 2 2" xfId="45188"/>
    <cellStyle name="Финансовый 3 4 2 3" xfId="49539"/>
    <cellStyle name="Финансовый 3 4 2 4" xfId="49540"/>
    <cellStyle name="Финансовый 3 4 2 5" xfId="49541"/>
    <cellStyle name="Финансовый 3 4 3" xfId="45189"/>
    <cellStyle name="Финансовый 3 4 3 2" xfId="45190"/>
    <cellStyle name="Финансовый 3 4 4" xfId="45191"/>
    <cellStyle name="Финансовый 3 5" xfId="45192"/>
    <cellStyle name="Финансовый 3 5 2" xfId="45193"/>
    <cellStyle name="Финансовый 3 5 2 2" xfId="45194"/>
    <cellStyle name="Финансовый 3 5 2 3" xfId="49542"/>
    <cellStyle name="Финансовый 3 5 2 4" xfId="49543"/>
    <cellStyle name="Финансовый 3 5 2 5" xfId="49544"/>
    <cellStyle name="Финансовый 3 5 3" xfId="45195"/>
    <cellStyle name="Финансовый 3 6" xfId="45196"/>
    <cellStyle name="Финансовый 3 6 2" xfId="45197"/>
    <cellStyle name="Финансовый 3 6 2 2" xfId="45198"/>
    <cellStyle name="Финансовый 3 6 2 3" xfId="49545"/>
    <cellStyle name="Финансовый 3 6 2 4" xfId="49546"/>
    <cellStyle name="Финансовый 3 6 2 5" xfId="49547"/>
    <cellStyle name="Финансовый 3 6 3" xfId="45199"/>
    <cellStyle name="Финансовый 3 7" xfId="45200"/>
    <cellStyle name="Финансовый 3 7 2" xfId="45201"/>
    <cellStyle name="Финансовый 3 7 2 2" xfId="45202"/>
    <cellStyle name="Финансовый 3 7 2 3" xfId="49548"/>
    <cellStyle name="Финансовый 3 7 2 4" xfId="49549"/>
    <cellStyle name="Финансовый 3 7 2 5" xfId="49550"/>
    <cellStyle name="Финансовый 3 7 3" xfId="45203"/>
    <cellStyle name="Финансовый 3 8" xfId="45204"/>
    <cellStyle name="Финансовый 3 8 2" xfId="49551"/>
    <cellStyle name="Финансовый 3 8 3" xfId="49552"/>
    <cellStyle name="Финансовый 3 8 4" xfId="49553"/>
    <cellStyle name="Финансовый 3 8 5" xfId="49554"/>
    <cellStyle name="Финансовый 3 8 6" xfId="49555"/>
    <cellStyle name="Финансовый 3 9" xfId="45205"/>
    <cellStyle name="Финансовый 3 9 2" xfId="45206"/>
    <cellStyle name="Финансовый 3_UG Consolidated Budget 2010_Draft_5" xfId="45207"/>
    <cellStyle name="Финансовый 30" xfId="45208"/>
    <cellStyle name="Финансовый 30 2" xfId="45209"/>
    <cellStyle name="Финансовый 30 2 2" xfId="45210"/>
    <cellStyle name="Финансовый 30 2 2 2" xfId="45211"/>
    <cellStyle name="Финансовый 30 2 2 2 2" xfId="45212"/>
    <cellStyle name="Финансовый 30 2 2 3" xfId="45213"/>
    <cellStyle name="Финансовый 30 2 2 4" xfId="49556"/>
    <cellStyle name="Финансовый 30 2 2 5" xfId="49557"/>
    <cellStyle name="Финансовый 30 2 3" xfId="45214"/>
    <cellStyle name="Финансовый 30 2 3 2" xfId="45215"/>
    <cellStyle name="Финансовый 30 2 4" xfId="45216"/>
    <cellStyle name="Финансовый 30 3" xfId="45217"/>
    <cellStyle name="Финансовый 30 3 2" xfId="45218"/>
    <cellStyle name="Финансовый 30 3 2 2" xfId="45219"/>
    <cellStyle name="Финансовый 30 3 2 2 2" xfId="45220"/>
    <cellStyle name="Финансовый 30 3 2 3" xfId="45221"/>
    <cellStyle name="Финансовый 30 3 2 4" xfId="49558"/>
    <cellStyle name="Финансовый 30 3 2 5" xfId="49559"/>
    <cellStyle name="Финансовый 30 3 3" xfId="45222"/>
    <cellStyle name="Финансовый 30 3 3 2" xfId="45223"/>
    <cellStyle name="Финансовый 30 3 4" xfId="45224"/>
    <cellStyle name="Финансовый 30 4" xfId="45225"/>
    <cellStyle name="Финансовый 30 4 2" xfId="45226"/>
    <cellStyle name="Финансовый 30 4 2 2" xfId="45227"/>
    <cellStyle name="Финансовый 30 4 2 2 2" xfId="45228"/>
    <cellStyle name="Финансовый 30 4 2 3" xfId="45229"/>
    <cellStyle name="Финансовый 30 4 2 4" xfId="49560"/>
    <cellStyle name="Финансовый 30 4 2 5" xfId="49561"/>
    <cellStyle name="Финансовый 30 4 3" xfId="45230"/>
    <cellStyle name="Финансовый 30 4 3 2" xfId="45231"/>
    <cellStyle name="Финансовый 30 4 4" xfId="45232"/>
    <cellStyle name="Финансовый 30 5" xfId="45233"/>
    <cellStyle name="Финансовый 30 5 2" xfId="45234"/>
    <cellStyle name="Финансовый 30 5 2 2" xfId="45235"/>
    <cellStyle name="Финансовый 30 5 2 2 2" xfId="45236"/>
    <cellStyle name="Финансовый 30 5 2 3" xfId="45237"/>
    <cellStyle name="Финансовый 30 5 2 4" xfId="49562"/>
    <cellStyle name="Финансовый 30 5 2 5" xfId="49563"/>
    <cellStyle name="Финансовый 30 5 3" xfId="45238"/>
    <cellStyle name="Финансовый 30 5 3 2" xfId="45239"/>
    <cellStyle name="Финансовый 30 5 4" xfId="45240"/>
    <cellStyle name="Финансовый 30 6" xfId="45241"/>
    <cellStyle name="Финансовый 30 6 2" xfId="45242"/>
    <cellStyle name="Финансовый 30 6 2 2" xfId="45243"/>
    <cellStyle name="Финансовый 30 6 3" xfId="45244"/>
    <cellStyle name="Финансовый 30 6 4" xfId="49564"/>
    <cellStyle name="Финансовый 30 6 5" xfId="49565"/>
    <cellStyle name="Финансовый 30 6 6" xfId="49566"/>
    <cellStyle name="Финансовый 30 7" xfId="45245"/>
    <cellStyle name="Финансовый 30 7 2" xfId="45246"/>
    <cellStyle name="Финансовый 30 8" xfId="45247"/>
    <cellStyle name="Финансовый 30 8 2" xfId="45248"/>
    <cellStyle name="Финансовый 30 9" xfId="45249"/>
    <cellStyle name="Финансовый 31" xfId="45250"/>
    <cellStyle name="Финансовый 31 2" xfId="45251"/>
    <cellStyle name="Финансовый 31 2 2" xfId="45252"/>
    <cellStyle name="Финансовый 31 2 2 2" xfId="45253"/>
    <cellStyle name="Финансовый 31 2 2 2 2" xfId="45254"/>
    <cellStyle name="Финансовый 31 2 2 3" xfId="45255"/>
    <cellStyle name="Финансовый 31 2 2 4" xfId="49567"/>
    <cellStyle name="Финансовый 31 2 2 5" xfId="49568"/>
    <cellStyle name="Финансовый 31 2 3" xfId="45256"/>
    <cellStyle name="Финансовый 31 2 3 2" xfId="45257"/>
    <cellStyle name="Финансовый 31 2 4" xfId="45258"/>
    <cellStyle name="Финансовый 31 3" xfId="45259"/>
    <cellStyle name="Финансовый 31 3 2" xfId="45260"/>
    <cellStyle name="Финансовый 31 3 2 2" xfId="45261"/>
    <cellStyle name="Финансовый 31 3 2 2 2" xfId="45262"/>
    <cellStyle name="Финансовый 31 3 2 3" xfId="45263"/>
    <cellStyle name="Финансовый 31 3 2 4" xfId="49569"/>
    <cellStyle name="Финансовый 31 3 2 5" xfId="49570"/>
    <cellStyle name="Финансовый 31 3 3" xfId="45264"/>
    <cellStyle name="Финансовый 31 3 3 2" xfId="45265"/>
    <cellStyle name="Финансовый 31 3 4" xfId="45266"/>
    <cellStyle name="Финансовый 31 4" xfId="45267"/>
    <cellStyle name="Финансовый 31 4 2" xfId="45268"/>
    <cellStyle name="Финансовый 31 4 2 2" xfId="45269"/>
    <cellStyle name="Финансовый 31 4 2 2 2" xfId="45270"/>
    <cellStyle name="Финансовый 31 4 2 3" xfId="45271"/>
    <cellStyle name="Финансовый 31 4 2 4" xfId="49571"/>
    <cellStyle name="Финансовый 31 4 2 5" xfId="49572"/>
    <cellStyle name="Финансовый 31 4 3" xfId="45272"/>
    <cellStyle name="Финансовый 31 4 3 2" xfId="45273"/>
    <cellStyle name="Финансовый 31 4 4" xfId="45274"/>
    <cellStyle name="Финансовый 31 5" xfId="45275"/>
    <cellStyle name="Финансовый 31 5 2" xfId="45276"/>
    <cellStyle name="Финансовый 31 5 2 2" xfId="45277"/>
    <cellStyle name="Финансовый 31 5 2 2 2" xfId="45278"/>
    <cellStyle name="Финансовый 31 5 2 3" xfId="45279"/>
    <cellStyle name="Финансовый 31 5 2 4" xfId="49573"/>
    <cellStyle name="Финансовый 31 5 2 5" xfId="49574"/>
    <cellStyle name="Финансовый 31 5 3" xfId="45280"/>
    <cellStyle name="Финансовый 31 5 3 2" xfId="45281"/>
    <cellStyle name="Финансовый 31 5 4" xfId="45282"/>
    <cellStyle name="Финансовый 31 6" xfId="45283"/>
    <cellStyle name="Финансовый 31 6 2" xfId="45284"/>
    <cellStyle name="Финансовый 31 6 2 2" xfId="45285"/>
    <cellStyle name="Финансовый 31 6 3" xfId="45286"/>
    <cellStyle name="Финансовый 31 6 4" xfId="49575"/>
    <cellStyle name="Финансовый 31 6 5" xfId="49576"/>
    <cellStyle name="Финансовый 31 6 6" xfId="49577"/>
    <cellStyle name="Финансовый 31 7" xfId="45287"/>
    <cellStyle name="Финансовый 31 7 2" xfId="45288"/>
    <cellStyle name="Финансовый 31 8" xfId="45289"/>
    <cellStyle name="Финансовый 31 8 2" xfId="45290"/>
    <cellStyle name="Финансовый 31 9" xfId="45291"/>
    <cellStyle name="Финансовый 32" xfId="45292"/>
    <cellStyle name="Финансовый 32 2" xfId="45293"/>
    <cellStyle name="Финансовый 32 2 2" xfId="45294"/>
    <cellStyle name="Финансовый 32 2 2 2" xfId="45295"/>
    <cellStyle name="Финансовый 32 2 2 2 2" xfId="45296"/>
    <cellStyle name="Финансовый 32 2 2 3" xfId="45297"/>
    <cellStyle name="Финансовый 32 2 2 4" xfId="49578"/>
    <cellStyle name="Финансовый 32 2 2 5" xfId="49579"/>
    <cellStyle name="Финансовый 32 2 3" xfId="45298"/>
    <cellStyle name="Финансовый 32 2 3 2" xfId="45299"/>
    <cellStyle name="Финансовый 32 2 4" xfId="45300"/>
    <cellStyle name="Финансовый 32 3" xfId="45301"/>
    <cellStyle name="Финансовый 32 3 2" xfId="45302"/>
    <cellStyle name="Финансовый 32 3 2 2" xfId="45303"/>
    <cellStyle name="Финансовый 32 3 2 2 2" xfId="45304"/>
    <cellStyle name="Финансовый 32 3 2 3" xfId="45305"/>
    <cellStyle name="Финансовый 32 3 2 4" xfId="49580"/>
    <cellStyle name="Финансовый 32 3 2 5" xfId="49581"/>
    <cellStyle name="Финансовый 32 3 3" xfId="45306"/>
    <cellStyle name="Финансовый 32 3 3 2" xfId="45307"/>
    <cellStyle name="Финансовый 32 3 4" xfId="45308"/>
    <cellStyle name="Финансовый 32 4" xfId="45309"/>
    <cellStyle name="Финансовый 32 4 2" xfId="45310"/>
    <cellStyle name="Финансовый 32 4 2 2" xfId="45311"/>
    <cellStyle name="Финансовый 32 4 2 3" xfId="49582"/>
    <cellStyle name="Финансовый 32 4 2 4" xfId="49583"/>
    <cellStyle name="Финансовый 32 4 2 5" xfId="49584"/>
    <cellStyle name="Финансовый 32 4 2 6" xfId="49585"/>
    <cellStyle name="Финансовый 32 4 3" xfId="45312"/>
    <cellStyle name="Финансовый 32 5" xfId="45313"/>
    <cellStyle name="Финансовый 32 5 2" xfId="45314"/>
    <cellStyle name="Финансовый 32 5 2 2" xfId="45315"/>
    <cellStyle name="Финансовый 32 5 3" xfId="45316"/>
    <cellStyle name="Финансовый 32 5 4" xfId="49586"/>
    <cellStyle name="Финансовый 32 5 5" xfId="49587"/>
    <cellStyle name="Финансовый 32 5 6" xfId="49588"/>
    <cellStyle name="Финансовый 32 6" xfId="45317"/>
    <cellStyle name="Финансовый 32 6 2" xfId="45318"/>
    <cellStyle name="Финансовый 32 7" xfId="45319"/>
    <cellStyle name="Финансовый 32 7 2" xfId="45320"/>
    <cellStyle name="Финансовый 32 8" xfId="45321"/>
    <cellStyle name="Финансовый 33" xfId="45322"/>
    <cellStyle name="Финансовый 33 2" xfId="45323"/>
    <cellStyle name="Финансовый 33 2 2" xfId="45324"/>
    <cellStyle name="Финансовый 33 2 2 2" xfId="45325"/>
    <cellStyle name="Финансовый 33 2 3" xfId="45326"/>
    <cellStyle name="Финансовый 33 2 4" xfId="49589"/>
    <cellStyle name="Финансовый 33 2 5" xfId="49590"/>
    <cellStyle name="Финансовый 33 3" xfId="45327"/>
    <cellStyle name="Финансовый 33 3 2" xfId="45328"/>
    <cellStyle name="Финансовый 33 4" xfId="45329"/>
    <cellStyle name="Финансовый 34" xfId="45330"/>
    <cellStyle name="Финансовый 34 2" xfId="45331"/>
    <cellStyle name="Финансовый 34 2 2" xfId="45332"/>
    <cellStyle name="Финансовый 34 2 2 2" xfId="45333"/>
    <cellStyle name="Финансовый 34 2 3" xfId="45334"/>
    <cellStyle name="Финансовый 34 2 4" xfId="49591"/>
    <cellStyle name="Финансовый 34 2 5" xfId="49592"/>
    <cellStyle name="Финансовый 34 3" xfId="45335"/>
    <cellStyle name="Финансовый 34 3 2" xfId="45336"/>
    <cellStyle name="Финансовый 34 4" xfId="45337"/>
    <cellStyle name="Финансовый 35" xfId="45338"/>
    <cellStyle name="Финансовый 35 2" xfId="45339"/>
    <cellStyle name="Финансовый 35 2 2" xfId="45340"/>
    <cellStyle name="Финансовый 35 2 2 2" xfId="45341"/>
    <cellStyle name="Финансовый 35 2 3" xfId="45342"/>
    <cellStyle name="Финансовый 35 2 4" xfId="49593"/>
    <cellStyle name="Финансовый 35 2 5" xfId="49594"/>
    <cellStyle name="Финансовый 35 3" xfId="45343"/>
    <cellStyle name="Финансовый 35 3 2" xfId="45344"/>
    <cellStyle name="Финансовый 35 4" xfId="45345"/>
    <cellStyle name="Финансовый 36" xfId="45346"/>
    <cellStyle name="Финансовый 36 2" xfId="45347"/>
    <cellStyle name="Финансовый 36 2 2" xfId="45348"/>
    <cellStyle name="Финансовый 36 2 2 2" xfId="45349"/>
    <cellStyle name="Финансовый 36 2 3" xfId="45350"/>
    <cellStyle name="Финансовый 36 2 4" xfId="49595"/>
    <cellStyle name="Финансовый 36 2 5" xfId="49596"/>
    <cellStyle name="Финансовый 36 3" xfId="45351"/>
    <cellStyle name="Финансовый 36 3 2" xfId="45352"/>
    <cellStyle name="Финансовый 36 4" xfId="45353"/>
    <cellStyle name="Финансовый 37" xfId="45354"/>
    <cellStyle name="Финансовый 37 2" xfId="45355"/>
    <cellStyle name="Финансовый 37 2 2" xfId="45356"/>
    <cellStyle name="Финансовый 37 2 2 2" xfId="45357"/>
    <cellStyle name="Финансовый 37 2 3" xfId="45358"/>
    <cellStyle name="Финансовый 37 2 4" xfId="49597"/>
    <cellStyle name="Финансовый 37 2 5" xfId="49598"/>
    <cellStyle name="Финансовый 37 3" xfId="45359"/>
    <cellStyle name="Финансовый 37 3 2" xfId="45360"/>
    <cellStyle name="Финансовый 37 4" xfId="45361"/>
    <cellStyle name="Финансовый 38" xfId="45362"/>
    <cellStyle name="Финансовый 38 2" xfId="45363"/>
    <cellStyle name="Финансовый 38 2 2" xfId="45364"/>
    <cellStyle name="Финансовый 38 2 2 2" xfId="49599"/>
    <cellStyle name="Финансовый 38 2 2 3" xfId="49600"/>
    <cellStyle name="Финансовый 38 2 2 4" xfId="49601"/>
    <cellStyle name="Финансовый 38 2 2 5" xfId="49602"/>
    <cellStyle name="Финансовый 38 2 3" xfId="49603"/>
    <cellStyle name="Финансовый 38 2 4" xfId="49604"/>
    <cellStyle name="Финансовый 38 2 5" xfId="49605"/>
    <cellStyle name="Финансовый 38 2 6" xfId="49606"/>
    <cellStyle name="Финансовый 38 2 7" xfId="49607"/>
    <cellStyle name="Финансовый 38 3" xfId="45365"/>
    <cellStyle name="Финансовый 38 3 2" xfId="45366"/>
    <cellStyle name="Финансовый 38 4" xfId="45367"/>
    <cellStyle name="Финансовый 39" xfId="45368"/>
    <cellStyle name="Финансовый 39 2" xfId="45369"/>
    <cellStyle name="Финансовый 39 2 2" xfId="45370"/>
    <cellStyle name="Финансовый 39 2 3" xfId="49608"/>
    <cellStyle name="Финансовый 39 2 4" xfId="49609"/>
    <cellStyle name="Финансовый 39 2 5" xfId="49610"/>
    <cellStyle name="Финансовый 39 2 6" xfId="49611"/>
    <cellStyle name="Финансовый 39 3" xfId="45371"/>
    <cellStyle name="Финансовый 4" xfId="65"/>
    <cellStyle name="Финансовый 4 10" xfId="45372"/>
    <cellStyle name="Финансовый 4 11" xfId="45373"/>
    <cellStyle name="Финансовый 4 12" xfId="49612"/>
    <cellStyle name="Финансовый 4 13" xfId="49613"/>
    <cellStyle name="Финансовый 4 2" xfId="66"/>
    <cellStyle name="Финансовый 4 2 10" xfId="45374"/>
    <cellStyle name="Финансовый 4 2 10 2" xfId="49614"/>
    <cellStyle name="Финансовый 4 2 10 2 2" xfId="49615"/>
    <cellStyle name="Финансовый 4 2 10 2 3" xfId="49616"/>
    <cellStyle name="Финансовый 4 2 10 2 4" xfId="49617"/>
    <cellStyle name="Финансовый 4 2 10 2 5" xfId="49618"/>
    <cellStyle name="Финансовый 4 2 11" xfId="45375"/>
    <cellStyle name="Финансовый 4 2 11 2" xfId="45376"/>
    <cellStyle name="Финансовый 4 2 11 2 2" xfId="45377"/>
    <cellStyle name="Финансовый 4 2 11 3" xfId="45378"/>
    <cellStyle name="Финансовый 4 2 12" xfId="45379"/>
    <cellStyle name="Финансовый 4 2 12 2" xfId="45380"/>
    <cellStyle name="Финансовый 4 2 12 3" xfId="49619"/>
    <cellStyle name="Финансовый 4 2 13" xfId="45381"/>
    <cellStyle name="Финансовый 4 2 13 2" xfId="49620"/>
    <cellStyle name="Финансовый 4 2 13 3" xfId="49621"/>
    <cellStyle name="Финансовый 4 2 13 4" xfId="49622"/>
    <cellStyle name="Финансовый 4 2 13 5" xfId="49623"/>
    <cellStyle name="Финансовый 4 2 14" xfId="49624"/>
    <cellStyle name="Финансовый 4 2 15" xfId="49625"/>
    <cellStyle name="Финансовый 4 2 16" xfId="49626"/>
    <cellStyle name="Финансовый 4 2 17" xfId="49627"/>
    <cellStyle name="Финансовый 4 2 18" xfId="49628"/>
    <cellStyle name="Финансовый 4 2 19" xfId="49629"/>
    <cellStyle name="Финансовый 4 2 2" xfId="45382"/>
    <cellStyle name="Финансовый 4 2 2 2" xfId="45383"/>
    <cellStyle name="Финансовый 4 2 2 2 2" xfId="45384"/>
    <cellStyle name="Финансовый 4 2 2 2 3" xfId="49630"/>
    <cellStyle name="Финансовый 4 2 2 3" xfId="49631"/>
    <cellStyle name="Финансовый 4 2 2 4" xfId="50101"/>
    <cellStyle name="Финансовый 4 2 3" xfId="45385"/>
    <cellStyle name="Финансовый 4 2 3 2" xfId="45386"/>
    <cellStyle name="Финансовый 4 2 3 2 2" xfId="45387"/>
    <cellStyle name="Финансовый 4 2 3 2 2 2" xfId="45388"/>
    <cellStyle name="Финансовый 4 2 3 2 2 2 2" xfId="45389"/>
    <cellStyle name="Финансовый 4 2 3 2 2 3" xfId="45390"/>
    <cellStyle name="Финансовый 4 2 3 2 2 4" xfId="49632"/>
    <cellStyle name="Финансовый 4 2 3 2 2 5" xfId="49633"/>
    <cellStyle name="Финансовый 4 2 3 2 3" xfId="45391"/>
    <cellStyle name="Финансовый 4 2 3 2 3 2" xfId="45392"/>
    <cellStyle name="Финансовый 4 2 3 2 4" xfId="45393"/>
    <cellStyle name="Финансовый 4 2 3 3" xfId="45394"/>
    <cellStyle name="Финансовый 4 2 3 3 2" xfId="45395"/>
    <cellStyle name="Финансовый 4 2 3 3 2 2" xfId="45396"/>
    <cellStyle name="Финансовый 4 2 3 3 2 2 2" xfId="45397"/>
    <cellStyle name="Финансовый 4 2 3 3 2 3" xfId="45398"/>
    <cellStyle name="Финансовый 4 2 3 3 2 4" xfId="49634"/>
    <cellStyle name="Финансовый 4 2 3 3 2 5" xfId="49635"/>
    <cellStyle name="Финансовый 4 2 3 3 3" xfId="45399"/>
    <cellStyle name="Финансовый 4 2 3 3 3 2" xfId="45400"/>
    <cellStyle name="Финансовый 4 2 3 3 4" xfId="45401"/>
    <cellStyle name="Финансовый 4 2 3 4" xfId="45402"/>
    <cellStyle name="Финансовый 4 2 3 4 2" xfId="45403"/>
    <cellStyle name="Финансовый 4 2 3 4 2 2" xfId="45404"/>
    <cellStyle name="Финансовый 4 2 3 4 2 2 2" xfId="45405"/>
    <cellStyle name="Финансовый 4 2 3 4 2 3" xfId="45406"/>
    <cellStyle name="Финансовый 4 2 3 4 2 4" xfId="49636"/>
    <cellStyle name="Финансовый 4 2 3 4 2 5" xfId="49637"/>
    <cellStyle name="Финансовый 4 2 3 4 3" xfId="45407"/>
    <cellStyle name="Финансовый 4 2 3 4 3 2" xfId="45408"/>
    <cellStyle name="Финансовый 4 2 3 4 4" xfId="45409"/>
    <cellStyle name="Финансовый 4 2 3 5" xfId="45410"/>
    <cellStyle name="Финансовый 4 2 3 5 2" xfId="45411"/>
    <cellStyle name="Финансовый 4 2 3 5 2 2" xfId="45412"/>
    <cellStyle name="Финансовый 4 2 3 5 3" xfId="45413"/>
    <cellStyle name="Финансовый 4 2 3 5 4" xfId="49638"/>
    <cellStyle name="Финансовый 4 2 3 5 5" xfId="49639"/>
    <cellStyle name="Финансовый 4 2 3 5 6" xfId="49640"/>
    <cellStyle name="Финансовый 4 2 3 6" xfId="45414"/>
    <cellStyle name="Финансовый 4 2 3 6 2" xfId="45415"/>
    <cellStyle name="Финансовый 4 2 3 7" xfId="45416"/>
    <cellStyle name="Финансовый 4 2 3 7 2" xfId="45417"/>
    <cellStyle name="Финансовый 4 2 3 8" xfId="45418"/>
    <cellStyle name="Финансовый 4 2 4" xfId="45419"/>
    <cellStyle name="Финансовый 4 2 4 2" xfId="45420"/>
    <cellStyle name="Финансовый 4 2 4 2 2" xfId="45421"/>
    <cellStyle name="Финансовый 4 2 4 2 2 2" xfId="45422"/>
    <cellStyle name="Финансовый 4 2 4 2 2 2 2" xfId="45423"/>
    <cellStyle name="Финансовый 4 2 4 2 2 3" xfId="45424"/>
    <cellStyle name="Финансовый 4 2 4 2 2 4" xfId="49641"/>
    <cellStyle name="Финансовый 4 2 4 2 2 5" xfId="49642"/>
    <cellStyle name="Финансовый 4 2 4 2 3" xfId="45425"/>
    <cellStyle name="Финансовый 4 2 4 2 3 2" xfId="45426"/>
    <cellStyle name="Финансовый 4 2 4 2 4" xfId="45427"/>
    <cellStyle name="Финансовый 4 2 4 3" xfId="45428"/>
    <cellStyle name="Финансовый 4 2 4 3 2" xfId="45429"/>
    <cellStyle name="Финансовый 4 2 4 3 2 2" xfId="45430"/>
    <cellStyle name="Финансовый 4 2 4 3 2 2 2" xfId="45431"/>
    <cellStyle name="Финансовый 4 2 4 3 2 3" xfId="45432"/>
    <cellStyle name="Финансовый 4 2 4 3 2 4" xfId="49643"/>
    <cellStyle name="Финансовый 4 2 4 3 2 5" xfId="49644"/>
    <cellStyle name="Финансовый 4 2 4 3 3" xfId="45433"/>
    <cellStyle name="Финансовый 4 2 4 3 3 2" xfId="45434"/>
    <cellStyle name="Финансовый 4 2 4 3 4" xfId="45435"/>
    <cellStyle name="Финансовый 4 2 4 4" xfId="45436"/>
    <cellStyle name="Финансовый 4 2 4 4 2" xfId="45437"/>
    <cellStyle name="Финансовый 4 2 4 4 2 2" xfId="45438"/>
    <cellStyle name="Финансовый 4 2 4 4 2 2 2" xfId="45439"/>
    <cellStyle name="Финансовый 4 2 4 4 2 3" xfId="45440"/>
    <cellStyle name="Финансовый 4 2 4 4 2 4" xfId="49645"/>
    <cellStyle name="Финансовый 4 2 4 4 2 5" xfId="49646"/>
    <cellStyle name="Финансовый 4 2 4 4 3" xfId="45441"/>
    <cellStyle name="Финансовый 4 2 4 4 3 2" xfId="45442"/>
    <cellStyle name="Финансовый 4 2 4 4 4" xfId="45443"/>
    <cellStyle name="Финансовый 4 2 4 5" xfId="45444"/>
    <cellStyle name="Финансовый 4 2 4 5 2" xfId="45445"/>
    <cellStyle name="Финансовый 4 2 4 5 2 2" xfId="45446"/>
    <cellStyle name="Финансовый 4 2 4 5 3" xfId="45447"/>
    <cellStyle name="Финансовый 4 2 4 5 4" xfId="49647"/>
    <cellStyle name="Финансовый 4 2 4 5 5" xfId="49648"/>
    <cellStyle name="Финансовый 4 2 4 5 6" xfId="49649"/>
    <cellStyle name="Финансовый 4 2 4 6" xfId="45448"/>
    <cellStyle name="Финансовый 4 2 4 6 2" xfId="45449"/>
    <cellStyle name="Финансовый 4 2 4 7" xfId="45450"/>
    <cellStyle name="Финансовый 4 2 4 7 2" xfId="45451"/>
    <cellStyle name="Финансовый 4 2 4 8" xfId="45452"/>
    <cellStyle name="Финансовый 4 2 5" xfId="45453"/>
    <cellStyle name="Финансовый 4 2 5 2" xfId="45454"/>
    <cellStyle name="Финансовый 4 2 5 2 2" xfId="45455"/>
    <cellStyle name="Финансовый 4 2 5 2 2 2" xfId="45456"/>
    <cellStyle name="Финансовый 4 2 5 2 2 2 2" xfId="45457"/>
    <cellStyle name="Финансовый 4 2 5 2 2 3" xfId="45458"/>
    <cellStyle name="Финансовый 4 2 5 2 2 4" xfId="49650"/>
    <cellStyle name="Финансовый 4 2 5 2 2 5" xfId="49651"/>
    <cellStyle name="Финансовый 4 2 5 2 3" xfId="45459"/>
    <cellStyle name="Финансовый 4 2 5 2 3 2" xfId="45460"/>
    <cellStyle name="Финансовый 4 2 5 2 4" xfId="45461"/>
    <cellStyle name="Финансовый 4 2 5 3" xfId="45462"/>
    <cellStyle name="Финансовый 4 2 5 3 2" xfId="45463"/>
    <cellStyle name="Финансовый 4 2 5 3 2 2" xfId="45464"/>
    <cellStyle name="Финансовый 4 2 5 3 2 2 2" xfId="45465"/>
    <cellStyle name="Финансовый 4 2 5 3 2 3" xfId="45466"/>
    <cellStyle name="Финансовый 4 2 5 3 2 4" xfId="49652"/>
    <cellStyle name="Финансовый 4 2 5 3 2 5" xfId="49653"/>
    <cellStyle name="Финансовый 4 2 5 3 3" xfId="45467"/>
    <cellStyle name="Финансовый 4 2 5 3 3 2" xfId="45468"/>
    <cellStyle name="Финансовый 4 2 5 3 4" xfId="45469"/>
    <cellStyle name="Финансовый 4 2 5 4" xfId="45470"/>
    <cellStyle name="Финансовый 4 2 5 4 2" xfId="45471"/>
    <cellStyle name="Финансовый 4 2 5 4 2 2" xfId="45472"/>
    <cellStyle name="Финансовый 4 2 5 4 2 2 2" xfId="45473"/>
    <cellStyle name="Финансовый 4 2 5 4 2 3" xfId="45474"/>
    <cellStyle name="Финансовый 4 2 5 4 2 4" xfId="49654"/>
    <cellStyle name="Финансовый 4 2 5 4 2 5" xfId="49655"/>
    <cellStyle name="Финансовый 4 2 5 4 3" xfId="45475"/>
    <cellStyle name="Финансовый 4 2 5 4 3 2" xfId="45476"/>
    <cellStyle name="Финансовый 4 2 5 4 4" xfId="45477"/>
    <cellStyle name="Финансовый 4 2 5 5" xfId="45478"/>
    <cellStyle name="Финансовый 4 2 5 5 2" xfId="45479"/>
    <cellStyle name="Финансовый 4 2 5 5 2 2" xfId="45480"/>
    <cellStyle name="Финансовый 4 2 5 5 3" xfId="45481"/>
    <cellStyle name="Финансовый 4 2 5 5 4" xfId="49656"/>
    <cellStyle name="Финансовый 4 2 5 5 5" xfId="49657"/>
    <cellStyle name="Финансовый 4 2 5 5 6" xfId="49658"/>
    <cellStyle name="Финансовый 4 2 5 6" xfId="45482"/>
    <cellStyle name="Финансовый 4 2 5 6 2" xfId="45483"/>
    <cellStyle name="Финансовый 4 2 5 7" xfId="45484"/>
    <cellStyle name="Финансовый 4 2 6" xfId="45485"/>
    <cellStyle name="Финансовый 4 2 6 2" xfId="45486"/>
    <cellStyle name="Финансовый 4 2 6 2 2" xfId="45487"/>
    <cellStyle name="Финансовый 4 2 6 2 2 2" xfId="45488"/>
    <cellStyle name="Финансовый 4 2 6 2 3" xfId="45489"/>
    <cellStyle name="Финансовый 4 2 6 2 4" xfId="49659"/>
    <cellStyle name="Финансовый 4 2 6 2 5" xfId="49660"/>
    <cellStyle name="Финансовый 4 2 6 3" xfId="45490"/>
    <cellStyle name="Финансовый 4 2 6 3 2" xfId="45491"/>
    <cellStyle name="Финансовый 4 2 6 4" xfId="45492"/>
    <cellStyle name="Финансовый 4 2 7" xfId="45493"/>
    <cellStyle name="Финансовый 4 2 7 2" xfId="49661"/>
    <cellStyle name="Финансовый 4 2 8" xfId="45494"/>
    <cellStyle name="Финансовый 4 2 8 2" xfId="45495"/>
    <cellStyle name="Финансовый 4 2 8 2 2" xfId="45496"/>
    <cellStyle name="Финансовый 4 2 8 2 2 2" xfId="45497"/>
    <cellStyle name="Финансовый 4 2 8 2 3" xfId="45498"/>
    <cellStyle name="Финансовый 4 2 8 2 4" xfId="49662"/>
    <cellStyle name="Финансовый 4 2 8 2 5" xfId="49663"/>
    <cellStyle name="Финансовый 4 2 8 3" xfId="45499"/>
    <cellStyle name="Финансовый 4 2 8 3 2" xfId="45500"/>
    <cellStyle name="Финансовый 4 2 8 4" xfId="45501"/>
    <cellStyle name="Финансовый 4 2 9" xfId="45502"/>
    <cellStyle name="Финансовый 4 2 9 2" xfId="45503"/>
    <cellStyle name="Финансовый 4 2 9 2 2" xfId="45504"/>
    <cellStyle name="Финансовый 4 2 9 2 2 2" xfId="45505"/>
    <cellStyle name="Финансовый 4 2 9 2 3" xfId="45506"/>
    <cellStyle name="Финансовый 4 2 9 2 4" xfId="49664"/>
    <cellStyle name="Финансовый 4 2 9 2 5" xfId="49665"/>
    <cellStyle name="Финансовый 4 2 9 3" xfId="45507"/>
    <cellStyle name="Финансовый 4 2 9 3 2" xfId="45508"/>
    <cellStyle name="Финансовый 4 2 9 4" xfId="45509"/>
    <cellStyle name="Финансовый 4 3" xfId="45510"/>
    <cellStyle name="Финансовый 4 3 10" xfId="49666"/>
    <cellStyle name="Финансовый 4 3 11" xfId="49667"/>
    <cellStyle name="Финансовый 4 3 12" xfId="49668"/>
    <cellStyle name="Финансовый 4 3 13" xfId="49669"/>
    <cellStyle name="Финансовый 4 3 2" xfId="45511"/>
    <cellStyle name="Финансовый 4 3 2 10" xfId="45512"/>
    <cellStyle name="Финансовый 4 3 2 2" xfId="45513"/>
    <cellStyle name="Финансовый 4 3 2 2 2" xfId="45514"/>
    <cellStyle name="Финансовый 4 3 2 2 2 2" xfId="45515"/>
    <cellStyle name="Финансовый 4 3 2 2 2 2 2" xfId="45516"/>
    <cellStyle name="Финансовый 4 3 2 2 2 2 2 2" xfId="45517"/>
    <cellStyle name="Финансовый 4 3 2 2 2 2 3" xfId="45518"/>
    <cellStyle name="Финансовый 4 3 2 2 2 2 4" xfId="49670"/>
    <cellStyle name="Финансовый 4 3 2 2 2 2 5" xfId="49671"/>
    <cellStyle name="Финансовый 4 3 2 2 2 3" xfId="45519"/>
    <cellStyle name="Финансовый 4 3 2 2 2 3 2" xfId="45520"/>
    <cellStyle name="Финансовый 4 3 2 2 2 4" xfId="45521"/>
    <cellStyle name="Финансовый 4 3 2 2 3" xfId="45522"/>
    <cellStyle name="Финансовый 4 3 2 2 3 2" xfId="45523"/>
    <cellStyle name="Финансовый 4 3 2 2 3 2 2" xfId="45524"/>
    <cellStyle name="Финансовый 4 3 2 2 3 2 2 2" xfId="45525"/>
    <cellStyle name="Финансовый 4 3 2 2 3 2 3" xfId="45526"/>
    <cellStyle name="Финансовый 4 3 2 2 3 2 4" xfId="49672"/>
    <cellStyle name="Финансовый 4 3 2 2 3 2 5" xfId="49673"/>
    <cellStyle name="Финансовый 4 3 2 2 3 3" xfId="45527"/>
    <cellStyle name="Финансовый 4 3 2 2 3 3 2" xfId="45528"/>
    <cellStyle name="Финансовый 4 3 2 2 3 4" xfId="45529"/>
    <cellStyle name="Финансовый 4 3 2 2 4" xfId="45530"/>
    <cellStyle name="Финансовый 4 3 2 2 4 2" xfId="45531"/>
    <cellStyle name="Финансовый 4 3 2 2 4 2 2" xfId="45532"/>
    <cellStyle name="Финансовый 4 3 2 2 4 2 2 2" xfId="45533"/>
    <cellStyle name="Финансовый 4 3 2 2 4 2 3" xfId="45534"/>
    <cellStyle name="Финансовый 4 3 2 2 4 2 4" xfId="49674"/>
    <cellStyle name="Финансовый 4 3 2 2 4 2 5" xfId="49675"/>
    <cellStyle name="Финансовый 4 3 2 2 4 3" xfId="45535"/>
    <cellStyle name="Финансовый 4 3 2 2 4 3 2" xfId="45536"/>
    <cellStyle name="Финансовый 4 3 2 2 4 4" xfId="45537"/>
    <cellStyle name="Финансовый 4 3 2 2 5" xfId="45538"/>
    <cellStyle name="Финансовый 4 3 2 2 5 2" xfId="45539"/>
    <cellStyle name="Финансовый 4 3 2 2 5 2 2" xfId="45540"/>
    <cellStyle name="Финансовый 4 3 2 2 5 3" xfId="45541"/>
    <cellStyle name="Финансовый 4 3 2 2 5 4" xfId="49676"/>
    <cellStyle name="Финансовый 4 3 2 2 5 5" xfId="49677"/>
    <cellStyle name="Финансовый 4 3 2 2 5 6" xfId="49678"/>
    <cellStyle name="Финансовый 4 3 2 2 6" xfId="45542"/>
    <cellStyle name="Финансовый 4 3 2 2 6 2" xfId="45543"/>
    <cellStyle name="Финансовый 4 3 2 2 7" xfId="45544"/>
    <cellStyle name="Финансовый 4 3 2 2 7 2" xfId="45545"/>
    <cellStyle name="Финансовый 4 3 2 2 8" xfId="45546"/>
    <cellStyle name="Финансовый 4 3 2 3" xfId="45547"/>
    <cellStyle name="Финансовый 4 3 2 3 2" xfId="45548"/>
    <cellStyle name="Финансовый 4 3 2 3 2 2" xfId="45549"/>
    <cellStyle name="Финансовый 4 3 2 3 2 2 2" xfId="45550"/>
    <cellStyle name="Финансовый 4 3 2 3 2 2 2 2" xfId="45551"/>
    <cellStyle name="Финансовый 4 3 2 3 2 2 3" xfId="45552"/>
    <cellStyle name="Финансовый 4 3 2 3 2 2 4" xfId="49679"/>
    <cellStyle name="Финансовый 4 3 2 3 2 2 5" xfId="49680"/>
    <cellStyle name="Финансовый 4 3 2 3 2 3" xfId="45553"/>
    <cellStyle name="Финансовый 4 3 2 3 2 3 2" xfId="45554"/>
    <cellStyle name="Финансовый 4 3 2 3 2 4" xfId="45555"/>
    <cellStyle name="Финансовый 4 3 2 3 3" xfId="45556"/>
    <cellStyle name="Финансовый 4 3 2 3 3 2" xfId="45557"/>
    <cellStyle name="Финансовый 4 3 2 3 3 2 2" xfId="45558"/>
    <cellStyle name="Финансовый 4 3 2 3 3 2 2 2" xfId="45559"/>
    <cellStyle name="Финансовый 4 3 2 3 3 2 3" xfId="45560"/>
    <cellStyle name="Финансовый 4 3 2 3 3 2 4" xfId="49681"/>
    <cellStyle name="Финансовый 4 3 2 3 3 2 5" xfId="49682"/>
    <cellStyle name="Финансовый 4 3 2 3 3 3" xfId="45561"/>
    <cellStyle name="Финансовый 4 3 2 3 3 3 2" xfId="45562"/>
    <cellStyle name="Финансовый 4 3 2 3 3 4" xfId="45563"/>
    <cellStyle name="Финансовый 4 3 2 3 4" xfId="45564"/>
    <cellStyle name="Финансовый 4 3 2 3 4 2" xfId="45565"/>
    <cellStyle name="Финансовый 4 3 2 3 4 2 2" xfId="45566"/>
    <cellStyle name="Финансовый 4 3 2 3 4 2 2 2" xfId="45567"/>
    <cellStyle name="Финансовый 4 3 2 3 4 2 3" xfId="45568"/>
    <cellStyle name="Финансовый 4 3 2 3 4 2 4" xfId="49683"/>
    <cellStyle name="Финансовый 4 3 2 3 4 2 5" xfId="49684"/>
    <cellStyle name="Финансовый 4 3 2 3 4 3" xfId="45569"/>
    <cellStyle name="Финансовый 4 3 2 3 4 3 2" xfId="45570"/>
    <cellStyle name="Финансовый 4 3 2 3 4 4" xfId="45571"/>
    <cellStyle name="Финансовый 4 3 2 3 5" xfId="45572"/>
    <cellStyle name="Финансовый 4 3 2 3 5 2" xfId="45573"/>
    <cellStyle name="Финансовый 4 3 2 3 5 2 2" xfId="45574"/>
    <cellStyle name="Финансовый 4 3 2 3 5 3" xfId="45575"/>
    <cellStyle name="Финансовый 4 3 2 3 5 4" xfId="49685"/>
    <cellStyle name="Финансовый 4 3 2 3 5 5" xfId="49686"/>
    <cellStyle name="Финансовый 4 3 2 3 5 6" xfId="49687"/>
    <cellStyle name="Финансовый 4 3 2 3 6" xfId="45576"/>
    <cellStyle name="Финансовый 4 3 2 3 6 2" xfId="45577"/>
    <cellStyle name="Финансовый 4 3 2 3 7" xfId="45578"/>
    <cellStyle name="Финансовый 4 3 2 4" xfId="45579"/>
    <cellStyle name="Финансовый 4 3 2 4 2" xfId="45580"/>
    <cellStyle name="Финансовый 4 3 2 4 2 2" xfId="45581"/>
    <cellStyle name="Финансовый 4 3 2 4 2 2 2" xfId="45582"/>
    <cellStyle name="Финансовый 4 3 2 4 2 3" xfId="45583"/>
    <cellStyle name="Финансовый 4 3 2 4 2 4" xfId="49688"/>
    <cellStyle name="Финансовый 4 3 2 4 2 5" xfId="49689"/>
    <cellStyle name="Финансовый 4 3 2 4 3" xfId="45584"/>
    <cellStyle name="Финансовый 4 3 2 4 3 2" xfId="45585"/>
    <cellStyle name="Финансовый 4 3 2 4 4" xfId="45586"/>
    <cellStyle name="Финансовый 4 3 2 5" xfId="45587"/>
    <cellStyle name="Финансовый 4 3 2 5 2" xfId="45588"/>
    <cellStyle name="Финансовый 4 3 2 5 2 2" xfId="45589"/>
    <cellStyle name="Финансовый 4 3 2 5 2 2 2" xfId="45590"/>
    <cellStyle name="Финансовый 4 3 2 5 2 3" xfId="45591"/>
    <cellStyle name="Финансовый 4 3 2 5 2 4" xfId="49690"/>
    <cellStyle name="Финансовый 4 3 2 5 2 5" xfId="49691"/>
    <cellStyle name="Финансовый 4 3 2 5 3" xfId="45592"/>
    <cellStyle name="Финансовый 4 3 2 5 3 2" xfId="45593"/>
    <cellStyle name="Финансовый 4 3 2 5 4" xfId="45594"/>
    <cellStyle name="Финансовый 4 3 2 6" xfId="45595"/>
    <cellStyle name="Финансовый 4 3 2 6 2" xfId="45596"/>
    <cellStyle name="Финансовый 4 3 2 6 2 2" xfId="45597"/>
    <cellStyle name="Финансовый 4 3 2 6 2 2 2" xfId="45598"/>
    <cellStyle name="Финансовый 4 3 2 6 2 3" xfId="45599"/>
    <cellStyle name="Финансовый 4 3 2 6 2 4" xfId="49692"/>
    <cellStyle name="Финансовый 4 3 2 6 2 5" xfId="49693"/>
    <cellStyle name="Финансовый 4 3 2 6 3" xfId="45600"/>
    <cellStyle name="Финансовый 4 3 2 6 3 2" xfId="45601"/>
    <cellStyle name="Финансовый 4 3 2 6 4" xfId="45602"/>
    <cellStyle name="Финансовый 4 3 2 7" xfId="45603"/>
    <cellStyle name="Финансовый 4 3 2 7 2" xfId="45604"/>
    <cellStyle name="Финансовый 4 3 2 7 2 2" xfId="45605"/>
    <cellStyle name="Финансовый 4 3 2 7 3" xfId="45606"/>
    <cellStyle name="Финансовый 4 3 2 7 4" xfId="49694"/>
    <cellStyle name="Финансовый 4 3 2 7 5" xfId="49695"/>
    <cellStyle name="Финансовый 4 3 2 7 6" xfId="49696"/>
    <cellStyle name="Финансовый 4 3 2 8" xfId="45607"/>
    <cellStyle name="Финансовый 4 3 2 8 2" xfId="45608"/>
    <cellStyle name="Финансовый 4 3 2 9" xfId="45609"/>
    <cellStyle name="Финансовый 4 3 2 9 2" xfId="45610"/>
    <cellStyle name="Финансовый 4 3 3" xfId="45611"/>
    <cellStyle name="Финансовый 4 3 3 2" xfId="49697"/>
    <cellStyle name="Финансовый 4 3 4" xfId="45612"/>
    <cellStyle name="Финансовый 4 3 4 2" xfId="45613"/>
    <cellStyle name="Финансовый 4 3 4 2 2" xfId="45614"/>
    <cellStyle name="Финансовый 4 3 4 2 3" xfId="49698"/>
    <cellStyle name="Финансовый 4 3 4 2 4" xfId="49699"/>
    <cellStyle name="Финансовый 4 3 4 2 5" xfId="49700"/>
    <cellStyle name="Финансовый 4 3 4 3" xfId="45615"/>
    <cellStyle name="Финансовый 4 3 5" xfId="45616"/>
    <cellStyle name="Финансовый 4 3 5 2" xfId="45617"/>
    <cellStyle name="Финансовый 4 3 5 2 2" xfId="45618"/>
    <cellStyle name="Финансовый 4 3 5 2 3" xfId="49701"/>
    <cellStyle name="Финансовый 4 3 5 2 4" xfId="49702"/>
    <cellStyle name="Финансовый 4 3 5 2 5" xfId="49703"/>
    <cellStyle name="Финансовый 4 3 5 3" xfId="45619"/>
    <cellStyle name="Финансовый 4 3 6" xfId="49704"/>
    <cellStyle name="Финансовый 4 3 7" xfId="49705"/>
    <cellStyle name="Финансовый 4 3 8" xfId="49706"/>
    <cellStyle name="Финансовый 4 3 8 2" xfId="49707"/>
    <cellStyle name="Финансовый 4 3 8 3" xfId="49708"/>
    <cellStyle name="Финансовый 4 3 8 4" xfId="49709"/>
    <cellStyle name="Финансовый 4 3 8 5" xfId="49710"/>
    <cellStyle name="Финансовый 4 3 9" xfId="49711"/>
    <cellStyle name="Финансовый 4 4" xfId="45620"/>
    <cellStyle name="Финансовый 4 4 10" xfId="49712"/>
    <cellStyle name="Финансовый 4 4 2" xfId="45621"/>
    <cellStyle name="Финансовый 4 4 2 2" xfId="45622"/>
    <cellStyle name="Финансовый 4 4 3" xfId="49713"/>
    <cellStyle name="Финансовый 4 4 3 2" xfId="49714"/>
    <cellStyle name="Финансовый 4 4 3 3" xfId="49715"/>
    <cellStyle name="Финансовый 4 4 4" xfId="49716"/>
    <cellStyle name="Финансовый 4 4 4 2" xfId="49717"/>
    <cellStyle name="Финансовый 4 4 4 3" xfId="49718"/>
    <cellStyle name="Финансовый 4 4 4 4" xfId="49719"/>
    <cellStyle name="Финансовый 4 4 4 5" xfId="49720"/>
    <cellStyle name="Финансовый 4 4 5" xfId="49721"/>
    <cellStyle name="Финансовый 4 4 6" xfId="49722"/>
    <cellStyle name="Финансовый 4 4 7" xfId="49723"/>
    <cellStyle name="Финансовый 4 4 8" xfId="49724"/>
    <cellStyle name="Финансовый 4 4 9" xfId="49725"/>
    <cellStyle name="Финансовый 4 5" xfId="45623"/>
    <cellStyle name="Финансовый 4 5 2" xfId="49726"/>
    <cellStyle name="Финансовый 4 5 3" xfId="49727"/>
    <cellStyle name="Финансовый 4 5 4" xfId="49728"/>
    <cellStyle name="Финансовый 4 5 4 2" xfId="49729"/>
    <cellStyle name="Финансовый 4 5 4 3" xfId="49730"/>
    <cellStyle name="Финансовый 4 5 4 4" xfId="49731"/>
    <cellStyle name="Финансовый 4 5 4 5" xfId="49732"/>
    <cellStyle name="Финансовый 4 5 5" xfId="49733"/>
    <cellStyle name="Финансовый 4 5 6" xfId="49734"/>
    <cellStyle name="Финансовый 4 5 7" xfId="49735"/>
    <cellStyle name="Финансовый 4 5 8" xfId="49736"/>
    <cellStyle name="Финансовый 4 5 9" xfId="49737"/>
    <cellStyle name="Финансовый 4 6" xfId="45624"/>
    <cellStyle name="Финансовый 4 6 2" xfId="45625"/>
    <cellStyle name="Финансовый 4 6 2 2" xfId="45626"/>
    <cellStyle name="Финансовый 4 6 2 2 2" xfId="45627"/>
    <cellStyle name="Финансовый 4 6 2 3" xfId="45628"/>
    <cellStyle name="Финансовый 4 6 2 4" xfId="49738"/>
    <cellStyle name="Финансовый 4 6 2 5" xfId="49739"/>
    <cellStyle name="Финансовый 4 6 3" xfId="45629"/>
    <cellStyle name="Финансовый 4 6 3 2" xfId="45630"/>
    <cellStyle name="Финансовый 4 6 4" xfId="45631"/>
    <cellStyle name="Финансовый 4 7" xfId="45632"/>
    <cellStyle name="Финансовый 4 7 2" xfId="45633"/>
    <cellStyle name="Финансовый 4 7 2 2" xfId="45634"/>
    <cellStyle name="Финансовый 4 7 2 3" xfId="49740"/>
    <cellStyle name="Финансовый 4 7 2 4" xfId="49741"/>
    <cellStyle name="Финансовый 4 7 2 5" xfId="49742"/>
    <cellStyle name="Финансовый 4 7 3" xfId="49743"/>
    <cellStyle name="Финансовый 4 8" xfId="45635"/>
    <cellStyle name="Финансовый 4 8 2" xfId="45636"/>
    <cellStyle name="Финансовый 4 8 3" xfId="49744"/>
    <cellStyle name="Финансовый 4 8 4" xfId="49745"/>
    <cellStyle name="Финансовый 4 8 5" xfId="49746"/>
    <cellStyle name="Финансовый 4 8 6" xfId="49747"/>
    <cellStyle name="Финансовый 4 9" xfId="45637"/>
    <cellStyle name="Финансовый 4 9 2" xfId="45638"/>
    <cellStyle name="Финансовый 4_UG Consolidated Budget 2010_Draft_5" xfId="45639"/>
    <cellStyle name="Финансовый 40" xfId="45640"/>
    <cellStyle name="Финансовый 40 2" xfId="45641"/>
    <cellStyle name="Финансовый 40 2 2" xfId="45642"/>
    <cellStyle name="Финансовый 40 2 3" xfId="49748"/>
    <cellStyle name="Финансовый 40 2 4" xfId="49749"/>
    <cellStyle name="Финансовый 40 2 5" xfId="49750"/>
    <cellStyle name="Финансовый 40 2 6" xfId="49751"/>
    <cellStyle name="Финансовый 40 3" xfId="45643"/>
    <cellStyle name="Финансовый 41" xfId="45644"/>
    <cellStyle name="Финансовый 41 2" xfId="45645"/>
    <cellStyle name="Финансовый 41 2 2" xfId="45646"/>
    <cellStyle name="Финансовый 41 2 3" xfId="49752"/>
    <cellStyle name="Финансовый 41 2 4" xfId="49753"/>
    <cellStyle name="Финансовый 41 2 5" xfId="49754"/>
    <cellStyle name="Финансовый 41 2 6" xfId="49755"/>
    <cellStyle name="Финансовый 41 3" xfId="45647"/>
    <cellStyle name="Финансовый 42" xfId="45648"/>
    <cellStyle name="Финансовый 42 2" xfId="45649"/>
    <cellStyle name="Финансовый 42 2 2" xfId="45650"/>
    <cellStyle name="Финансовый 42 2 3" xfId="49756"/>
    <cellStyle name="Финансовый 42 2 4" xfId="49757"/>
    <cellStyle name="Финансовый 42 2 5" xfId="49758"/>
    <cellStyle name="Финансовый 42 2 6" xfId="49759"/>
    <cellStyle name="Финансовый 42 3" xfId="45651"/>
    <cellStyle name="Финансовый 43" xfId="45652"/>
    <cellStyle name="Финансовый 43 2" xfId="45653"/>
    <cellStyle name="Финансовый 43 2 2" xfId="45654"/>
    <cellStyle name="Финансовый 43 3" xfId="45655"/>
    <cellStyle name="Финансовый 44" xfId="45656"/>
    <cellStyle name="Финансовый 44 2" xfId="45657"/>
    <cellStyle name="Финансовый 44 2 2" xfId="45658"/>
    <cellStyle name="Финансовый 44 3" xfId="45659"/>
    <cellStyle name="Финансовый 45" xfId="45660"/>
    <cellStyle name="Финансовый 45 2" xfId="45661"/>
    <cellStyle name="Финансовый 45 2 2" xfId="45662"/>
    <cellStyle name="Финансовый 45 3" xfId="45663"/>
    <cellStyle name="Финансовый 46" xfId="45664"/>
    <cellStyle name="Финансовый 46 2" xfId="45665"/>
    <cellStyle name="Финансовый 46 2 2" xfId="45666"/>
    <cellStyle name="Финансовый 46 3" xfId="45667"/>
    <cellStyle name="Финансовый 47" xfId="45668"/>
    <cellStyle name="Финансовый 47 2" xfId="45669"/>
    <cellStyle name="Финансовый 48" xfId="45670"/>
    <cellStyle name="Финансовый 48 2" xfId="45671"/>
    <cellStyle name="Финансовый 49" xfId="45672"/>
    <cellStyle name="Финансовый 49 2" xfId="45673"/>
    <cellStyle name="Финансовый 5" xfId="45674"/>
    <cellStyle name="Финансовый 5 10" xfId="49760"/>
    <cellStyle name="Финансовый 5 11" xfId="49761"/>
    <cellStyle name="Финансовый 5 12" xfId="49762"/>
    <cellStyle name="Финансовый 5 13" xfId="49763"/>
    <cellStyle name="Финансовый 5 2" xfId="45675"/>
    <cellStyle name="Финансовый 5 2 10" xfId="49764"/>
    <cellStyle name="Финансовый 5 2 2" xfId="45676"/>
    <cellStyle name="Финансовый 5 2 2 2" xfId="45677"/>
    <cellStyle name="Финансовый 5 2 3" xfId="49765"/>
    <cellStyle name="Финансовый 5 2 3 2" xfId="49766"/>
    <cellStyle name="Финансовый 5 2 3 3" xfId="49767"/>
    <cellStyle name="Финансовый 5 2 4" xfId="49768"/>
    <cellStyle name="Финансовый 5 2 4 2" xfId="49769"/>
    <cellStyle name="Финансовый 5 2 4 3" xfId="49770"/>
    <cellStyle name="Финансовый 5 2 4 4" xfId="49771"/>
    <cellStyle name="Финансовый 5 2 4 5" xfId="49772"/>
    <cellStyle name="Финансовый 5 2 5" xfId="49773"/>
    <cellStyle name="Финансовый 5 2 6" xfId="49774"/>
    <cellStyle name="Финансовый 5 2 7" xfId="49775"/>
    <cellStyle name="Финансовый 5 2 8" xfId="49776"/>
    <cellStyle name="Финансовый 5 2 9" xfId="49777"/>
    <cellStyle name="Финансовый 5 3" xfId="45678"/>
    <cellStyle name="Финансовый 5 3 10" xfId="49778"/>
    <cellStyle name="Финансовый 5 3 11" xfId="49779"/>
    <cellStyle name="Финансовый 5 3 12" xfId="49780"/>
    <cellStyle name="Финансовый 5 3 2" xfId="45679"/>
    <cellStyle name="Финансовый 5 3 2 2" xfId="45680"/>
    <cellStyle name="Финансовый 5 3 2 2 2" xfId="45681"/>
    <cellStyle name="Финансовый 5 3 2 2 3" xfId="49781"/>
    <cellStyle name="Финансовый 5 3 2 2 4" xfId="49782"/>
    <cellStyle name="Финансовый 5 3 2 2 5" xfId="49783"/>
    <cellStyle name="Финансовый 5 3 2 3" xfId="45682"/>
    <cellStyle name="Финансовый 5 3 3" xfId="45683"/>
    <cellStyle name="Финансовый 5 3 3 2" xfId="45684"/>
    <cellStyle name="Финансовый 5 3 3 2 2" xfId="45685"/>
    <cellStyle name="Финансовый 5 3 3 2 3" xfId="49784"/>
    <cellStyle name="Финансовый 5 3 3 2 4" xfId="49785"/>
    <cellStyle name="Финансовый 5 3 3 2 5" xfId="49786"/>
    <cellStyle name="Финансовый 5 3 3 3" xfId="45686"/>
    <cellStyle name="Финансовый 5 3 4" xfId="45687"/>
    <cellStyle name="Финансовый 5 3 4 2" xfId="45688"/>
    <cellStyle name="Финансовый 5 3 4 2 2" xfId="45689"/>
    <cellStyle name="Финансовый 5 3 4 2 3" xfId="49787"/>
    <cellStyle name="Финансовый 5 3 4 2 4" xfId="49788"/>
    <cellStyle name="Финансовый 5 3 4 2 5" xfId="49789"/>
    <cellStyle name="Финансовый 5 3 4 3" xfId="45690"/>
    <cellStyle name="Финансовый 5 3 5" xfId="45691"/>
    <cellStyle name="Финансовый 5 3 5 2" xfId="45692"/>
    <cellStyle name="Финансовый 5 3 6" xfId="45693"/>
    <cellStyle name="Финансовый 5 3 6 2" xfId="49790"/>
    <cellStyle name="Финансовый 5 3 6 3" xfId="49791"/>
    <cellStyle name="Финансовый 5 3 6 4" xfId="49792"/>
    <cellStyle name="Финансовый 5 3 6 5" xfId="49793"/>
    <cellStyle name="Финансовый 5 3 7" xfId="49794"/>
    <cellStyle name="Финансовый 5 3 7 2" xfId="49795"/>
    <cellStyle name="Финансовый 5 3 7 3" xfId="49796"/>
    <cellStyle name="Финансовый 5 3 7 4" xfId="49797"/>
    <cellStyle name="Финансовый 5 3 7 5" xfId="49798"/>
    <cellStyle name="Финансовый 5 3 8" xfId="49799"/>
    <cellStyle name="Финансовый 5 3 9" xfId="49800"/>
    <cellStyle name="Финансовый 5 4" xfId="45694"/>
    <cellStyle name="Финансовый 5 4 2" xfId="45695"/>
    <cellStyle name="Финансовый 5 4 2 2" xfId="45696"/>
    <cellStyle name="Финансовый 5 4 3" xfId="45697"/>
    <cellStyle name="Финансовый 5 4 3 2" xfId="45698"/>
    <cellStyle name="Финансовый 5 4 3 3" xfId="49801"/>
    <cellStyle name="Финансовый 5 4 3 4" xfId="49802"/>
    <cellStyle name="Финансовый 5 4 3 5" xfId="49803"/>
    <cellStyle name="Финансовый 5 4 4" xfId="45699"/>
    <cellStyle name="Финансовый 5 4 4 2" xfId="49804"/>
    <cellStyle name="Финансовый 5 4 4 3" xfId="49805"/>
    <cellStyle name="Финансовый 5 4 4 4" xfId="49806"/>
    <cellStyle name="Финансовый 5 4 4 5" xfId="49807"/>
    <cellStyle name="Финансовый 5 4 5" xfId="49808"/>
    <cellStyle name="Финансовый 5 4 6" xfId="49809"/>
    <cellStyle name="Финансовый 5 4 7" xfId="49810"/>
    <cellStyle name="Финансовый 5 4 8" xfId="49811"/>
    <cellStyle name="Финансовый 5 4 9" xfId="49812"/>
    <cellStyle name="Финансовый 5 5" xfId="45700"/>
    <cellStyle name="Финансовый 5 5 2" xfId="45701"/>
    <cellStyle name="Финансовый 5 5 2 2" xfId="45702"/>
    <cellStyle name="Финансовый 5 5 3" xfId="45703"/>
    <cellStyle name="Финансовый 5 5 3 2" xfId="49813"/>
    <cellStyle name="Финансовый 5 5 3 3" xfId="49814"/>
    <cellStyle name="Финансовый 5 5 3 4" xfId="49815"/>
    <cellStyle name="Финансовый 5 5 3 5" xfId="49816"/>
    <cellStyle name="Финансовый 5 5 4" xfId="49817"/>
    <cellStyle name="Финансовый 5 5 4 2" xfId="49818"/>
    <cellStyle name="Финансовый 5 5 4 3" xfId="49819"/>
    <cellStyle name="Финансовый 5 5 4 4" xfId="49820"/>
    <cellStyle name="Финансовый 5 5 4 5" xfId="49821"/>
    <cellStyle name="Финансовый 5 5 5" xfId="49822"/>
    <cellStyle name="Финансовый 5 5 6" xfId="49823"/>
    <cellStyle name="Финансовый 5 5 7" xfId="49824"/>
    <cellStyle name="Финансовый 5 5 8" xfId="49825"/>
    <cellStyle name="Финансовый 5 5 9" xfId="49826"/>
    <cellStyle name="Финансовый 5 6" xfId="45704"/>
    <cellStyle name="Финансовый 5 6 2" xfId="45705"/>
    <cellStyle name="Финансовый 5 6 2 2" xfId="45706"/>
    <cellStyle name="Финансовый 5 6 2 3" xfId="49827"/>
    <cellStyle name="Финансовый 5 6 2 4" xfId="49828"/>
    <cellStyle name="Финансовый 5 6 2 5" xfId="49829"/>
    <cellStyle name="Финансовый 5 6 3" xfId="45707"/>
    <cellStyle name="Финансовый 5 7" xfId="45708"/>
    <cellStyle name="Финансовый 5 7 2" xfId="45709"/>
    <cellStyle name="Финансовый 5 7 3" xfId="49830"/>
    <cellStyle name="Финансовый 5 7 4" xfId="49831"/>
    <cellStyle name="Финансовый 5 7 5" xfId="49832"/>
    <cellStyle name="Финансовый 5 8" xfId="45710"/>
    <cellStyle name="Финансовый 5 9" xfId="49833"/>
    <cellStyle name="Финансовый 5_UG Consolidated Budget 2010_Draft_5" xfId="45711"/>
    <cellStyle name="Финансовый 50" xfId="45712"/>
    <cellStyle name="Финансовый 50 2" xfId="45713"/>
    <cellStyle name="Финансовый 51" xfId="45714"/>
    <cellStyle name="Финансовый 51 2" xfId="45715"/>
    <cellStyle name="Финансовый 52" xfId="45716"/>
    <cellStyle name="Финансовый 52 2" xfId="45717"/>
    <cellStyle name="Финансовый 53" xfId="45718"/>
    <cellStyle name="Финансовый 53 2" xfId="45719"/>
    <cellStyle name="Финансовый 53 3" xfId="49834"/>
    <cellStyle name="Финансовый 53 4" xfId="49835"/>
    <cellStyle name="Финансовый 53 5" xfId="49836"/>
    <cellStyle name="Финансовый 53 6" xfId="49837"/>
    <cellStyle name="Финансовый 54" xfId="45720"/>
    <cellStyle name="Финансовый 54 2" xfId="45721"/>
    <cellStyle name="Финансовый 54 3" xfId="49838"/>
    <cellStyle name="Финансовый 54 4" xfId="49839"/>
    <cellStyle name="Финансовый 54 5" xfId="49840"/>
    <cellStyle name="Финансовый 54 6" xfId="49841"/>
    <cellStyle name="Финансовый 55" xfId="45722"/>
    <cellStyle name="Финансовый 55 2" xfId="45723"/>
    <cellStyle name="Финансовый 55 3" xfId="49842"/>
    <cellStyle name="Финансовый 55 4" xfId="49843"/>
    <cellStyle name="Финансовый 55 5" xfId="49844"/>
    <cellStyle name="Финансовый 55 6" xfId="49845"/>
    <cellStyle name="Финансовый 56" xfId="45724"/>
    <cellStyle name="Финансовый 56 2" xfId="45725"/>
    <cellStyle name="Финансовый 56 3" xfId="49846"/>
    <cellStyle name="Финансовый 56 4" xfId="49847"/>
    <cellStyle name="Финансовый 56 5" xfId="49848"/>
    <cellStyle name="Финансовый 56 6" xfId="49849"/>
    <cellStyle name="Финансовый 57" xfId="45726"/>
    <cellStyle name="Финансовый 57 2" xfId="45727"/>
    <cellStyle name="Финансовый 57 3" xfId="49850"/>
    <cellStyle name="Финансовый 57 4" xfId="49851"/>
    <cellStyle name="Финансовый 57 5" xfId="49852"/>
    <cellStyle name="Финансовый 57 6" xfId="49853"/>
    <cellStyle name="Финансовый 58" xfId="45728"/>
    <cellStyle name="Финансовый 58 2" xfId="45729"/>
    <cellStyle name="Финансовый 58 3" xfId="49854"/>
    <cellStyle name="Финансовый 58 4" xfId="49855"/>
    <cellStyle name="Финансовый 58 5" xfId="49856"/>
    <cellStyle name="Финансовый 58 6" xfId="49857"/>
    <cellStyle name="Финансовый 59" xfId="45730"/>
    <cellStyle name="Финансовый 59 2" xfId="49858"/>
    <cellStyle name="Финансовый 59 3" xfId="49859"/>
    <cellStyle name="Финансовый 59 4" xfId="49860"/>
    <cellStyle name="Финансовый 59 5" xfId="49861"/>
    <cellStyle name="Финансовый 59 6" xfId="49862"/>
    <cellStyle name="Финансовый 6" xfId="45731"/>
    <cellStyle name="Финансовый 6 2" xfId="45732"/>
    <cellStyle name="Финансовый 6 2 2" xfId="45733"/>
    <cellStyle name="Финансовый 6 2 2 2" xfId="45734"/>
    <cellStyle name="Финансовый 6 2 2 2 2" xfId="45735"/>
    <cellStyle name="Финансовый 6 2 2 2 3" xfId="49863"/>
    <cellStyle name="Финансовый 6 2 2 2 4" xfId="49864"/>
    <cellStyle name="Финансовый 6 2 2 2 5" xfId="49865"/>
    <cellStyle name="Финансовый 6 2 2 3" xfId="45736"/>
    <cellStyle name="Финансовый 6 2 3" xfId="45737"/>
    <cellStyle name="Финансовый 6 2 3 2" xfId="49866"/>
    <cellStyle name="Финансовый 6 2 4" xfId="45738"/>
    <cellStyle name="Финансовый 6 2 4 2" xfId="45739"/>
    <cellStyle name="Финансовый 6 2 4 3" xfId="49867"/>
    <cellStyle name="Финансовый 6 2 4 4" xfId="49868"/>
    <cellStyle name="Финансовый 6 2 4 5" xfId="49869"/>
    <cellStyle name="Финансовый 6 2 5" xfId="49870"/>
    <cellStyle name="Финансовый 6 2 6" xfId="49871"/>
    <cellStyle name="Финансовый 6 2 7" xfId="49872"/>
    <cellStyle name="Финансовый 6 2 8" xfId="49873"/>
    <cellStyle name="Финансовый 6 2 9" xfId="49874"/>
    <cellStyle name="Финансовый 6 3" xfId="45740"/>
    <cellStyle name="Финансовый 6 3 2" xfId="45741"/>
    <cellStyle name="Финансовый 6 3 2 2" xfId="45742"/>
    <cellStyle name="Финансовый 6 3 2 2 2" xfId="45743"/>
    <cellStyle name="Финансовый 6 3 2 2 2 2" xfId="49875"/>
    <cellStyle name="Финансовый 6 3 2 2 2 3" xfId="49876"/>
    <cellStyle name="Финансовый 6 3 2 2 2 4" xfId="49877"/>
    <cellStyle name="Финансовый 6 3 2 2 2 5" xfId="49878"/>
    <cellStyle name="Финансовый 6 3 2 2 3" xfId="49879"/>
    <cellStyle name="Финансовый 6 3 2 2 4" xfId="49880"/>
    <cellStyle name="Финансовый 6 3 2 2 5" xfId="49881"/>
    <cellStyle name="Финансовый 6 3 2 2 6" xfId="49882"/>
    <cellStyle name="Финансовый 6 3 2 3" xfId="45744"/>
    <cellStyle name="Финансовый 6 3 3" xfId="45745"/>
    <cellStyle name="Финансовый 6 3 3 2" xfId="45746"/>
    <cellStyle name="Финансовый 6 3 3 2 2" xfId="45747"/>
    <cellStyle name="Финансовый 6 3 3 2 3" xfId="49883"/>
    <cellStyle name="Финансовый 6 3 3 2 4" xfId="49884"/>
    <cellStyle name="Финансовый 6 3 3 2 5" xfId="49885"/>
    <cellStyle name="Финансовый 6 3 3 3" xfId="45748"/>
    <cellStyle name="Финансовый 6 3 4" xfId="45749"/>
    <cellStyle name="Финансовый 6 3 4 2" xfId="45750"/>
    <cellStyle name="Финансовый 6 3 4 2 2" xfId="49886"/>
    <cellStyle name="Финансовый 6 3 4 2 3" xfId="49887"/>
    <cellStyle name="Финансовый 6 3 4 2 4" xfId="49888"/>
    <cellStyle name="Финансовый 6 3 4 2 5" xfId="49889"/>
    <cellStyle name="Финансовый 6 3 4 3" xfId="49890"/>
    <cellStyle name="Финансовый 6 3 4 4" xfId="49891"/>
    <cellStyle name="Финансовый 6 3 4 5" xfId="49892"/>
    <cellStyle name="Финансовый 6 3 4 6" xfId="49893"/>
    <cellStyle name="Финансовый 6 3 5" xfId="45751"/>
    <cellStyle name="Финансовый 6 4" xfId="45752"/>
    <cellStyle name="Финансовый 6 4 2" xfId="45753"/>
    <cellStyle name="Финансовый 6 4 3" xfId="49894"/>
    <cellStyle name="Финансовый 6 4 4" xfId="49895"/>
    <cellStyle name="Финансовый 6 4 5" xfId="49896"/>
    <cellStyle name="Финансовый 6 4 6" xfId="49897"/>
    <cellStyle name="Финансовый 6 5" xfId="45754"/>
    <cellStyle name="Финансовый 6 5 2" xfId="45755"/>
    <cellStyle name="Финансовый 6 6" xfId="45756"/>
    <cellStyle name="Финансовый 6 7" xfId="49898"/>
    <cellStyle name="Финансовый 6 8" xfId="49899"/>
    <cellStyle name="Финансовый 6 9" xfId="49900"/>
    <cellStyle name="Финансовый 6_UG Consolidated Budget 2010_Draft_5" xfId="45757"/>
    <cellStyle name="Финансовый 60" xfId="45758"/>
    <cellStyle name="Финансовый 60 2" xfId="49901"/>
    <cellStyle name="Финансовый 60 3" xfId="49902"/>
    <cellStyle name="Финансовый 60 4" xfId="49903"/>
    <cellStyle name="Финансовый 60 5" xfId="49904"/>
    <cellStyle name="Финансовый 60 6" xfId="49905"/>
    <cellStyle name="Финансовый 61" xfId="45759"/>
    <cellStyle name="Финансовый 61 2" xfId="49906"/>
    <cellStyle name="Финансовый 61 3" xfId="49907"/>
    <cellStyle name="Финансовый 61 4" xfId="49908"/>
    <cellStyle name="Финансовый 61 5" xfId="49909"/>
    <cellStyle name="Финансовый 62" xfId="45760"/>
    <cellStyle name="Финансовый 62 2" xfId="49910"/>
    <cellStyle name="Финансовый 62 3" xfId="49911"/>
    <cellStyle name="Финансовый 62 4" xfId="49912"/>
    <cellStyle name="Финансовый 62 5" xfId="49913"/>
    <cellStyle name="Финансовый 63" xfId="49914"/>
    <cellStyle name="Финансовый 63 2" xfId="49915"/>
    <cellStyle name="Финансовый 63 3" xfId="49916"/>
    <cellStyle name="Финансовый 63 4" xfId="49917"/>
    <cellStyle name="Финансовый 63 5" xfId="49918"/>
    <cellStyle name="Финансовый 64" xfId="49919"/>
    <cellStyle name="Финансовый 64 2" xfId="49920"/>
    <cellStyle name="Финансовый 64 3" xfId="49921"/>
    <cellStyle name="Финансовый 64 4" xfId="49922"/>
    <cellStyle name="Финансовый 64 5" xfId="49923"/>
    <cellStyle name="Финансовый 65" xfId="49924"/>
    <cellStyle name="Финансовый 65 2" xfId="49925"/>
    <cellStyle name="Финансовый 65 3" xfId="49926"/>
    <cellStyle name="Финансовый 65 4" xfId="49927"/>
    <cellStyle name="Финансовый 65 5" xfId="49928"/>
    <cellStyle name="Финансовый 66" xfId="49929"/>
    <cellStyle name="Финансовый 66 2" xfId="49930"/>
    <cellStyle name="Финансовый 66 3" xfId="49931"/>
    <cellStyle name="Финансовый 66 4" xfId="49932"/>
    <cellStyle name="Финансовый 66 5" xfId="49933"/>
    <cellStyle name="Финансовый 67" xfId="49934"/>
    <cellStyle name="Финансовый 67 2" xfId="49935"/>
    <cellStyle name="Финансовый 67 3" xfId="49936"/>
    <cellStyle name="Финансовый 67 4" xfId="49937"/>
    <cellStyle name="Финансовый 67 5" xfId="49938"/>
    <cellStyle name="Финансовый 68" xfId="49939"/>
    <cellStyle name="Финансовый 68 2" xfId="49940"/>
    <cellStyle name="Финансовый 68 3" xfId="49941"/>
    <cellStyle name="Финансовый 68 4" xfId="49942"/>
    <cellStyle name="Финансовый 68 5" xfId="49943"/>
    <cellStyle name="Финансовый 69" xfId="49944"/>
    <cellStyle name="Финансовый 69 2" xfId="49945"/>
    <cellStyle name="Финансовый 69 3" xfId="49946"/>
    <cellStyle name="Финансовый 69 4" xfId="49947"/>
    <cellStyle name="Финансовый 69 5" xfId="49948"/>
    <cellStyle name="Финансовый 7" xfId="45761"/>
    <cellStyle name="Финансовый 7 2" xfId="45762"/>
    <cellStyle name="Финансовый 7 2 2" xfId="45763"/>
    <cellStyle name="Финансовый 7 2 2 2" xfId="45764"/>
    <cellStyle name="Финансовый 7 2 2 3" xfId="49949"/>
    <cellStyle name="Финансовый 7 2 2 4" xfId="49950"/>
    <cellStyle name="Финансовый 7 2 2 5" xfId="49951"/>
    <cellStyle name="Финансовый 7 2 3" xfId="45765"/>
    <cellStyle name="Финансовый 7 2 4" xfId="49952"/>
    <cellStyle name="Финансовый 7 2 5" xfId="49953"/>
    <cellStyle name="Финансовый 7 2 6" xfId="49954"/>
    <cellStyle name="Финансовый 7 2 7" xfId="49955"/>
    <cellStyle name="Финансовый 7 3" xfId="45766"/>
    <cellStyle name="Финансовый 7 3 2" xfId="45767"/>
    <cellStyle name="Финансовый 7 3 3" xfId="49956"/>
    <cellStyle name="Финансовый 7 3 4" xfId="49957"/>
    <cellStyle name="Финансовый 7 3 5" xfId="49958"/>
    <cellStyle name="Финансовый 7 3 6" xfId="49959"/>
    <cellStyle name="Финансовый 7 4" xfId="45768"/>
    <cellStyle name="Финансовый 7 4 2" xfId="45769"/>
    <cellStyle name="Финансовый 7 5" xfId="45770"/>
    <cellStyle name="Финансовый 7 6" xfId="49960"/>
    <cellStyle name="Финансовый 7 7" xfId="49961"/>
    <cellStyle name="Финансовый 7 8" xfId="49962"/>
    <cellStyle name="Финансовый 70" xfId="49963"/>
    <cellStyle name="Финансовый 70 2" xfId="49964"/>
    <cellStyle name="Финансовый 70 3" xfId="49965"/>
    <cellStyle name="Финансовый 70 4" xfId="49966"/>
    <cellStyle name="Финансовый 70 5" xfId="49967"/>
    <cellStyle name="Финансовый 71" xfId="49968"/>
    <cellStyle name="Финансовый 71 2" xfId="49969"/>
    <cellStyle name="Финансовый 71 3" xfId="49970"/>
    <cellStyle name="Финансовый 71 4" xfId="49971"/>
    <cellStyle name="Финансовый 71 5" xfId="49972"/>
    <cellStyle name="Финансовый 72" xfId="49973"/>
    <cellStyle name="Финансовый 73" xfId="49974"/>
    <cellStyle name="Финансовый 74" xfId="49975"/>
    <cellStyle name="Финансовый 75" xfId="49976"/>
    <cellStyle name="Финансовый 76" xfId="49977"/>
    <cellStyle name="Финансовый 77" xfId="49978"/>
    <cellStyle name="Финансовый 78" xfId="49979"/>
    <cellStyle name="Финансовый 79" xfId="45881"/>
    <cellStyle name="Финансовый 8" xfId="45771"/>
    <cellStyle name="Финансовый 8 2" xfId="45772"/>
    <cellStyle name="Финансовый 8 2 2" xfId="45773"/>
    <cellStyle name="Финансовый 8 2 2 2" xfId="45774"/>
    <cellStyle name="Финансовый 8 2 2 3" xfId="49980"/>
    <cellStyle name="Финансовый 8 2 2 4" xfId="49981"/>
    <cellStyle name="Финансовый 8 2 2 5" xfId="49982"/>
    <cellStyle name="Финансовый 8 2 3" xfId="45775"/>
    <cellStyle name="Финансовый 8 2 4" xfId="49983"/>
    <cellStyle name="Финансовый 8 2 5" xfId="49984"/>
    <cellStyle name="Финансовый 8 2 6" xfId="49985"/>
    <cellStyle name="Финансовый 8 2 7" xfId="49986"/>
    <cellStyle name="Финансовый 8 3" xfId="45776"/>
    <cellStyle name="Финансовый 8 3 2" xfId="45777"/>
    <cellStyle name="Финансовый 8 3 3" xfId="49987"/>
    <cellStyle name="Финансовый 8 3 4" xfId="49988"/>
    <cellStyle name="Финансовый 8 3 5" xfId="49989"/>
    <cellStyle name="Финансовый 8 3 6" xfId="49990"/>
    <cellStyle name="Финансовый 8 4" xfId="45778"/>
    <cellStyle name="Финансовый 8 4 2" xfId="45779"/>
    <cellStyle name="Финансовый 8 5" xfId="45780"/>
    <cellStyle name="Финансовый 8 6" xfId="49991"/>
    <cellStyle name="Финансовый 8 7" xfId="49992"/>
    <cellStyle name="Финансовый 8 8" xfId="49993"/>
    <cellStyle name="Финансовый 80" xfId="49994"/>
    <cellStyle name="Финансовый 81" xfId="49995"/>
    <cellStyle name="Финансовый 82" xfId="49996"/>
    <cellStyle name="Финансовый 83" xfId="49997"/>
    <cellStyle name="Финансовый 84" xfId="49998"/>
    <cellStyle name="Финансовый 85" xfId="49999"/>
    <cellStyle name="Финансовый 86" xfId="50000"/>
    <cellStyle name="Финансовый 87" xfId="50001"/>
    <cellStyle name="Финансовый 88" xfId="50092"/>
    <cellStyle name="Финансовый 89" xfId="50103"/>
    <cellStyle name="Финансовый 9" xfId="45781"/>
    <cellStyle name="Финансовый 9 2" xfId="45782"/>
    <cellStyle name="Финансовый 9 2 2" xfId="45783"/>
    <cellStyle name="Финансовый 9 2 2 2" xfId="45784"/>
    <cellStyle name="Финансовый 9 2 2 3" xfId="50002"/>
    <cellStyle name="Финансовый 9 2 2 4" xfId="50003"/>
    <cellStyle name="Финансовый 9 2 2 5" xfId="50004"/>
    <cellStyle name="Финансовый 9 2 3" xfId="45785"/>
    <cellStyle name="Финансовый 9 2 4" xfId="50005"/>
    <cellStyle name="Финансовый 9 2 5" xfId="50006"/>
    <cellStyle name="Финансовый 9 2 6" xfId="50007"/>
    <cellStyle name="Финансовый 9 2 7" xfId="50008"/>
    <cellStyle name="Финансовый 9 3" xfId="45786"/>
    <cellStyle name="Финансовый 9 3 2" xfId="45787"/>
    <cellStyle name="Финансовый 9 3 3" xfId="50009"/>
    <cellStyle name="Финансовый 9 3 4" xfId="50010"/>
    <cellStyle name="Финансовый 9 3 5" xfId="50011"/>
    <cellStyle name="Финансовый 9 3 6" xfId="50012"/>
    <cellStyle name="Финансовый 9 4" xfId="45788"/>
    <cellStyle name="Финансовый 9 4 2" xfId="45789"/>
    <cellStyle name="Финансовый 9 5" xfId="45790"/>
    <cellStyle name="Финансовый 9 6" xfId="50013"/>
    <cellStyle name="Финансовый 9 7" xfId="50014"/>
    <cellStyle name="Финансовый 9 8" xfId="50015"/>
    <cellStyle name="ФинАнсовый K0]_гов.ьай_пл.фшнинс." xfId="45791"/>
    <cellStyle name="ФинансоТ" xfId="45792"/>
    <cellStyle name="ФинансоТ 2" xfId="45793"/>
    <cellStyle name="ФинансоТ 2 2" xfId="45794"/>
    <cellStyle name="ФинансоТый" xfId="45795"/>
    <cellStyle name="ФинансоТый [0]_Гов.май_Н-к" xfId="45796"/>
    <cellStyle name="ФинансоТый 10" xfId="45797"/>
    <cellStyle name="ФинансоТый 10 2" xfId="45798"/>
    <cellStyle name="ФинансоТый 11" xfId="45799"/>
    <cellStyle name="ФинансоТый 11 2" xfId="45800"/>
    <cellStyle name="ФинансоТый 12" xfId="45801"/>
    <cellStyle name="ФинансоТый 2" xfId="45802"/>
    <cellStyle name="ФинансоТый 2 2" xfId="45803"/>
    <cellStyle name="ФинансоТый 3" xfId="45804"/>
    <cellStyle name="ФинансоТый 3 2" xfId="45805"/>
    <cellStyle name="ФинансоТый 4" xfId="45806"/>
    <cellStyle name="ФинансоТый 4 2" xfId="45807"/>
    <cellStyle name="ФинансоТый 5" xfId="45808"/>
    <cellStyle name="ФинансоТый 5 2" xfId="45809"/>
    <cellStyle name="ФинансоТый 6" xfId="45810"/>
    <cellStyle name="ФинансоТый 6 2" xfId="45811"/>
    <cellStyle name="ФинансоТый 7" xfId="45812"/>
    <cellStyle name="ФинансоТый 7 2" xfId="45813"/>
    <cellStyle name="ФинансоТый 8" xfId="45814"/>
    <cellStyle name="ФинансоТый 8 2" xfId="45815"/>
    <cellStyle name="ФинансоТый 9" xfId="45816"/>
    <cellStyle name="ФинансоТый 9 2" xfId="45817"/>
    <cellStyle name="ФинансоТый_~4075699" xfId="45818"/>
    <cellStyle name="ФинРнсовый [0]_ПДР Январь" xfId="45819"/>
    <cellStyle name="ФинРнсовый K0]_гов.май_фин.ЧМПЗ" xfId="45820"/>
    <cellStyle name="Хвост" xfId="45821"/>
    <cellStyle name="Хвост 2" xfId="50016"/>
    <cellStyle name="Хвост 3" xfId="50017"/>
    <cellStyle name="Хороший" xfId="50071" builtinId="26" customBuiltin="1"/>
    <cellStyle name="Хороший 10" xfId="45822"/>
    <cellStyle name="Хороший 10 2" xfId="50018"/>
    <cellStyle name="Хороший 11" xfId="45823"/>
    <cellStyle name="Хороший 11 2" xfId="50019"/>
    <cellStyle name="Хороший 12" xfId="45824"/>
    <cellStyle name="Хороший 12 2" xfId="50020"/>
    <cellStyle name="Хороший 13" xfId="45825"/>
    <cellStyle name="Хороший 13 2" xfId="50021"/>
    <cellStyle name="Хороший 14" xfId="45826"/>
    <cellStyle name="Хороший 14 2" xfId="50022"/>
    <cellStyle name="Хороший 15" xfId="45827"/>
    <cellStyle name="Хороший 15 2" xfId="50023"/>
    <cellStyle name="Хороший 16" xfId="45828"/>
    <cellStyle name="Хороший 16 2" xfId="50024"/>
    <cellStyle name="Хороший 17" xfId="45829"/>
    <cellStyle name="Хороший 17 2" xfId="50025"/>
    <cellStyle name="Хороший 18" xfId="45830"/>
    <cellStyle name="Хороший 18 2" xfId="50026"/>
    <cellStyle name="Хороший 19" xfId="45831"/>
    <cellStyle name="Хороший 19 2" xfId="50027"/>
    <cellStyle name="Хороший 2" xfId="67"/>
    <cellStyle name="Хороший 2 2" xfId="45832"/>
    <cellStyle name="Хороший 2 2 2" xfId="50028"/>
    <cellStyle name="Хороший 2 3" xfId="45833"/>
    <cellStyle name="Хороший 2 3 2" xfId="50029"/>
    <cellStyle name="Хороший 2 4" xfId="50030"/>
    <cellStyle name="Хороший 20" xfId="45834"/>
    <cellStyle name="Хороший 20 2" xfId="50031"/>
    <cellStyle name="Хороший 21" xfId="45835"/>
    <cellStyle name="Хороший 21 2" xfId="50032"/>
    <cellStyle name="Хороший 22" xfId="45836"/>
    <cellStyle name="Хороший 22 2" xfId="50033"/>
    <cellStyle name="Хороший 23" xfId="45837"/>
    <cellStyle name="Хороший 23 2" xfId="50034"/>
    <cellStyle name="Хороший 3" xfId="45838"/>
    <cellStyle name="Хороший 3 2" xfId="45839"/>
    <cellStyle name="Хороший 3 3" xfId="50035"/>
    <cellStyle name="Хороший 4" xfId="45840"/>
    <cellStyle name="Хороший 4 2" xfId="50036"/>
    <cellStyle name="Хороший 5" xfId="45841"/>
    <cellStyle name="Хороший 5 2" xfId="50037"/>
    <cellStyle name="Хороший 6" xfId="45842"/>
    <cellStyle name="Хороший 6 2" xfId="50038"/>
    <cellStyle name="Хороший 7" xfId="45843"/>
    <cellStyle name="Хороший 7 2" xfId="50039"/>
    <cellStyle name="Хороший 8" xfId="45844"/>
    <cellStyle name="Хороший 8 2" xfId="50040"/>
    <cellStyle name="Хороший 9" xfId="45845"/>
    <cellStyle name="Хороший 9 2" xfId="50041"/>
    <cellStyle name="Числовой" xfId="45846"/>
    <cellStyle name="Џђћ–…ќ’ќ›‰" xfId="45847"/>
    <cellStyle name="Џђћ–…ќ’ќ›‰ 10" xfId="45848"/>
    <cellStyle name="Џђћ–…ќ’ќ›‰ 10 2" xfId="50042"/>
    <cellStyle name="Џђћ–…ќ’ќ›‰ 11" xfId="45849"/>
    <cellStyle name="Џђћ–…ќ’ќ›‰ 11 2" xfId="50043"/>
    <cellStyle name="Џђћ–…ќ’ќ›‰ 12" xfId="50044"/>
    <cellStyle name="Џђћ–…ќ’ќ›‰ 2" xfId="45850"/>
    <cellStyle name="Џђћ–…ќ’ќ›‰ 2 2" xfId="45851"/>
    <cellStyle name="Џђћ–…ќ’ќ›‰ 2 2 2" xfId="50045"/>
    <cellStyle name="Џђћ–…ќ’ќ›‰ 2 3" xfId="45852"/>
    <cellStyle name="Џђћ–…ќ’ќ›‰ 2 3 2" xfId="50046"/>
    <cellStyle name="Џђћ–…ќ’ќ›‰ 2 4" xfId="50047"/>
    <cellStyle name="Џђћ–…ќ’ќ›‰ 2_ЗКМ" xfId="45853"/>
    <cellStyle name="Џђћ–…ќ’ќ›‰ 3" xfId="45854"/>
    <cellStyle name="Џђћ–…ќ’ќ›‰ 3 2" xfId="45855"/>
    <cellStyle name="Џђћ–…ќ’ќ›‰ 3 2 2" xfId="50048"/>
    <cellStyle name="Џђћ–…ќ’ќ›‰ 3 3" xfId="50049"/>
    <cellStyle name="Џђћ–…ќ’ќ›‰ 4" xfId="45856"/>
    <cellStyle name="Џђћ–…ќ’ќ›‰ 4 2" xfId="45857"/>
    <cellStyle name="Џђћ–…ќ’ќ›‰ 4 2 2" xfId="50050"/>
    <cellStyle name="Џђћ–…ќ’ќ›‰ 4 3" xfId="50051"/>
    <cellStyle name="Џђћ–…ќ’ќ›‰ 5" xfId="45858"/>
    <cellStyle name="Џђћ–…ќ’ќ›‰ 5 2" xfId="45859"/>
    <cellStyle name="Џђћ–…ќ’ќ›‰ 5 2 2" xfId="50052"/>
    <cellStyle name="Џђћ–…ќ’ќ›‰ 5 3" xfId="50053"/>
    <cellStyle name="Џђћ–…ќ’ќ›‰ 6" xfId="45860"/>
    <cellStyle name="Џђћ–…ќ’ќ›‰ 6 2" xfId="45861"/>
    <cellStyle name="Џђћ–…ќ’ќ›‰ 6 2 2" xfId="50054"/>
    <cellStyle name="Џђћ–…ќ’ќ›‰ 6 3" xfId="50055"/>
    <cellStyle name="Џђћ–…ќ’ќ›‰ 7" xfId="45862"/>
    <cellStyle name="Џђћ–…ќ’ќ›‰ 7 2" xfId="45863"/>
    <cellStyle name="Џђћ–…ќ’ќ›‰ 7 2 2" xfId="50056"/>
    <cellStyle name="Џђћ–…ќ’ќ›‰ 7 3" xfId="50057"/>
    <cellStyle name="Џђћ–…ќ’ќ›‰ 8" xfId="45864"/>
    <cellStyle name="Џђћ–…ќ’ќ›‰ 8 2" xfId="45865"/>
    <cellStyle name="Џђћ–…ќ’ќ›‰ 8 2 2" xfId="50058"/>
    <cellStyle name="Џђћ–…ќ’ќ›‰ 8 3" xfId="50059"/>
    <cellStyle name="Џђћ–…ќ’ќ›‰ 9" xfId="45866"/>
    <cellStyle name="Џђћ–…ќ’ќ›‰ 9 2" xfId="45867"/>
    <cellStyle name="Џђћ–…ќ’ќ›‰ 9 2 2" xfId="50060"/>
    <cellStyle name="Џђћ–…ќ’ќ›‰ 9 3" xfId="45868"/>
    <cellStyle name="Џђћ–…ќ’ќ›‰ 9 3 2" xfId="50061"/>
    <cellStyle name="Џђћ–…ќ’ќ›‰ 9 4" xfId="45869"/>
    <cellStyle name="Џђћ–…ќ’ќ›‰ 9 4 2" xfId="50062"/>
    <cellStyle name="Џђћ–…ќ’ќ›‰ 9 5" xfId="50063"/>
    <cellStyle name="Џђћ–…ќ’ќ›‰_COG согласован" xfId="50064"/>
    <cellStyle name="штаб" xfId="45870"/>
    <cellStyle name="штаб 2" xfId="45871"/>
    <cellStyle name="штаб 3" xfId="45872"/>
    <cellStyle name="штаб 3 2" xfId="50065"/>
    <cellStyle name="Экспертиза" xfId="45873"/>
    <cellStyle name="Экспертиза 2" xfId="50066"/>
    <cellStyle name="千位分隔[0]_нов.классиф." xfId="45874"/>
    <cellStyle name="千位分隔_нов.классиф." xfId="45875"/>
    <cellStyle name="常规_2月" xfId="45876"/>
    <cellStyle name="货币[0]_нов.классиф." xfId="45877"/>
    <cellStyle name="货币_нов.классиф." xfId="45878"/>
  </cellStyles>
  <dxfs count="0"/>
  <tableStyles count="0" defaultTableStyle="TableStyleMedium2" defaultPivotStyle="PivotStyleLight16"/>
  <colors>
    <mruColors>
      <color rgb="FFCCFFCC"/>
      <color rgb="FF00FFFF"/>
      <color rgb="FFCC99FF"/>
      <color rgb="FFF6F97F"/>
      <color rgb="FFCCCCFF"/>
      <color rgb="FFF9FB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25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41" Type="http://schemas.openxmlformats.org/officeDocument/2006/relationships/externalLink" Target="externalLinks/externalLink16.xml"/><Relationship Id="rId54" Type="http://schemas.openxmlformats.org/officeDocument/2006/relationships/externalLink" Target="externalLinks/externalLink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28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24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26</xdr:row>
      <xdr:rowOff>212911</xdr:rowOff>
    </xdr:from>
    <xdr:to>
      <xdr:col>9</xdr:col>
      <xdr:colOff>2579293</xdr:colOff>
      <xdr:row>26</xdr:row>
      <xdr:rowOff>1333500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30852" y="4112558"/>
          <a:ext cx="2400000" cy="11205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26</xdr:row>
      <xdr:rowOff>212912</xdr:rowOff>
    </xdr:from>
    <xdr:to>
      <xdr:col>9</xdr:col>
      <xdr:colOff>2543735</xdr:colOff>
      <xdr:row>26</xdr:row>
      <xdr:rowOff>1221442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8793" y="6925236"/>
          <a:ext cx="2364442" cy="1008530"/>
        </a:xfrm>
        <a:prstGeom prst="rect">
          <a:avLst/>
        </a:prstGeom>
      </xdr:spPr>
    </xdr:pic>
    <xdr:clientData/>
  </xdr:twoCellAnchor>
  <xdr:twoCellAnchor>
    <xdr:from>
      <xdr:col>9</xdr:col>
      <xdr:colOff>179293</xdr:colOff>
      <xdr:row>26</xdr:row>
      <xdr:rowOff>212911</xdr:rowOff>
    </xdr:from>
    <xdr:to>
      <xdr:col>9</xdr:col>
      <xdr:colOff>2579293</xdr:colOff>
      <xdr:row>26</xdr:row>
      <xdr:rowOff>1333500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90293" y="7042336"/>
          <a:ext cx="2400000" cy="11205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26</xdr:row>
      <xdr:rowOff>212912</xdr:rowOff>
    </xdr:from>
    <xdr:to>
      <xdr:col>9</xdr:col>
      <xdr:colOff>2543735</xdr:colOff>
      <xdr:row>26</xdr:row>
      <xdr:rowOff>1221442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99743" y="6908987"/>
          <a:ext cx="2364442" cy="10085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kanga\data\&#1052;&#1086;&#1080;%20&#1076;&#1086;&#1082;&#1091;&#1084;&#1077;&#1085;&#1090;&#1099;\&#1054;&#1058;&#1080;&#1047;\2004\IV%20&#1082;&#1074;&#1072;&#1088;&#1090;&#1072;&#1083;\&#1054;&#1090;&#1095;&#1077;&#1090;%20&#1074;&#1090;&#1086;&#1088;&#1086;&#1077;%20&#1087;&#1086;&#1083;&#1091;&#1075;&#1086;&#1076;&#1080;&#1077;\&#1040;&#1085;&#1072;&#1083;&#1080;&#1079;%20&#1058;&#1056;%20&#1054;&#1043;&#1043;&#1050;%202%20&#1087;.&#1075;.%2020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33.9\documents\PROJEKT\Sopka_Kv\374\374mp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CurrentProjects\&#1070;&#1051;&#1071;\&#1050;&#1086;&#1084;&#1087;&#1083;.&#1072;&#1085;&#1072;&#1083;&#1080;&#1079;\&#1082;&#1086;&#1084;&#1087;&#1083;.&#1072;&#1085;.12.2000%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\documents\PROJEKT\Sopka_Kv\374\374mp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foninSS\Desktop\&#1087;&#1088;&#1080;&#1083;&#1086;&#1078;&#1077;&#1085;&#1080;&#1077;%20&#1082;%20&#1055;&#1056;&#1043;&#1056;_2014_&#1054;&#1043;&#1055;%20-%20&#1082;&#1086;&#1087;&#1080;&#1103;%20&#1074;&#1077;&#1088;&#1089;&#1080;&#1103;%2024.0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&#1052;&#1086;&#1080;%20&#1076;&#1086;&#1082;&#1091;&#1084;&#1077;&#1085;&#1090;&#1099;\&#1052;&#1086;&#1103;%20&#1088;&#1072;&#1073;&#1086;&#1090;&#1072;\&#1056;&#1072;&#1089;&#1093;&#1086;&#1076;%20&#1042;&#1042;%20&#1074;%202001%20&#1075;\&#1056;&#1072;&#1089;&#1093;&#1086;&#1076;%20&#1042;&#1042;%20&#1074;%202001%20&#1075;.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hmark\&#1089;&#1077;&#1090;&#1100;_&#1091;&#1095;&#1072;&#1089;&#1090;&#1082;&#1086;&#1074;&#1099;&#1077;_&#1084;&#1072;&#1088;&#1082;&#1096;&#1077;&#1081;&#1076;&#1077;&#1088;&#1072;\&#1055;&#1083;&#1072;&#1085;%20&#1088;&#1072;&#1079;&#1074;&#1080;&#1090;&#1080;&#1103;%202004\2003-&#1044;&#1086;&#1087;&#1086;&#1083;&#1085;&#1077;&#1085;&#1080;&#1077;%20&#1082;%20&#1075;&#1086;&#1088;&#1085;-&#1090;&#1088;&#1072;&#1089;&#1087;.%20&#1095;&#1072;&#1089;&#1090;&#1080;\&#1047;&#1072;&#1087;&#1080;&#1089;&#1082;&#1072;\&#1056;&#1072;&#1079;&#1091;&#1073;&#1086;&#1078;%20&#1073;&#1086;&#1075;&#1072;&#1090;&#1086;&#1081;%20&#1073;&#1077;&#1076;&#1085;&#1099;&#1084;&#108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Home\berezkin\LOCALS~1\Temp\Rar$DI00.472\U1600\Data\From%20Site\Budget%202001\BUDGET20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Home\berezkin\LOCALS~1\Temp\Rar$DI00.472\Budget%202000\Old%20Version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data\&#1052;&#1086;&#1080;%20&#1076;&#1086;&#1082;&#1091;&#1084;&#1077;&#1085;&#1090;&#1099;\&#1057;&#1059;&#1069;&#1050;\&#1056;&#1072;&#1073;&#1086;&#1095;&#1080;&#1077;%20&#1084;&#1072;&#1090;&#1077;&#1088;&#1080;&#1072;&#1083;&#1099;\&#1052;&#1072;&#1090;&#1077;&#1088;&#1080;&#1072;&#1083;&#1099;%20&#1086;&#1090;%20&#1057;&#1059;&#1069;&#1050;\&#1044;&#1086;&#1082;&#1091;&#1084;&#1077;&#1085;&#1090;&#1099;%20&#1087;&#1086;%20&#1073;&#1102;&#1076;&#1078;&#1077;&#1090;&#1080;&#1088;&#1086;&#1074;&#1072;&#1085;&#1080;&#1102;\&#1041;&#1102;&#1076;&#1078;&#1077;&#1090;&#1085;&#1099;&#1077;%20&#1092;&#1086;&#1088;&#1084;&#1099;%20&#1057;&#1059;&#1069;&#1050;\&#1092;&#1086;&#1088;&#1084;&#1099;%20&#1050;&#1041;%20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Sudakov.ZSU\LOCALS~1\Temp\Rar$DI00.985\&#1041;&#1102;&#1076;&#1078;&#1077;&#1090;%202009%20&#1074;&#1099;&#1075;&#1088;&#1091;&#1079;&#1082;&#1072;%201&#1057;%20(7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AABELD~1\LOCALS~1\Temp\notesEA312D\AJE%20-%20ARO%20calculation%20KZT%20vs%20USD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Tax%20Rollforward%20%20testing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%20my\&#1048;3\&#1052;&#1040;&#1070;\&#1056;&#1072;&#1073;&#1086;&#1095;&#1080;&#1077;%20&#1090;&#1072;&#1073;&#1083;&#1080;&#1094;&#1099;%20&#1076;&#1083;&#1103;%20&#1086;&#1090;&#1095;&#1077;&#1090;&#1085;&#1086;&#1089;&#1090;&#1080;%20&#1087;&#1086;%20&#1052;&#1057;&#1060;&#105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220.2%20Investments%20-%20First%20Container%20Terminal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CurrentProjects\WINDOWS\&#1056;&#1072;&#1073;&#1086;&#1095;&#1080;&#1081;%20&#1089;&#1090;&#1086;&#1083;\&#1053;&#1054;&#1042;&#1043;&#1054;&#1056;&#1054;&#1044;\Financial\1999\0299\&#1069;&#1053;&#1045;&#1056;&#1043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CurrentProjects\0762_ChMZ\Valuation\IAS\DCF_ChMZ_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khatZ\AppData\Local\Microsoft\Windows\Temporary%20Internet%20Files\Content.Outlook\K47LX3Z2\&#1055;&#1083;&#1072;&#1085;%202017%20(002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teway\pto-docs\&#1054;&#1058;&#1063;&#1025;&#1058;&#1067;\&#1053;&#1057;&#1043;%20&#1076;&#1083;&#1103;%20&#1057;&#1052;\2008\&#1053;&#1057;&#1043;%20&#1089;%2025.01%20&#1087;&#1086;%2031.01.08%20&#1075;\&#1053;&#1057;&#1043;%20&#1089;%2025.01.08%20&#1087;&#1086;%2031.01.08%20&#1075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Data\Documents%20and%20Settings\nigmatylin\&#1052;&#1086;&#1080;%20&#1076;&#1086;&#1082;&#1091;&#1084;&#1077;&#1085;&#1090;&#1099;\&#1041;&#1102;&#1076;&#1078;&#1077;&#1090;&#1099;\&#1054;&#1082;&#1090;&#1103;&#1073;&#1088;&#1100;\&#1041;&#1102;&#1076;&#1078;&#1077;&#1090;%20&#1086;&#1082;&#1090;&#1103;&#1073;&#1088;&#1100;%20&#1056;&#1059;&#1057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hmark\&#1089;&#1077;&#1090;&#1100;_&#1091;&#1095;&#1072;&#1089;&#1090;&#1082;&#1086;&#1074;&#1099;&#1077;_&#1084;&#1072;&#1088;&#1082;&#1096;&#1077;&#1081;&#1076;&#1077;&#1088;&#1072;\&#1052;&#1086;&#1080;%20&#1076;&#1086;&#1082;&#1091;&#1084;&#1077;&#1085;&#1090;&#1099;\&#1054;&#1058;&#1080;&#1047;\2004\IV%20&#1082;&#1074;&#1072;&#1088;&#1090;&#1072;&#1083;\&#1054;&#1090;&#1095;&#1077;&#1090;%20&#1074;&#1090;&#1086;&#1088;&#1086;&#1077;%20&#1087;&#1086;&#1083;&#1091;&#1075;&#1086;&#1076;&#1080;&#1077;\&#1040;&#1085;&#1072;&#1083;&#1080;&#1079;%20&#1058;&#1056;%20&#1054;&#1043;&#1043;&#1050;%202%20&#1087;.&#1075;.%202004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olyStorage\&#1055;&#1083;&#1072;&#1085;%20&#1088;&#1072;&#1079;&#1074;&#1080;&#1090;&#1080;&#1103;%202004\2003-&#1044;&#1086;&#1087;&#1086;&#1083;&#1085;&#1077;&#1085;&#1080;&#1077;%20&#1082;%20&#1075;&#1086;&#1088;&#1085;-&#1090;&#1088;&#1072;&#1089;&#1087;.%20&#1095;&#1072;&#1089;&#1090;&#1080;\&#1047;&#1072;&#1087;&#1080;&#1089;&#1082;&#1072;\&#1056;&#1072;&#1079;&#1091;&#1073;&#1086;&#1078;%20&#1073;&#1086;&#1075;&#1072;&#1090;&#1086;&#1081;%20&#1073;&#1077;&#1076;&#1085;&#1099;&#1084;&#1080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kanga\data\1PEO\&#1041;&#1070;&#1044;&#1046;&#1045;&#1058;\&#1055;&#1088;&#1086;&#1077;&#1082;&#1090;%20&#1073;&#1102;&#1076;&#1078;&#1077;&#1090;&#1072;%20&#1085;&#1072;%2005-06\&#1048;&#1058;&#1054;&#1043;&#1054;&#1042;&#1040;&#1071;\End\&#1055;&#1041;&#1059;\_&#1041;&#1102;&#1076;&#1078;&#1077;&#1090;&#1099;\&#1056;&#1072;&#1073;&#1086;&#1095;&#1080;&#1077;%20&#1073;&#1102;&#1076;&#1078;&#1077;&#1090;&#1099;%202005\&#1056;&#1040;&#1041;&#1054;&#1063;&#1048;&#1049;%20&#1041;&#1070;&#1044;&#1046;&#1045;&#1058;%202005%20&#1047;&#1057;&#1059;\&#1041;&#1070;&#1044;&#1046;&#1045;&#1058;%20&#1047;&#1057;&#1059;%202005%20(&#1056;&#1040;&#1041;&#1054;&#1063;&#1040;&#1071;%20&#1042;&#1045;&#1056;&#1057;&#1048;&#1071;%2023.12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843A972\&#1055;&#1083;&#1072;&#1085;%20&#1085;&#1072;%20&#1044;&#1077;&#1082;&#1072;&#1073;&#1088;&#1100;%20&#1043;&#1054;&#1050;%20&#1051;&#1091;&#1085;&#1085;&#1086;&#1077;%202010%20&#1075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2021/&#1055;&#1063;&#1041;_2021/&#1044;&#1072;&#1085;&#1085;&#1099;&#1077;%20&#1086;&#1090;%20&#1054;&#1043;&#1055;%20&#1086;&#1090;%2020.08.2020/&#1054;&#1090;&#1082;&#1072;&#1090;&#1082;&#1072;&#1057;&#1057;&#1055;_2021-22_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2020/&#1055;&#1063;&#1041;_2020/&#1055;&#1088;&#1080;&#1083;&#1086;&#1078;&#1077;&#1085;&#1080;&#1077;%201%20&#1082;%20&#1057;&#1090;&#1072;&#1085;&#1076;&#1072;&#1088;&#1090;&#1091;%20&#1087;&#1088;&#1086;&#1080;&#1079;&#1074;&#1086;&#1076;&#1089;&#1090;&#1074;&#1077;&#1085;&#1085;&#1086;&#1081;%20&#1095;&#1072;&#1089;&#1090;&#1080;%20&#1073;&#1102;&#1076;&#1078;&#1077;&#1090;&#1072;_&#1055;&#1063;&#1041;_&#1050;&#1043;&#1055;_19_09_3_3_5_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2018/&#1055;&#1063;&#1041;/&#1052;&#1072;&#1090;&#1077;&#1088;&#1080;&#1072;&#1083;&#1099;%20&#1055;&#1063;&#1041;%20&#1082;%202018%20&#1075;/4%20&#1041;&#1077;&#1079;%20&#1088;&#1072;&#1079;&#1076;&#1077;&#1083;&#1077;&#1085;&#1080;&#1103;%20&#1085;&#1072;%20&#1088;&#1099;&#1093;&#1083;&#1091;&#1102;%20&#1080;%20&#1089;&#1082;&#1072;&#1083;&#1100;&#1085;&#1091;&#1102;_&#1087;&#1086;%20&#1090;&#1080;&#1087;&#1072;&#1084;/&#1055;&#1088;&#1080;&#1083;&#1086;&#1078;&#1077;&#1085;&#1080;&#1077;%201%201%20%20&#1055;&#1088;&#1086;&#1080;&#1079;&#1074;&#1086;&#1076;&#1080;&#1090;&#1077;&#1083;&#1100;&#1085;&#1086;&#1089;&#1090;&#1100;%20&#1054;&#1043;&#1056;_&#1050;&#1043;&#1055;_2018_&#1089;&#1088;_&#1074;&#1079;&#1074;&#1077;&#1096;_&#1087;&#1086;_&#1090;&#1080;&#1087;&#1072;&#1084;_&#1089;_&#1088;&#1072;&#1089;&#1087;&#1088;&#1077;&#1076;_&#1087;&#1086;_&#1082;&#1074;&#1072;&#1088;&#1090;&#1072;&#1083;&#1072;&#1084;_(27.11)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vaikin.A\AppData\Local\Microsoft\Windows\INetCache\Content.Outlook\OZWOWMLC\&#1055;&#1063;&#1041;_&#1050;&#1043;&#1055;_2018_5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кучесть"/>
      <sheetName val="Произв-ть"/>
      <sheetName val="Структура ФЗП 2 п.г."/>
      <sheetName val="Структура ФЗП 4 кв"/>
      <sheetName val="ФЗП 4 кв 2004 ОГГК"/>
      <sheetName val="ИТОГОВАЯ"/>
      <sheetName val="Лист_2"/>
      <sheetName val="Проект2002"/>
      <sheetName val="KAR10"/>
      <sheetName val="Контакты"/>
      <sheetName val="Рез-т"/>
      <sheetName val="Лист1"/>
      <sheetName val="E&amp;PM"/>
      <sheetName val="CapX"/>
      <sheetName val="Exploration"/>
      <sheetName val="Maint"/>
      <sheetName val="SiteConstr"/>
      <sheetName val="Processing"/>
      <sheetName val="SiteGen"/>
      <sheetName val="SurfaceMine"/>
      <sheetName val="UGMine"/>
      <sheetName val="СДМ"/>
      <sheetName val="грузовой тр"/>
      <sheetName val="Факт"/>
      <sheetName val="Sheet1"/>
      <sheetName val="Варианты обеспечения"/>
      <sheetName val="Варианты исполнитель_проживание"/>
      <sheetName val="Варианты исполнитель_промплощ."/>
      <sheetName val="Варианты размещение топливо"/>
      <sheetName val="Варианты размещение ТМЦ"/>
      <sheetName val="Варианты организация рембазы"/>
      <sheetName val="Варианты размещение оборудован."/>
      <sheetName val="Источник энергии"/>
      <sheetName val="Склады"/>
      <sheetName val="Выработки"/>
      <sheetName val="УКТ"/>
      <sheetName val="Данные"/>
      <sheetName val="Анализ ТР ОГГК 2 п.г. 2004"/>
      <sheetName val="П-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Д"/>
      <sheetName val="О"/>
      <sheetName val="П"/>
      <sheetName val="М"/>
      <sheetName val="Ср.из"/>
      <sheetName val="Ср.п"/>
      <sheetName val="5До"/>
      <sheetName val="5Дп"/>
      <sheetName val="5По"/>
      <sheetName val="5Пп"/>
      <sheetName val="5А"/>
      <sheetName val="5Эо"/>
      <sheetName val="5Э"/>
      <sheetName val="6Э"/>
      <sheetName val="7Э"/>
      <sheetName val="Ид"/>
      <sheetName val="СВ"/>
      <sheetName val="Г (эо)"/>
      <sheetName val="Г (эп)"/>
      <sheetName val="СР"/>
      <sheetName val="ДК"/>
      <sheetName val="МП (о)"/>
      <sheetName val="Ач (о)"/>
      <sheetName val="Г (о)"/>
      <sheetName val="МП (п)"/>
      <sheetName val="Ач"/>
      <sheetName val="Г"/>
      <sheetName val="Варианты обеспечения"/>
      <sheetName val="Варианты размещение оборудован."/>
      <sheetName val="Варианты исполнитель_проживание"/>
      <sheetName val="Варианты исполнитель_промплощ."/>
      <sheetName val="Варианты размещение топливо"/>
      <sheetName val="Варианты размещение ТМЦ"/>
      <sheetName val="Варианты организация рембазы"/>
      <sheetName val="Источник энергии"/>
      <sheetName val="Справочник"/>
      <sheetName val="Хозспособ"/>
      <sheetName val="Lookup"/>
      <sheetName val="рабочий лист"/>
      <sheetName val="Списки"/>
      <sheetName val="Omnicom"/>
      <sheetName val="Дет.план 2022"/>
      <sheetName val="поуступный план"/>
      <sheetName val="Контрагенты"/>
      <sheetName val="ФЦО_СДЗ"/>
      <sheetName val="справочники"/>
      <sheetName val="hidden"/>
      <sheetName val="1.7. Расчет нормируемых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.д.30"/>
      <sheetName val="в.д.32"/>
      <sheetName val="в.д.33"/>
      <sheetName val="в.д.35"/>
      <sheetName val="в.д.37"/>
      <sheetName val="исх_пр-во"/>
      <sheetName val="исх_расх."/>
      <sheetName val="ц_эн"/>
      <sheetName val="ц_вспом"/>
      <sheetName val="ц_осн"/>
      <sheetName val="исх_уд.н"/>
      <sheetName val="сквозняк"/>
      <sheetName val="сквоз.нормы"/>
      <sheetName val="сквз_расх."/>
      <sheetName val="свод_н"/>
      <sheetName val="свод_затр"/>
      <sheetName val="ТГ"/>
      <sheetName val="МГ-90"/>
      <sheetName val="pasiva-skutečnost"/>
      <sheetName val="СООТВЕТСТВИЕ СТАТЕЙ УУ и БУ"/>
      <sheetName val="Список подразделений У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Д"/>
      <sheetName val="О"/>
      <sheetName val="П"/>
      <sheetName val="М"/>
      <sheetName val="Ср.из"/>
      <sheetName val="Ср.п"/>
      <sheetName val="5До"/>
      <sheetName val="5Дп"/>
      <sheetName val="5По"/>
      <sheetName val="5Пп"/>
      <sheetName val="5А"/>
      <sheetName val="5Эо"/>
      <sheetName val="5Э"/>
      <sheetName val="6Э"/>
      <sheetName val="7Э"/>
      <sheetName val="Ид"/>
      <sheetName val="СВ"/>
      <sheetName val="Г (эо)"/>
      <sheetName val="Г (эп)"/>
      <sheetName val="СР"/>
      <sheetName val="ДК"/>
      <sheetName val="МП (о)"/>
      <sheetName val="Ач (о)"/>
      <sheetName val="Г (о)"/>
      <sheetName val="МП (п)"/>
      <sheetName val="Ач"/>
      <sheetName val="Г"/>
      <sheetName val="Списки"/>
      <sheetName val="PRIVATE_OLD"/>
      <sheetName val="справочники"/>
      <sheetName val="Индексы инфляц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возка"/>
      <sheetName val="rez_01_jan"/>
      <sheetName val="rez_02_feb "/>
      <sheetName val="rez_03_march"/>
      <sheetName val="rez_04_april"/>
      <sheetName val="rez_05_may"/>
      <sheetName val="rez_06_June"/>
      <sheetName val="rez_07_july"/>
      <sheetName val="rez_08_august"/>
      <sheetName val="rez_09_september"/>
      <sheetName val="rez_10_october"/>
      <sheetName val="rez_11_november"/>
      <sheetName val="rez_12_desember"/>
      <sheetName val="rez_I_KV"/>
      <sheetName val="rez_II_kv"/>
      <sheetName val="rez_III_kv"/>
      <sheetName val="rez_IV_kv"/>
      <sheetName val="check"/>
      <sheetName val="rez_2014"/>
      <sheetName val="Приложение 5_ССП"/>
      <sheetName val="Кал.план ГР (2014-15гг)"/>
      <sheetName val="1_1_4 Расчет ас"/>
      <sheetName val="1_3_2 Расчет бурения"/>
      <sheetName val="1_4_2 Расчет погр техники"/>
      <sheetName val="1_5_3 ФРВ"/>
      <sheetName val="ГКР_Ольга_D375"/>
      <sheetName val="Плечи ДСП"/>
    </sheetNames>
    <sheetDataSet>
      <sheetData sheetId="0"/>
      <sheetData sheetId="1">
        <row r="2">
          <cell r="A2">
            <v>310</v>
          </cell>
          <cell r="B2">
            <v>0</v>
          </cell>
          <cell r="C2">
            <v>310</v>
          </cell>
          <cell r="D2">
            <v>98</v>
          </cell>
          <cell r="E2">
            <v>35041.066416000001</v>
          </cell>
          <cell r="F2">
            <v>13477.333237000001</v>
          </cell>
          <cell r="G2">
            <v>2.6</v>
          </cell>
          <cell r="H2">
            <v>0.01</v>
          </cell>
          <cell r="I2">
            <v>0.01</v>
          </cell>
          <cell r="J2">
            <v>0.35041066416</v>
          </cell>
          <cell r="K2">
            <v>0.35041066416</v>
          </cell>
          <cell r="N2">
            <v>2260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460</v>
          </cell>
          <cell r="U2">
            <v>0</v>
          </cell>
          <cell r="V2">
            <v>0</v>
          </cell>
          <cell r="W2">
            <v>3540</v>
          </cell>
          <cell r="X2">
            <v>47709.759658980001</v>
          </cell>
          <cell r="Y2">
            <v>13477.333237000001</v>
          </cell>
          <cell r="Z2">
            <v>47709.759658980001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315</v>
          </cell>
          <cell r="B3">
            <v>0</v>
          </cell>
          <cell r="C3">
            <v>315</v>
          </cell>
          <cell r="D3">
            <v>97</v>
          </cell>
          <cell r="E3">
            <v>134689.53250999999</v>
          </cell>
          <cell r="F3">
            <v>51810.496414000001</v>
          </cell>
          <cell r="G3">
            <v>2.5996572477000002</v>
          </cell>
          <cell r="H3">
            <v>9.4656654000000007E-2</v>
          </cell>
          <cell r="I3">
            <v>7.9075191399999994E-2</v>
          </cell>
          <cell r="J3">
            <v>12.749260476220821</v>
          </cell>
          <cell r="K3">
            <v>10.650600562804771</v>
          </cell>
          <cell r="N3">
            <v>2330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460</v>
          </cell>
          <cell r="U3">
            <v>0</v>
          </cell>
          <cell r="V3">
            <v>0</v>
          </cell>
          <cell r="W3">
            <v>3610</v>
          </cell>
          <cell r="X3">
            <v>187035.89205454002</v>
          </cell>
          <cell r="Y3">
            <v>51810.496414000001</v>
          </cell>
          <cell r="Z3">
            <v>187035.89205454002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320</v>
          </cell>
          <cell r="B4">
            <v>0</v>
          </cell>
          <cell r="C4">
            <v>320</v>
          </cell>
          <cell r="D4">
            <v>96</v>
          </cell>
          <cell r="E4">
            <v>0.2096467705</v>
          </cell>
          <cell r="F4">
            <v>8.0788976100000007E-2</v>
          </cell>
          <cell r="G4">
            <v>2.5949922947999999</v>
          </cell>
          <cell r="H4">
            <v>2.1630301261999998</v>
          </cell>
          <cell r="I4">
            <v>0.56641100619999996</v>
          </cell>
          <cell r="J4">
            <v>4.5347228045203736E-4</v>
          </cell>
          <cell r="K4">
            <v>1.1874623822548547E-4</v>
          </cell>
          <cell r="N4">
            <v>2330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460</v>
          </cell>
          <cell r="U4">
            <v>0</v>
          </cell>
          <cell r="V4">
            <v>0</v>
          </cell>
          <cell r="W4">
            <v>3610</v>
          </cell>
          <cell r="X4">
            <v>0.29164820372100003</v>
          </cell>
          <cell r="Y4">
            <v>8.0788976100000007E-2</v>
          </cell>
          <cell r="Z4">
            <v>0.29164820372100003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325</v>
          </cell>
          <cell r="B5">
            <v>0</v>
          </cell>
          <cell r="C5">
            <v>325</v>
          </cell>
          <cell r="D5">
            <v>95</v>
          </cell>
          <cell r="E5">
            <v>1.9388390511</v>
          </cell>
          <cell r="F5">
            <v>0.74565597760000002</v>
          </cell>
          <cell r="G5">
            <v>2.6001790496999999</v>
          </cell>
          <cell r="H5">
            <v>1.4852588487</v>
          </cell>
          <cell r="I5">
            <v>3.2455370078999999</v>
          </cell>
          <cell r="J5">
            <v>2.8796778568513865E-3</v>
          </cell>
          <cell r="K5">
            <v>6.2925738927067688E-3</v>
          </cell>
          <cell r="N5">
            <v>2330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460</v>
          </cell>
          <cell r="U5">
            <v>0</v>
          </cell>
          <cell r="V5">
            <v>0</v>
          </cell>
          <cell r="W5">
            <v>3610</v>
          </cell>
          <cell r="X5">
            <v>2.691818079136</v>
          </cell>
          <cell r="Y5">
            <v>0.74565597760000002</v>
          </cell>
          <cell r="Z5">
            <v>2.691818079136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330</v>
          </cell>
          <cell r="B6">
            <v>0</v>
          </cell>
          <cell r="C6">
            <v>330</v>
          </cell>
          <cell r="D6">
            <v>94</v>
          </cell>
          <cell r="E6">
            <v>3.9624275831000002</v>
          </cell>
          <cell r="F6">
            <v>1.5227977770000001</v>
          </cell>
          <cell r="G6">
            <v>2.6020707692</v>
          </cell>
          <cell r="H6">
            <v>0.34123568399999998</v>
          </cell>
          <cell r="I6">
            <v>0.12944712890000001</v>
          </cell>
          <cell r="J6">
            <v>1.3521216866195953E-3</v>
          </cell>
          <cell r="K6">
            <v>5.1292487410646126E-4</v>
          </cell>
          <cell r="N6">
            <v>2330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460</v>
          </cell>
          <cell r="U6">
            <v>0</v>
          </cell>
          <cell r="V6">
            <v>0</v>
          </cell>
          <cell r="W6">
            <v>3610</v>
          </cell>
          <cell r="X6">
            <v>5.4972999749699998</v>
          </cell>
          <cell r="Y6">
            <v>1.5227977770000001</v>
          </cell>
          <cell r="Z6">
            <v>5.4972999749699998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335</v>
          </cell>
          <cell r="B7">
            <v>0</v>
          </cell>
          <cell r="C7">
            <v>335</v>
          </cell>
          <cell r="D7">
            <v>93</v>
          </cell>
          <cell r="E7">
            <v>0.16396507229999999</v>
          </cell>
          <cell r="F7">
            <v>6.3063489299999997E-2</v>
          </cell>
          <cell r="G7">
            <v>2.6</v>
          </cell>
          <cell r="H7">
            <v>0.01</v>
          </cell>
          <cell r="I7">
            <v>0.01</v>
          </cell>
          <cell r="J7">
            <v>1.6396507229999998E-6</v>
          </cell>
          <cell r="K7">
            <v>1.6396507229999998E-6</v>
          </cell>
          <cell r="N7">
            <v>2330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460</v>
          </cell>
          <cell r="U7">
            <v>0</v>
          </cell>
          <cell r="V7">
            <v>0</v>
          </cell>
          <cell r="W7">
            <v>3610</v>
          </cell>
          <cell r="X7">
            <v>0.22765919637299997</v>
          </cell>
          <cell r="Y7">
            <v>6.3063489299999997E-2</v>
          </cell>
          <cell r="Z7">
            <v>0.22765919637299997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345</v>
          </cell>
          <cell r="B8">
            <v>0</v>
          </cell>
          <cell r="C8">
            <v>345</v>
          </cell>
          <cell r="D8">
            <v>91</v>
          </cell>
          <cell r="E8">
            <v>5.9312488699999999E-2</v>
          </cell>
          <cell r="F8">
            <v>2.2812495700000001E-2</v>
          </cell>
          <cell r="G8">
            <v>2.6</v>
          </cell>
          <cell r="H8">
            <v>0.01</v>
          </cell>
          <cell r="I8">
            <v>0.01</v>
          </cell>
          <cell r="J8">
            <v>5.9312488700000005E-7</v>
          </cell>
          <cell r="K8">
            <v>5.9312488700000005E-7</v>
          </cell>
          <cell r="N8">
            <v>2330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460</v>
          </cell>
          <cell r="U8">
            <v>0</v>
          </cell>
          <cell r="V8">
            <v>0</v>
          </cell>
          <cell r="W8">
            <v>3610</v>
          </cell>
          <cell r="X8">
            <v>8.2353109477000003E-2</v>
          </cell>
          <cell r="Y8">
            <v>2.2812495700000001E-2</v>
          </cell>
          <cell r="Z8">
            <v>8.2353109477000003E-2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350</v>
          </cell>
          <cell r="B9">
            <v>0</v>
          </cell>
          <cell r="C9">
            <v>350</v>
          </cell>
          <cell r="D9">
            <v>90</v>
          </cell>
          <cell r="E9">
            <v>2.7426709399999999E-2</v>
          </cell>
          <cell r="F9">
            <v>1.0310793E-2</v>
          </cell>
          <cell r="G9">
            <v>2.66</v>
          </cell>
          <cell r="H9">
            <v>0.79329910000000003</v>
          </cell>
          <cell r="I9">
            <v>0.99999990000000005</v>
          </cell>
          <cell r="J9">
            <v>2.1757583882981541E-5</v>
          </cell>
          <cell r="K9">
            <v>2.7426706657329062E-5</v>
          </cell>
          <cell r="N9">
            <v>2330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820</v>
          </cell>
          <cell r="T9">
            <v>460</v>
          </cell>
          <cell r="U9">
            <v>0</v>
          </cell>
          <cell r="V9">
            <v>0</v>
          </cell>
          <cell r="W9">
            <v>3610</v>
          </cell>
          <cell r="X9">
            <v>3.7221962730000002E-2</v>
          </cell>
          <cell r="Y9">
            <v>1.0310793E-2</v>
          </cell>
          <cell r="Z9">
            <v>3.7221962730000002E-2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365</v>
          </cell>
          <cell r="B10">
            <v>0</v>
          </cell>
          <cell r="C10">
            <v>365</v>
          </cell>
          <cell r="D10">
            <v>87</v>
          </cell>
          <cell r="E10">
            <v>338869.06439999997</v>
          </cell>
          <cell r="F10">
            <v>130347.40300000001</v>
          </cell>
          <cell r="G10">
            <v>2.5997377515000002</v>
          </cell>
          <cell r="H10">
            <v>8.6779168200000006E-2</v>
          </cell>
          <cell r="I10">
            <v>4.9960107400000002E-2</v>
          </cell>
          <cell r="J10">
            <v>29.406775537344231</v>
          </cell>
          <cell r="K10">
            <v>16.929934851961516</v>
          </cell>
          <cell r="N10">
            <v>1670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820</v>
          </cell>
          <cell r="T10">
            <v>460</v>
          </cell>
          <cell r="U10">
            <v>0</v>
          </cell>
          <cell r="V10">
            <v>0</v>
          </cell>
          <cell r="W10">
            <v>2950</v>
          </cell>
          <cell r="X10">
            <v>384524.83885</v>
          </cell>
          <cell r="Y10">
            <v>130347.40300000001</v>
          </cell>
          <cell r="Z10">
            <v>384524.83885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370</v>
          </cell>
          <cell r="B11">
            <v>0</v>
          </cell>
          <cell r="C11">
            <v>370</v>
          </cell>
          <cell r="D11">
            <v>86</v>
          </cell>
          <cell r="E11">
            <v>155106.45157999999</v>
          </cell>
          <cell r="F11">
            <v>59656.327530000002</v>
          </cell>
          <cell r="G11">
            <v>2.6</v>
          </cell>
          <cell r="H11">
            <v>0.15338076440000001</v>
          </cell>
          <cell r="I11">
            <v>0.1120721227</v>
          </cell>
          <cell r="J11">
            <v>23.79034610671199</v>
          </cell>
          <cell r="K11">
            <v>17.383109273035366</v>
          </cell>
          <cell r="N11">
            <v>430</v>
          </cell>
          <cell r="O11">
            <v>0</v>
          </cell>
          <cell r="P11">
            <v>1500</v>
          </cell>
          <cell r="Q11">
            <v>0</v>
          </cell>
          <cell r="R11">
            <v>25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1955</v>
          </cell>
          <cell r="X11">
            <v>116628.12032115001</v>
          </cell>
          <cell r="Y11">
            <v>0</v>
          </cell>
          <cell r="Z11">
            <v>0</v>
          </cell>
          <cell r="AA11">
            <v>59656.327530000002</v>
          </cell>
          <cell r="AB11">
            <v>116628.12032115001</v>
          </cell>
          <cell r="AC11">
            <v>0</v>
          </cell>
          <cell r="AD11">
            <v>0</v>
          </cell>
        </row>
        <row r="12">
          <cell r="A12">
            <v>375</v>
          </cell>
          <cell r="B12">
            <v>0</v>
          </cell>
          <cell r="C12">
            <v>375</v>
          </cell>
          <cell r="D12">
            <v>85</v>
          </cell>
          <cell r="E12">
            <v>2.4146520663</v>
          </cell>
          <cell r="F12">
            <v>0.92871233320000002</v>
          </cell>
          <cell r="G12">
            <v>2.6</v>
          </cell>
          <cell r="H12">
            <v>0.01</v>
          </cell>
          <cell r="I12">
            <v>0.01</v>
          </cell>
          <cell r="J12">
            <v>2.4146520663000001E-5</v>
          </cell>
          <cell r="K12">
            <v>2.4146520663000001E-5</v>
          </cell>
          <cell r="N12">
            <v>600</v>
          </cell>
          <cell r="O12">
            <v>0</v>
          </cell>
          <cell r="P12">
            <v>1500</v>
          </cell>
          <cell r="Q12">
            <v>0</v>
          </cell>
          <cell r="R12">
            <v>25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2125</v>
          </cell>
          <cell r="X12">
            <v>1.97351370805</v>
          </cell>
          <cell r="Y12">
            <v>0</v>
          </cell>
          <cell r="Z12">
            <v>0</v>
          </cell>
          <cell r="AA12">
            <v>0.92871233320000002</v>
          </cell>
          <cell r="AB12">
            <v>1.97351370805</v>
          </cell>
          <cell r="AC12">
            <v>0</v>
          </cell>
          <cell r="AD12">
            <v>0</v>
          </cell>
        </row>
        <row r="13">
          <cell r="A13">
            <v>380</v>
          </cell>
          <cell r="B13">
            <v>0</v>
          </cell>
          <cell r="C13">
            <v>380</v>
          </cell>
          <cell r="D13">
            <v>84</v>
          </cell>
          <cell r="E13">
            <v>29.323436886</v>
          </cell>
          <cell r="F13">
            <v>11.278244956</v>
          </cell>
          <cell r="G13">
            <v>2.6</v>
          </cell>
          <cell r="H13">
            <v>0.01</v>
          </cell>
          <cell r="I13">
            <v>0.01</v>
          </cell>
          <cell r="J13">
            <v>2.9323436885999996E-4</v>
          </cell>
          <cell r="K13">
            <v>2.9323436885999996E-4</v>
          </cell>
          <cell r="N13">
            <v>260</v>
          </cell>
          <cell r="O13">
            <v>0</v>
          </cell>
          <cell r="P13">
            <v>1500</v>
          </cell>
          <cell r="Q13">
            <v>0</v>
          </cell>
          <cell r="R13">
            <v>25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1785</v>
          </cell>
          <cell r="X13">
            <v>20.131667246460001</v>
          </cell>
          <cell r="Y13">
            <v>0</v>
          </cell>
          <cell r="Z13">
            <v>0</v>
          </cell>
          <cell r="AA13">
            <v>11.278244956</v>
          </cell>
          <cell r="AB13">
            <v>20.131667246460001</v>
          </cell>
          <cell r="AC13">
            <v>0</v>
          </cell>
          <cell r="AD13">
            <v>0</v>
          </cell>
        </row>
        <row r="14">
          <cell r="A14">
            <v>385</v>
          </cell>
          <cell r="B14">
            <v>0</v>
          </cell>
          <cell r="C14">
            <v>385</v>
          </cell>
          <cell r="D14">
            <v>83</v>
          </cell>
          <cell r="E14">
            <v>112.2824451</v>
          </cell>
          <cell r="F14">
            <v>43.185555807</v>
          </cell>
          <cell r="G14">
            <v>2.6</v>
          </cell>
          <cell r="H14">
            <v>0.01</v>
          </cell>
          <cell r="I14">
            <v>0.01</v>
          </cell>
          <cell r="J14">
            <v>1.1228244510000001E-3</v>
          </cell>
          <cell r="K14">
            <v>1.1228244510000001E-3</v>
          </cell>
          <cell r="N14">
            <v>260</v>
          </cell>
          <cell r="O14">
            <v>0</v>
          </cell>
          <cell r="P14">
            <v>1500</v>
          </cell>
          <cell r="Q14">
            <v>0</v>
          </cell>
          <cell r="R14">
            <v>25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1785</v>
          </cell>
          <cell r="X14">
            <v>77.086217115495003</v>
          </cell>
          <cell r="Y14">
            <v>0</v>
          </cell>
          <cell r="Z14">
            <v>0</v>
          </cell>
          <cell r="AA14">
            <v>43.185555807</v>
          </cell>
          <cell r="AB14">
            <v>77.086217115495003</v>
          </cell>
          <cell r="AC14">
            <v>0</v>
          </cell>
          <cell r="AD14">
            <v>0</v>
          </cell>
        </row>
        <row r="15">
          <cell r="A15">
            <v>390</v>
          </cell>
          <cell r="B15">
            <v>0</v>
          </cell>
          <cell r="C15">
            <v>390</v>
          </cell>
          <cell r="D15">
            <v>82</v>
          </cell>
          <cell r="E15">
            <v>133941.23290999999</v>
          </cell>
          <cell r="F15">
            <v>51522.247855000001</v>
          </cell>
          <cell r="G15">
            <v>2.5996775855999998</v>
          </cell>
          <cell r="H15">
            <v>9.9905962999999997E-3</v>
          </cell>
          <cell r="I15">
            <v>1.6261815900000001E-2</v>
          </cell>
          <cell r="J15">
            <v>1.3381527859280842</v>
          </cell>
          <cell r="K15">
            <v>2.1781276710014414</v>
          </cell>
          <cell r="N15">
            <v>1100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820</v>
          </cell>
          <cell r="T15">
            <v>460</v>
          </cell>
          <cell r="U15">
            <v>0</v>
          </cell>
          <cell r="V15">
            <v>0</v>
          </cell>
          <cell r="W15">
            <v>2380</v>
          </cell>
          <cell r="X15">
            <v>122622.94989490001</v>
          </cell>
          <cell r="Y15">
            <v>51522.247855000001</v>
          </cell>
          <cell r="Z15">
            <v>122622.94989490001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395</v>
          </cell>
          <cell r="B16">
            <v>0</v>
          </cell>
          <cell r="C16">
            <v>395</v>
          </cell>
          <cell r="D16">
            <v>81</v>
          </cell>
          <cell r="E16">
            <v>114791.71016</v>
          </cell>
          <cell r="F16">
            <v>44155.613425000003</v>
          </cell>
          <cell r="G16">
            <v>2.5997081969</v>
          </cell>
          <cell r="H16">
            <v>9.9027331E-3</v>
          </cell>
          <cell r="I16">
            <v>1.56672268E-2</v>
          </cell>
          <cell r="J16">
            <v>1.1367516678070384</v>
          </cell>
          <cell r="K16">
            <v>1.7984677578365842</v>
          </cell>
          <cell r="N16">
            <v>1100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820</v>
          </cell>
          <cell r="T16">
            <v>460</v>
          </cell>
          <cell r="U16">
            <v>0</v>
          </cell>
          <cell r="V16">
            <v>0</v>
          </cell>
          <cell r="W16">
            <v>2380</v>
          </cell>
          <cell r="X16">
            <v>105090.35995150001</v>
          </cell>
          <cell r="Y16">
            <v>44155.613425000003</v>
          </cell>
          <cell r="Z16">
            <v>105090.35995150001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400</v>
          </cell>
          <cell r="B17">
            <v>0</v>
          </cell>
          <cell r="C17">
            <v>400</v>
          </cell>
          <cell r="D17">
            <v>80</v>
          </cell>
          <cell r="E17">
            <v>857.98968036999997</v>
          </cell>
          <cell r="F17">
            <v>329.99603091</v>
          </cell>
          <cell r="G17">
            <v>2.6</v>
          </cell>
          <cell r="H17">
            <v>0.01</v>
          </cell>
          <cell r="I17">
            <v>0.01</v>
          </cell>
          <cell r="J17">
            <v>8.5798968037000007E-3</v>
          </cell>
          <cell r="K17">
            <v>8.5798968037000007E-3</v>
          </cell>
          <cell r="N17">
            <v>1200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820</v>
          </cell>
          <cell r="T17">
            <v>460</v>
          </cell>
          <cell r="U17">
            <v>0</v>
          </cell>
          <cell r="V17">
            <v>0</v>
          </cell>
          <cell r="W17">
            <v>2480</v>
          </cell>
          <cell r="X17">
            <v>818.39015665679995</v>
          </cell>
          <cell r="Y17">
            <v>329.99603091</v>
          </cell>
          <cell r="Z17">
            <v>818.39015665679995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405</v>
          </cell>
          <cell r="B18">
            <v>0</v>
          </cell>
          <cell r="C18">
            <v>405</v>
          </cell>
          <cell r="D18">
            <v>79</v>
          </cell>
          <cell r="E18">
            <v>0.19402799500000001</v>
          </cell>
          <cell r="F18">
            <v>7.4626151900000007E-2</v>
          </cell>
          <cell r="G18">
            <v>2.6</v>
          </cell>
          <cell r="H18">
            <v>0.01</v>
          </cell>
          <cell r="I18">
            <v>0.01</v>
          </cell>
          <cell r="J18">
            <v>1.9402799500000002E-6</v>
          </cell>
          <cell r="K18">
            <v>1.9402799500000002E-6</v>
          </cell>
          <cell r="N18">
            <v>1200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820</v>
          </cell>
          <cell r="T18">
            <v>460</v>
          </cell>
          <cell r="U18">
            <v>0</v>
          </cell>
          <cell r="V18">
            <v>0</v>
          </cell>
          <cell r="W18">
            <v>2480</v>
          </cell>
          <cell r="X18">
            <v>0.18507285671199999</v>
          </cell>
          <cell r="Y18">
            <v>7.4626151900000007E-2</v>
          </cell>
          <cell r="Z18">
            <v>0.18507285671199999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410</v>
          </cell>
          <cell r="B19">
            <v>0</v>
          </cell>
          <cell r="C19">
            <v>410</v>
          </cell>
          <cell r="D19">
            <v>78</v>
          </cell>
          <cell r="E19">
            <v>0.14933848799999999</v>
          </cell>
          <cell r="F19">
            <v>5.7437879999999997E-2</v>
          </cell>
          <cell r="G19">
            <v>2.6</v>
          </cell>
          <cell r="H19">
            <v>0.01</v>
          </cell>
          <cell r="I19">
            <v>0.01</v>
          </cell>
          <cell r="J19">
            <v>1.49338488E-6</v>
          </cell>
          <cell r="K19">
            <v>1.49338488E-6</v>
          </cell>
          <cell r="N19">
            <v>1200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820</v>
          </cell>
          <cell r="T19">
            <v>460</v>
          </cell>
          <cell r="U19">
            <v>0</v>
          </cell>
          <cell r="V19">
            <v>0</v>
          </cell>
          <cell r="W19">
            <v>2480</v>
          </cell>
          <cell r="X19">
            <v>0.14244594239999997</v>
          </cell>
          <cell r="Y19">
            <v>5.7437879999999997E-2</v>
          </cell>
          <cell r="Z19">
            <v>0.14244594239999997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420</v>
          </cell>
          <cell r="B20">
            <v>0</v>
          </cell>
          <cell r="C20">
            <v>420</v>
          </cell>
          <cell r="D20">
            <v>76</v>
          </cell>
          <cell r="E20">
            <v>98321.542551999999</v>
          </cell>
          <cell r="F20">
            <v>37815.977905</v>
          </cell>
          <cell r="G20">
            <v>2.6</v>
          </cell>
          <cell r="H20">
            <v>0.01</v>
          </cell>
          <cell r="I20">
            <v>0.01</v>
          </cell>
          <cell r="J20">
            <v>0.98321542552000007</v>
          </cell>
          <cell r="K20">
            <v>0.98321542552000007</v>
          </cell>
          <cell r="N20">
            <v>300</v>
          </cell>
          <cell r="O20">
            <v>0</v>
          </cell>
          <cell r="P20">
            <v>0</v>
          </cell>
          <cell r="Q20">
            <v>1550</v>
          </cell>
          <cell r="R20">
            <v>25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1875</v>
          </cell>
          <cell r="X20">
            <v>70904.958571875002</v>
          </cell>
          <cell r="Y20">
            <v>0</v>
          </cell>
          <cell r="Z20">
            <v>0</v>
          </cell>
          <cell r="AA20">
            <v>37815.977905</v>
          </cell>
          <cell r="AB20">
            <v>70904.958571875002</v>
          </cell>
          <cell r="AC20">
            <v>0</v>
          </cell>
          <cell r="AD20">
            <v>0</v>
          </cell>
        </row>
        <row r="21">
          <cell r="A21">
            <v>425</v>
          </cell>
          <cell r="B21">
            <v>0</v>
          </cell>
          <cell r="C21">
            <v>425</v>
          </cell>
          <cell r="D21">
            <v>75</v>
          </cell>
          <cell r="E21">
            <v>94837.112431999994</v>
          </cell>
          <cell r="F21">
            <v>36475.812473999998</v>
          </cell>
          <cell r="G21">
            <v>2.6</v>
          </cell>
          <cell r="H21">
            <v>0.01</v>
          </cell>
          <cell r="I21">
            <v>0.01</v>
          </cell>
          <cell r="J21">
            <v>0.94837112431999993</v>
          </cell>
          <cell r="K21">
            <v>0.94837112431999993</v>
          </cell>
          <cell r="N21">
            <v>300</v>
          </cell>
          <cell r="O21">
            <v>0</v>
          </cell>
          <cell r="P21">
            <v>0</v>
          </cell>
          <cell r="Q21">
            <v>1550</v>
          </cell>
          <cell r="R21">
            <v>25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1875</v>
          </cell>
          <cell r="X21">
            <v>68392.148388750007</v>
          </cell>
          <cell r="Y21">
            <v>0</v>
          </cell>
          <cell r="Z21">
            <v>0</v>
          </cell>
          <cell r="AA21">
            <v>36475.812473999998</v>
          </cell>
          <cell r="AB21">
            <v>68392.148388750007</v>
          </cell>
          <cell r="AC21">
            <v>0</v>
          </cell>
          <cell r="AD21">
            <v>0</v>
          </cell>
        </row>
        <row r="22">
          <cell r="A22">
            <v>430</v>
          </cell>
          <cell r="B22">
            <v>0</v>
          </cell>
          <cell r="C22">
            <v>430</v>
          </cell>
          <cell r="D22">
            <v>74</v>
          </cell>
          <cell r="E22">
            <v>117043.93466</v>
          </cell>
          <cell r="F22">
            <v>45016.897946999998</v>
          </cell>
          <cell r="G22">
            <v>2.6</v>
          </cell>
          <cell r="H22">
            <v>0.01</v>
          </cell>
          <cell r="I22">
            <v>0.01</v>
          </cell>
          <cell r="J22">
            <v>1.1704393465999998</v>
          </cell>
          <cell r="K22">
            <v>1.1704393465999998</v>
          </cell>
          <cell r="N22">
            <v>300</v>
          </cell>
          <cell r="O22">
            <v>0</v>
          </cell>
          <cell r="P22">
            <v>0</v>
          </cell>
          <cell r="Q22">
            <v>1550</v>
          </cell>
          <cell r="R22">
            <v>25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1875</v>
          </cell>
          <cell r="X22">
            <v>84406.683650624997</v>
          </cell>
          <cell r="Y22">
            <v>0</v>
          </cell>
          <cell r="Z22">
            <v>0</v>
          </cell>
          <cell r="AA22">
            <v>45016.897946999998</v>
          </cell>
          <cell r="AB22">
            <v>84406.683650624997</v>
          </cell>
          <cell r="AC22">
            <v>0</v>
          </cell>
          <cell r="AD22">
            <v>0</v>
          </cell>
        </row>
        <row r="23">
          <cell r="A23">
            <v>435</v>
          </cell>
          <cell r="B23">
            <v>0</v>
          </cell>
          <cell r="C23">
            <v>435</v>
          </cell>
          <cell r="D23">
            <v>73</v>
          </cell>
          <cell r="E23">
            <v>97511.554621999996</v>
          </cell>
          <cell r="F23">
            <v>37504.444085000003</v>
          </cell>
          <cell r="G23">
            <v>2.6</v>
          </cell>
          <cell r="H23">
            <v>0.01</v>
          </cell>
          <cell r="I23">
            <v>0.01</v>
          </cell>
          <cell r="J23">
            <v>0.97511554621999996</v>
          </cell>
          <cell r="K23">
            <v>0.97511554621999996</v>
          </cell>
          <cell r="N23">
            <v>300</v>
          </cell>
          <cell r="O23">
            <v>0</v>
          </cell>
          <cell r="P23">
            <v>0</v>
          </cell>
          <cell r="Q23">
            <v>1550</v>
          </cell>
          <cell r="R23">
            <v>25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1875</v>
          </cell>
          <cell r="X23">
            <v>70320.83265937501</v>
          </cell>
          <cell r="Y23">
            <v>0</v>
          </cell>
          <cell r="Z23">
            <v>0</v>
          </cell>
          <cell r="AA23">
            <v>37504.444085000003</v>
          </cell>
          <cell r="AB23">
            <v>70320.83265937501</v>
          </cell>
          <cell r="AC23">
            <v>0</v>
          </cell>
          <cell r="AD23">
            <v>0</v>
          </cell>
        </row>
        <row r="24">
          <cell r="A24">
            <v>440</v>
          </cell>
          <cell r="B24">
            <v>0</v>
          </cell>
          <cell r="C24">
            <v>440</v>
          </cell>
          <cell r="D24">
            <v>72</v>
          </cell>
          <cell r="E24">
            <v>5487.6586919000001</v>
          </cell>
          <cell r="F24">
            <v>2110.6379584000001</v>
          </cell>
          <cell r="G24">
            <v>2.6</v>
          </cell>
          <cell r="H24">
            <v>0.01</v>
          </cell>
          <cell r="I24">
            <v>0.01</v>
          </cell>
          <cell r="J24">
            <v>5.4876586919000006E-2</v>
          </cell>
          <cell r="K24">
            <v>5.4876586919000006E-2</v>
          </cell>
          <cell r="N24">
            <v>300</v>
          </cell>
          <cell r="O24">
            <v>0</v>
          </cell>
          <cell r="P24">
            <v>0</v>
          </cell>
          <cell r="Q24">
            <v>1580</v>
          </cell>
          <cell r="R24">
            <v>25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1905</v>
          </cell>
          <cell r="X24">
            <v>4020.765310752</v>
          </cell>
          <cell r="Y24">
            <v>0</v>
          </cell>
          <cell r="Z24">
            <v>0</v>
          </cell>
          <cell r="AA24">
            <v>2110.6379584000001</v>
          </cell>
          <cell r="AB24">
            <v>4020.765310752</v>
          </cell>
          <cell r="AC24">
            <v>0</v>
          </cell>
          <cell r="AD24">
            <v>0</v>
          </cell>
        </row>
        <row r="25">
          <cell r="A25">
            <v>445</v>
          </cell>
          <cell r="B25">
            <v>0</v>
          </cell>
          <cell r="C25">
            <v>445</v>
          </cell>
          <cell r="D25">
            <v>71</v>
          </cell>
          <cell r="E25">
            <v>1.9143909987000001</v>
          </cell>
          <cell r="F25">
            <v>0.73630423030000003</v>
          </cell>
          <cell r="G25">
            <v>2.6</v>
          </cell>
          <cell r="H25">
            <v>0.01</v>
          </cell>
          <cell r="I25">
            <v>0.01</v>
          </cell>
          <cell r="J25">
            <v>1.9143909987000001E-5</v>
          </cell>
          <cell r="K25">
            <v>1.9143909987000001E-5</v>
          </cell>
          <cell r="N25">
            <v>300</v>
          </cell>
          <cell r="O25">
            <v>0</v>
          </cell>
          <cell r="P25">
            <v>0</v>
          </cell>
          <cell r="Q25">
            <v>1580</v>
          </cell>
          <cell r="R25">
            <v>25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1905</v>
          </cell>
          <cell r="X25">
            <v>1.4026595587215001</v>
          </cell>
          <cell r="Y25">
            <v>0</v>
          </cell>
          <cell r="Z25">
            <v>0</v>
          </cell>
          <cell r="AA25">
            <v>0.73630423030000003</v>
          </cell>
          <cell r="AB25">
            <v>1.4026595587215001</v>
          </cell>
          <cell r="AC25">
            <v>0</v>
          </cell>
          <cell r="AD25">
            <v>0</v>
          </cell>
        </row>
        <row r="26">
          <cell r="A26">
            <v>450</v>
          </cell>
          <cell r="B26">
            <v>0</v>
          </cell>
          <cell r="C26">
            <v>450</v>
          </cell>
          <cell r="D26">
            <v>70</v>
          </cell>
          <cell r="E26">
            <v>9.1739780800000004E-2</v>
          </cell>
          <cell r="F26">
            <v>3.5284531100000002E-2</v>
          </cell>
          <cell r="G26">
            <v>2.6</v>
          </cell>
          <cell r="H26">
            <v>0.01</v>
          </cell>
          <cell r="I26">
            <v>0.01</v>
          </cell>
          <cell r="J26">
            <v>9.1739780800000009E-7</v>
          </cell>
          <cell r="K26">
            <v>9.1739780800000009E-7</v>
          </cell>
          <cell r="N26">
            <v>300</v>
          </cell>
          <cell r="O26">
            <v>0</v>
          </cell>
          <cell r="P26">
            <v>0</v>
          </cell>
          <cell r="Q26">
            <v>1580</v>
          </cell>
          <cell r="R26">
            <v>25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1905</v>
          </cell>
          <cell r="X26">
            <v>6.7217031745500005E-2</v>
          </cell>
          <cell r="Y26">
            <v>0</v>
          </cell>
          <cell r="Z26">
            <v>0</v>
          </cell>
          <cell r="AA26">
            <v>3.5284531100000002E-2</v>
          </cell>
          <cell r="AB26">
            <v>6.7217031745500005E-2</v>
          </cell>
          <cell r="AC26">
            <v>0</v>
          </cell>
          <cell r="AD26">
            <v>0</v>
          </cell>
        </row>
        <row r="27">
          <cell r="A27">
            <v>480</v>
          </cell>
          <cell r="B27">
            <v>0</v>
          </cell>
          <cell r="C27">
            <v>480</v>
          </cell>
          <cell r="D27">
            <v>64</v>
          </cell>
          <cell r="E27">
            <v>3.94245841E-2</v>
          </cell>
          <cell r="F27">
            <v>1.51633016E-2</v>
          </cell>
          <cell r="G27">
            <v>2.6</v>
          </cell>
          <cell r="H27">
            <v>0.01</v>
          </cell>
          <cell r="I27">
            <v>0.01</v>
          </cell>
          <cell r="J27">
            <v>3.9424584099999997E-7</v>
          </cell>
          <cell r="K27">
            <v>3.9424584099999997E-7</v>
          </cell>
          <cell r="N27">
            <v>300</v>
          </cell>
          <cell r="O27">
            <v>0</v>
          </cell>
          <cell r="P27">
            <v>0</v>
          </cell>
          <cell r="Q27">
            <v>1580</v>
          </cell>
          <cell r="R27">
            <v>25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1905</v>
          </cell>
          <cell r="X27">
            <v>2.8886089548E-2</v>
          </cell>
          <cell r="Y27">
            <v>0</v>
          </cell>
          <cell r="Z27">
            <v>0</v>
          </cell>
          <cell r="AA27">
            <v>1.51633016E-2</v>
          </cell>
          <cell r="AB27">
            <v>2.8886089548E-2</v>
          </cell>
          <cell r="AC27">
            <v>0</v>
          </cell>
          <cell r="AD27">
            <v>0</v>
          </cell>
        </row>
        <row r="28">
          <cell r="A28">
            <v>1315</v>
          </cell>
          <cell r="B28">
            <v>1</v>
          </cell>
          <cell r="C28">
            <v>315</v>
          </cell>
          <cell r="D28">
            <v>97</v>
          </cell>
          <cell r="E28">
            <v>8270.0312376999991</v>
          </cell>
          <cell r="F28">
            <v>3196.1327639000001</v>
          </cell>
          <cell r="G28">
            <v>2.5875117990000001</v>
          </cell>
          <cell r="H28">
            <v>1.5919284611</v>
          </cell>
          <cell r="I28">
            <v>1.2347983401</v>
          </cell>
          <cell r="J28">
            <v>13.165298101480689</v>
          </cell>
          <cell r="K28">
            <v>10.211820844887109</v>
          </cell>
          <cell r="N28">
            <v>1250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4450</v>
          </cell>
          <cell r="X28">
            <v>14222.790799355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14222.790799355</v>
          </cell>
          <cell r="AD28">
            <v>3196.1327639000001</v>
          </cell>
        </row>
        <row r="29">
          <cell r="A29">
            <v>1365</v>
          </cell>
          <cell r="B29">
            <v>1</v>
          </cell>
          <cell r="C29">
            <v>365</v>
          </cell>
          <cell r="D29">
            <v>87</v>
          </cell>
          <cell r="E29">
            <v>13963.273802</v>
          </cell>
          <cell r="F29">
            <v>5391.1037876</v>
          </cell>
          <cell r="G29">
            <v>2.5900584281999999</v>
          </cell>
          <cell r="H29">
            <v>1.7079482468</v>
          </cell>
          <cell r="I29">
            <v>0.96472816039999998</v>
          </cell>
          <cell r="J29">
            <v>23.848549009714269</v>
          </cell>
          <cell r="K29">
            <v>13.470763448164973</v>
          </cell>
          <cell r="N29">
            <v>1630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4830</v>
          </cell>
          <cell r="X29">
            <v>26039.031294108001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26039.031294108001</v>
          </cell>
          <cell r="AD29">
            <v>5391.1037876</v>
          </cell>
        </row>
        <row r="30">
          <cell r="A30">
            <v>2315</v>
          </cell>
          <cell r="B30">
            <v>2</v>
          </cell>
          <cell r="C30">
            <v>315</v>
          </cell>
          <cell r="D30">
            <v>97</v>
          </cell>
          <cell r="E30">
            <v>50936.847712000003</v>
          </cell>
          <cell r="F30">
            <v>19887.845646000002</v>
          </cell>
          <cell r="G30">
            <v>2.5612048996999999</v>
          </cell>
          <cell r="H30">
            <v>7.3849353135999998</v>
          </cell>
          <cell r="I30">
            <v>3.0827790505000001</v>
          </cell>
          <cell r="J30">
            <v>376.16532543181421</v>
          </cell>
          <cell r="K30">
            <v>157.02704702506247</v>
          </cell>
          <cell r="N30">
            <v>1250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4450</v>
          </cell>
          <cell r="X30">
            <v>88500.913124700004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88500.913124700004</v>
          </cell>
          <cell r="AD30">
            <v>19887.845646000002</v>
          </cell>
        </row>
        <row r="31">
          <cell r="A31">
            <v>2320</v>
          </cell>
          <cell r="B31">
            <v>2</v>
          </cell>
          <cell r="C31">
            <v>320</v>
          </cell>
          <cell r="D31">
            <v>96</v>
          </cell>
          <cell r="E31">
            <v>0.17836890969999999</v>
          </cell>
          <cell r="F31">
            <v>6.9948592000000004E-2</v>
          </cell>
          <cell r="G31">
            <v>2.5499999999999998</v>
          </cell>
          <cell r="H31">
            <v>7.2697229999999999</v>
          </cell>
          <cell r="I31">
            <v>3.1739120000000001</v>
          </cell>
          <cell r="J31">
            <v>1.296692565331013E-3</v>
          </cell>
          <cell r="K31">
            <v>5.6612722292374645E-4</v>
          </cell>
          <cell r="N31">
            <v>1250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4450</v>
          </cell>
          <cell r="X31">
            <v>0.31127123440000004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0.31127123440000004</v>
          </cell>
          <cell r="AD31">
            <v>6.9948592000000004E-2</v>
          </cell>
        </row>
        <row r="32">
          <cell r="A32">
            <v>2325</v>
          </cell>
          <cell r="B32">
            <v>2</v>
          </cell>
          <cell r="C32">
            <v>325</v>
          </cell>
          <cell r="D32">
            <v>95</v>
          </cell>
          <cell r="E32">
            <v>0.37882492639999998</v>
          </cell>
          <cell r="F32">
            <v>0.14844465039999999</v>
          </cell>
          <cell r="G32">
            <v>2.5519607842999998</v>
          </cell>
          <cell r="H32">
            <v>23.330771524999999</v>
          </cell>
          <cell r="I32">
            <v>20.217514828999999</v>
          </cell>
          <cell r="J32">
            <v>8.83827780581334E-3</v>
          </cell>
          <cell r="K32">
            <v>7.6588985670868331E-3</v>
          </cell>
          <cell r="N32">
            <v>1250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3200</v>
          </cell>
          <cell r="V32">
            <v>0</v>
          </cell>
          <cell r="W32">
            <v>4450</v>
          </cell>
          <cell r="X32">
            <v>0.66057869427999993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0.66057869427999993</v>
          </cell>
          <cell r="AD32">
            <v>0.14844465039999999</v>
          </cell>
        </row>
        <row r="33">
          <cell r="A33">
            <v>2365</v>
          </cell>
          <cell r="B33">
            <v>2</v>
          </cell>
          <cell r="C33">
            <v>365</v>
          </cell>
          <cell r="D33">
            <v>87</v>
          </cell>
          <cell r="E33">
            <v>48668.786637999998</v>
          </cell>
          <cell r="F33">
            <v>18696.023367999998</v>
          </cell>
          <cell r="G33">
            <v>2.6031624843999999</v>
          </cell>
          <cell r="H33">
            <v>4.6243185647000002</v>
          </cell>
          <cell r="I33">
            <v>1.0175526786</v>
          </cell>
          <cell r="J33">
            <v>225.05997357152671</v>
          </cell>
          <cell r="K33">
            <v>49.523054207708789</v>
          </cell>
          <cell r="N33">
            <v>1630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3200</v>
          </cell>
          <cell r="V33">
            <v>0</v>
          </cell>
          <cell r="W33">
            <v>4830</v>
          </cell>
          <cell r="X33">
            <v>90301.792867439988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90301.792867439988</v>
          </cell>
          <cell r="AD33">
            <v>18696.023367999998</v>
          </cell>
        </row>
        <row r="34">
          <cell r="A34">
            <v>2390</v>
          </cell>
          <cell r="B34">
            <v>2</v>
          </cell>
          <cell r="C34">
            <v>390</v>
          </cell>
          <cell r="D34">
            <v>82</v>
          </cell>
          <cell r="E34">
            <v>36.929289374</v>
          </cell>
          <cell r="F34">
            <v>14.356934545</v>
          </cell>
          <cell r="G34">
            <v>2.5722266307999999</v>
          </cell>
          <cell r="H34">
            <v>5.4033301844999997</v>
          </cell>
          <cell r="I34">
            <v>0.55516088119999996</v>
          </cell>
          <cell r="J34">
            <v>0.1995411439666693</v>
          </cell>
          <cell r="K34">
            <v>2.0501696830959634E-2</v>
          </cell>
          <cell r="N34">
            <v>1080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3200</v>
          </cell>
          <cell r="V34">
            <v>0</v>
          </cell>
          <cell r="W34">
            <v>4280</v>
          </cell>
          <cell r="X34">
            <v>61.447679852599997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61.447679852599997</v>
          </cell>
          <cell r="AD34">
            <v>14.356934545</v>
          </cell>
        </row>
      </sheetData>
      <sheetData sheetId="2">
        <row r="2">
          <cell r="A2">
            <v>310</v>
          </cell>
          <cell r="B2">
            <v>0</v>
          </cell>
          <cell r="C2">
            <v>310</v>
          </cell>
          <cell r="D2">
            <v>98</v>
          </cell>
          <cell r="E2">
            <v>120374.56093000001</v>
          </cell>
          <cell r="F2">
            <v>46296.620732000003</v>
          </cell>
          <cell r="G2">
            <v>2.6000722952999999</v>
          </cell>
          <cell r="H2">
            <v>7.7983766999999996E-2</v>
          </cell>
          <cell r="I2">
            <v>5.7511232500000002E-2</v>
          </cell>
          <cell r="J2">
            <v>9.3872617122924247</v>
          </cell>
          <cell r="K2">
            <v>6.9228893607306476</v>
          </cell>
          <cell r="N2">
            <v>2280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500</v>
          </cell>
          <cell r="U2">
            <v>0</v>
          </cell>
          <cell r="V2">
            <v>0</v>
          </cell>
          <cell r="W2">
            <v>3600</v>
          </cell>
          <cell r="X2">
            <v>166667.83463520004</v>
          </cell>
          <cell r="Y2">
            <v>46296.620732000003</v>
          </cell>
          <cell r="Z2">
            <v>166667.83463520004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315</v>
          </cell>
          <cell r="B3">
            <v>0</v>
          </cell>
          <cell r="C3">
            <v>315</v>
          </cell>
          <cell r="D3">
            <v>97</v>
          </cell>
          <cell r="E3">
            <v>49865.830906696261</v>
          </cell>
          <cell r="F3">
            <v>19182.052480999999</v>
          </cell>
          <cell r="G3">
            <v>2.5996087205</v>
          </cell>
          <cell r="H3">
            <v>7.3437354299999993E-2</v>
          </cell>
          <cell r="I3">
            <v>5.6599851800000003E-2</v>
          </cell>
          <cell r="J3">
            <v>3.6620146917589431</v>
          </cell>
          <cell r="K3">
            <v>2.8223986392028682</v>
          </cell>
          <cell r="N3">
            <v>2330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500</v>
          </cell>
          <cell r="U3">
            <v>0</v>
          </cell>
          <cell r="V3">
            <v>0</v>
          </cell>
          <cell r="W3">
            <v>3650</v>
          </cell>
          <cell r="X3">
            <v>70014.491555649991</v>
          </cell>
          <cell r="Y3">
            <v>19182.052480999999</v>
          </cell>
          <cell r="Z3">
            <v>70014.491555649991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0.114218636</v>
          </cell>
          <cell r="F4">
            <v>4.3930244600000001E-2</v>
          </cell>
          <cell r="G4">
            <v>2.6</v>
          </cell>
          <cell r="H4">
            <v>0.01</v>
          </cell>
          <cell r="I4">
            <v>0.01</v>
          </cell>
          <cell r="J4">
            <v>1.1421863599999999E-6</v>
          </cell>
          <cell r="K4">
            <v>1.1421863599999999E-6</v>
          </cell>
          <cell r="N4">
            <v>2330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500</v>
          </cell>
          <cell r="U4">
            <v>0</v>
          </cell>
          <cell r="V4">
            <v>0</v>
          </cell>
          <cell r="W4">
            <v>3650</v>
          </cell>
          <cell r="X4">
            <v>0.16034539279000001</v>
          </cell>
          <cell r="Y4">
            <v>4.3930244600000001E-2</v>
          </cell>
          <cell r="Z4">
            <v>0.16034539279000001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5.7291271800000002E-2</v>
          </cell>
          <cell r="F5">
            <v>2.20351045E-2</v>
          </cell>
          <cell r="G5">
            <v>2.6</v>
          </cell>
          <cell r="H5">
            <v>0.01</v>
          </cell>
          <cell r="I5">
            <v>0.01</v>
          </cell>
          <cell r="J5">
            <v>5.7291271800000003E-7</v>
          </cell>
          <cell r="K5">
            <v>5.7291271800000003E-7</v>
          </cell>
          <cell r="N5">
            <v>2330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500</v>
          </cell>
          <cell r="U5">
            <v>0</v>
          </cell>
          <cell r="V5">
            <v>0</v>
          </cell>
          <cell r="W5">
            <v>3650</v>
          </cell>
          <cell r="X5">
            <v>8.0428131425000007E-2</v>
          </cell>
          <cell r="Y5">
            <v>2.20351045E-2</v>
          </cell>
          <cell r="Z5">
            <v>8.0428131425000007E-2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355</v>
          </cell>
          <cell r="B6">
            <v>0</v>
          </cell>
          <cell r="C6">
            <v>355</v>
          </cell>
          <cell r="D6">
            <v>89</v>
          </cell>
          <cell r="E6">
            <v>1.6571296094000001</v>
          </cell>
          <cell r="F6">
            <v>0.63735754209999995</v>
          </cell>
          <cell r="G6">
            <v>2.6</v>
          </cell>
          <cell r="H6">
            <v>0.01</v>
          </cell>
          <cell r="I6">
            <v>0.01</v>
          </cell>
          <cell r="J6">
            <v>1.6571296094E-5</v>
          </cell>
          <cell r="K6">
            <v>1.6571296094E-5</v>
          </cell>
          <cell r="N6">
            <v>2330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500</v>
          </cell>
          <cell r="U6">
            <v>0</v>
          </cell>
          <cell r="V6">
            <v>0</v>
          </cell>
          <cell r="W6">
            <v>3650</v>
          </cell>
          <cell r="X6">
            <v>2.3263550286649997</v>
          </cell>
          <cell r="Y6">
            <v>0.63735754209999995</v>
          </cell>
          <cell r="Z6">
            <v>2.3263550286649997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360</v>
          </cell>
          <cell r="B7">
            <v>0</v>
          </cell>
          <cell r="C7">
            <v>360</v>
          </cell>
          <cell r="D7">
            <v>88</v>
          </cell>
          <cell r="E7">
            <v>178168.91493</v>
          </cell>
          <cell r="F7">
            <v>68542.017301</v>
          </cell>
          <cell r="G7">
            <v>2.5994116010999999</v>
          </cell>
          <cell r="H7">
            <v>0.14933040850000001</v>
          </cell>
          <cell r="I7">
            <v>0.12512666040000001</v>
          </cell>
          <cell r="J7">
            <v>26.60603684849865</v>
          </cell>
          <cell r="K7">
            <v>22.293681312282601</v>
          </cell>
          <cell r="N7">
            <v>1150</v>
          </cell>
          <cell r="O7">
            <v>0</v>
          </cell>
          <cell r="P7">
            <v>0</v>
          </cell>
          <cell r="Q7">
            <v>1780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2930</v>
          </cell>
          <cell r="X7">
            <v>200828.11069192999</v>
          </cell>
          <cell r="Y7">
            <v>0</v>
          </cell>
          <cell r="Z7">
            <v>0</v>
          </cell>
          <cell r="AA7">
            <v>68542.017301</v>
          </cell>
          <cell r="AB7">
            <v>200828.11069192999</v>
          </cell>
          <cell r="AC7">
            <v>0</v>
          </cell>
          <cell r="AD7">
            <v>0</v>
          </cell>
        </row>
        <row r="8">
          <cell r="A8">
            <v>365</v>
          </cell>
          <cell r="B8">
            <v>0</v>
          </cell>
          <cell r="C8">
            <v>365</v>
          </cell>
          <cell r="D8">
            <v>87</v>
          </cell>
          <cell r="E8">
            <v>200286.53262000001</v>
          </cell>
          <cell r="F8">
            <v>77048.375583999994</v>
          </cell>
          <cell r="G8">
            <v>2.5994906590000002</v>
          </cell>
          <cell r="H8">
            <v>0.11985057070000001</v>
          </cell>
          <cell r="I8">
            <v>7.3534529599999995E-2</v>
          </cell>
          <cell r="J8">
            <v>24.00445523803117</v>
          </cell>
          <cell r="K8">
            <v>14.727975961426756</v>
          </cell>
          <cell r="N8">
            <v>1150</v>
          </cell>
          <cell r="O8">
            <v>0</v>
          </cell>
          <cell r="P8">
            <v>0</v>
          </cell>
          <cell r="Q8">
            <v>1780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2930</v>
          </cell>
          <cell r="X8">
            <v>225751.74046111997</v>
          </cell>
          <cell r="Y8">
            <v>0</v>
          </cell>
          <cell r="Z8">
            <v>0</v>
          </cell>
          <cell r="AA8">
            <v>77048.375583999994</v>
          </cell>
          <cell r="AB8">
            <v>225751.74046111997</v>
          </cell>
          <cell r="AC8">
            <v>0</v>
          </cell>
          <cell r="AD8">
            <v>0</v>
          </cell>
        </row>
        <row r="9">
          <cell r="A9">
            <v>375</v>
          </cell>
          <cell r="B9">
            <v>0</v>
          </cell>
          <cell r="C9">
            <v>375</v>
          </cell>
          <cell r="D9">
            <v>85</v>
          </cell>
          <cell r="E9">
            <v>1.4030775511</v>
          </cell>
          <cell r="F9">
            <v>0.53964521200000004</v>
          </cell>
          <cell r="G9">
            <v>2.6</v>
          </cell>
          <cell r="H9">
            <v>0.01</v>
          </cell>
          <cell r="I9">
            <v>0.01</v>
          </cell>
          <cell r="J9">
            <v>1.4030775510999999E-5</v>
          </cell>
          <cell r="K9">
            <v>1.4030775510999999E-5</v>
          </cell>
          <cell r="N9">
            <v>1660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820</v>
          </cell>
          <cell r="T9">
            <v>500</v>
          </cell>
          <cell r="U9">
            <v>0</v>
          </cell>
          <cell r="V9">
            <v>0</v>
          </cell>
          <cell r="W9">
            <v>2980</v>
          </cell>
          <cell r="X9">
            <v>1.6081427317600001</v>
          </cell>
          <cell r="Y9">
            <v>0.53964521200000004</v>
          </cell>
          <cell r="Z9">
            <v>1.6081427317600001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380</v>
          </cell>
          <cell r="B10">
            <v>0</v>
          </cell>
          <cell r="C10">
            <v>380</v>
          </cell>
          <cell r="D10">
            <v>84</v>
          </cell>
          <cell r="E10">
            <v>158510.83617</v>
          </cell>
          <cell r="F10">
            <v>60975.350425999997</v>
          </cell>
          <cell r="G10">
            <v>2.5995887692999999</v>
          </cell>
          <cell r="H10">
            <v>4.6799715800000002E-2</v>
          </cell>
          <cell r="I10">
            <v>5.5750963000000001E-2</v>
          </cell>
          <cell r="J10">
            <v>7.4182620839763604</v>
          </cell>
          <cell r="K10">
            <v>8.8371317624127315</v>
          </cell>
          <cell r="N10">
            <v>1430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820</v>
          </cell>
          <cell r="T10">
            <v>500</v>
          </cell>
          <cell r="U10">
            <v>0</v>
          </cell>
          <cell r="V10">
            <v>0</v>
          </cell>
          <cell r="W10">
            <v>2750</v>
          </cell>
          <cell r="X10">
            <v>167682.21367150001</v>
          </cell>
          <cell r="Y10">
            <v>60975.350425999997</v>
          </cell>
          <cell r="Z10">
            <v>167682.21367150001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385</v>
          </cell>
          <cell r="B11">
            <v>0</v>
          </cell>
          <cell r="C11">
            <v>385</v>
          </cell>
          <cell r="D11">
            <v>83</v>
          </cell>
          <cell r="E11">
            <v>177433.97630000001</v>
          </cell>
          <cell r="F11">
            <v>68253.273948000002</v>
          </cell>
          <cell r="G11">
            <v>2.5996405159</v>
          </cell>
          <cell r="H11">
            <v>3.2413627399999999E-2</v>
          </cell>
          <cell r="I11">
            <v>4.0596095499999998E-2</v>
          </cell>
          <cell r="J11">
            <v>5.7512787958886307</v>
          </cell>
          <cell r="K11">
            <v>7.2031266468195376</v>
          </cell>
          <cell r="N11">
            <v>1430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820</v>
          </cell>
          <cell r="T11">
            <v>500</v>
          </cell>
          <cell r="U11">
            <v>0</v>
          </cell>
          <cell r="V11">
            <v>0</v>
          </cell>
          <cell r="W11">
            <v>2750</v>
          </cell>
          <cell r="X11">
            <v>187696.50335699998</v>
          </cell>
          <cell r="Y11">
            <v>68253.273948000002</v>
          </cell>
          <cell r="Z11">
            <v>187696.50335699998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390</v>
          </cell>
          <cell r="B12">
            <v>0</v>
          </cell>
          <cell r="C12">
            <v>390</v>
          </cell>
          <cell r="D12">
            <v>82</v>
          </cell>
          <cell r="E12">
            <v>482.52214000999999</v>
          </cell>
          <cell r="F12">
            <v>185.58543846000001</v>
          </cell>
          <cell r="G12">
            <v>2.6</v>
          </cell>
          <cell r="H12">
            <v>0.01</v>
          </cell>
          <cell r="I12">
            <v>0.01</v>
          </cell>
          <cell r="J12">
            <v>4.8252214001000002E-3</v>
          </cell>
          <cell r="K12">
            <v>4.8252214001000002E-3</v>
          </cell>
          <cell r="N12">
            <v>1080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820</v>
          </cell>
          <cell r="T12">
            <v>500</v>
          </cell>
          <cell r="U12">
            <v>0</v>
          </cell>
          <cell r="V12">
            <v>0</v>
          </cell>
          <cell r="W12">
            <v>2400</v>
          </cell>
          <cell r="X12">
            <v>445.40505230400004</v>
          </cell>
          <cell r="Y12">
            <v>185.58543846000001</v>
          </cell>
          <cell r="Z12">
            <v>445.40505230400004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395</v>
          </cell>
          <cell r="B13">
            <v>0</v>
          </cell>
          <cell r="C13">
            <v>395</v>
          </cell>
          <cell r="D13">
            <v>81</v>
          </cell>
          <cell r="E13">
            <v>181.78408211999999</v>
          </cell>
          <cell r="F13">
            <v>69.916954660000002</v>
          </cell>
          <cell r="G13">
            <v>2.6</v>
          </cell>
          <cell r="H13">
            <v>0.01</v>
          </cell>
          <cell r="I13">
            <v>0.01</v>
          </cell>
          <cell r="J13">
            <v>1.8178408212E-3</v>
          </cell>
          <cell r="K13">
            <v>1.8178408212E-3</v>
          </cell>
          <cell r="N13">
            <v>1080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820</v>
          </cell>
          <cell r="T13">
            <v>500</v>
          </cell>
          <cell r="U13">
            <v>0</v>
          </cell>
          <cell r="V13">
            <v>0</v>
          </cell>
          <cell r="W13">
            <v>2400</v>
          </cell>
          <cell r="X13">
            <v>167.80069118399999</v>
          </cell>
          <cell r="Y13">
            <v>69.916954660000002</v>
          </cell>
          <cell r="Z13">
            <v>167.80069118399999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400</v>
          </cell>
          <cell r="B14">
            <v>0</v>
          </cell>
          <cell r="C14">
            <v>400</v>
          </cell>
          <cell r="D14">
            <v>80</v>
          </cell>
          <cell r="E14">
            <v>3.2430378599999997E-2</v>
          </cell>
          <cell r="F14">
            <v>1.2473222500000001E-2</v>
          </cell>
          <cell r="G14">
            <v>2.6</v>
          </cell>
          <cell r="H14">
            <v>0.01</v>
          </cell>
          <cell r="I14">
            <v>0.01</v>
          </cell>
          <cell r="J14">
            <v>3.2430378599999998E-7</v>
          </cell>
          <cell r="K14">
            <v>3.2430378599999998E-7</v>
          </cell>
          <cell r="N14">
            <v>1080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820</v>
          </cell>
          <cell r="T14">
            <v>500</v>
          </cell>
          <cell r="U14">
            <v>0</v>
          </cell>
          <cell r="V14">
            <v>0</v>
          </cell>
          <cell r="W14">
            <v>2400</v>
          </cell>
          <cell r="X14">
            <v>2.9935733999999999E-2</v>
          </cell>
          <cell r="Y14">
            <v>1.2473222500000001E-2</v>
          </cell>
          <cell r="Z14">
            <v>2.9935733999999999E-2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405</v>
          </cell>
          <cell r="B15">
            <v>0</v>
          </cell>
          <cell r="C15">
            <v>405</v>
          </cell>
          <cell r="D15">
            <v>79</v>
          </cell>
          <cell r="E15">
            <v>0.17611006479999999</v>
          </cell>
          <cell r="F15">
            <v>6.7734640299999996E-2</v>
          </cell>
          <cell r="G15">
            <v>2.6</v>
          </cell>
          <cell r="H15">
            <v>0.01</v>
          </cell>
          <cell r="I15">
            <v>0.01</v>
          </cell>
          <cell r="J15">
            <v>1.761100648E-6</v>
          </cell>
          <cell r="K15">
            <v>1.761100648E-6</v>
          </cell>
          <cell r="N15">
            <v>1080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820</v>
          </cell>
          <cell r="T15">
            <v>500</v>
          </cell>
          <cell r="U15">
            <v>0</v>
          </cell>
          <cell r="V15">
            <v>0</v>
          </cell>
          <cell r="W15">
            <v>2400</v>
          </cell>
          <cell r="X15">
            <v>0.16256313672</v>
          </cell>
          <cell r="Y15">
            <v>6.7734640299999996E-2</v>
          </cell>
          <cell r="Z15">
            <v>0.16256313672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415</v>
          </cell>
          <cell r="B16">
            <v>0</v>
          </cell>
          <cell r="C16">
            <v>415</v>
          </cell>
          <cell r="D16">
            <v>77</v>
          </cell>
          <cell r="E16">
            <v>13.979176592</v>
          </cell>
          <cell r="F16">
            <v>5.3766063814000002</v>
          </cell>
          <cell r="G16">
            <v>2.6</v>
          </cell>
          <cell r="H16">
            <v>5.0164049999999998E-4</v>
          </cell>
          <cell r="I16">
            <v>5.0164049999999998E-4</v>
          </cell>
          <cell r="J16">
            <v>7.0125211351991759E-6</v>
          </cell>
          <cell r="K16">
            <v>7.0125211351991759E-6</v>
          </cell>
          <cell r="N16">
            <v>730</v>
          </cell>
          <cell r="O16">
            <v>0</v>
          </cell>
          <cell r="P16">
            <v>0</v>
          </cell>
          <cell r="Q16">
            <v>1550</v>
          </cell>
          <cell r="R16">
            <v>50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2330</v>
          </cell>
          <cell r="X16">
            <v>12.527492868662</v>
          </cell>
          <cell r="Y16">
            <v>0</v>
          </cell>
          <cell r="Z16">
            <v>0</v>
          </cell>
          <cell r="AA16">
            <v>5.3766063814000002</v>
          </cell>
          <cell r="AB16">
            <v>12.527492868662</v>
          </cell>
          <cell r="AC16">
            <v>0</v>
          </cell>
          <cell r="AD16">
            <v>0</v>
          </cell>
        </row>
        <row r="17">
          <cell r="A17">
            <v>420</v>
          </cell>
          <cell r="B17">
            <v>0</v>
          </cell>
          <cell r="C17">
            <v>420</v>
          </cell>
          <cell r="D17">
            <v>76</v>
          </cell>
          <cell r="E17">
            <v>181800.68074000001</v>
          </cell>
          <cell r="F17">
            <v>69923.338743999993</v>
          </cell>
          <cell r="G17">
            <v>2.6</v>
          </cell>
          <cell r="H17">
            <v>9.2560039000000004E-3</v>
          </cell>
          <cell r="I17">
            <v>9.2560039000000004E-3</v>
          </cell>
          <cell r="J17">
            <v>1.6827478099520949</v>
          </cell>
          <cell r="K17">
            <v>1.6827478099520949</v>
          </cell>
          <cell r="N17">
            <v>730</v>
          </cell>
          <cell r="O17">
            <v>0</v>
          </cell>
          <cell r="P17">
            <v>0</v>
          </cell>
          <cell r="Q17">
            <v>1550</v>
          </cell>
          <cell r="R17">
            <v>50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2330</v>
          </cell>
          <cell r="X17">
            <v>162921.37927352</v>
          </cell>
          <cell r="Y17">
            <v>0</v>
          </cell>
          <cell r="Z17">
            <v>0</v>
          </cell>
          <cell r="AA17">
            <v>69923.338743999993</v>
          </cell>
          <cell r="AB17">
            <v>162921.37927352</v>
          </cell>
          <cell r="AC17">
            <v>0</v>
          </cell>
          <cell r="AD17">
            <v>0</v>
          </cell>
        </row>
        <row r="18">
          <cell r="A18">
            <v>425</v>
          </cell>
          <cell r="B18">
            <v>0</v>
          </cell>
          <cell r="C18">
            <v>425</v>
          </cell>
          <cell r="D18">
            <v>75</v>
          </cell>
          <cell r="E18">
            <v>151746.72015000001</v>
          </cell>
          <cell r="F18">
            <v>58364.123134000001</v>
          </cell>
          <cell r="G18">
            <v>2.6</v>
          </cell>
          <cell r="H18">
            <v>9.8015931000000004E-3</v>
          </cell>
          <cell r="I18">
            <v>9.8015931000000004E-3</v>
          </cell>
          <cell r="J18">
            <v>1.4873596051698712</v>
          </cell>
          <cell r="K18">
            <v>1.4873596051698712</v>
          </cell>
          <cell r="N18">
            <v>730</v>
          </cell>
          <cell r="O18">
            <v>0</v>
          </cell>
          <cell r="P18">
            <v>0</v>
          </cell>
          <cell r="Q18">
            <v>1550</v>
          </cell>
          <cell r="R18">
            <v>50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2330</v>
          </cell>
          <cell r="X18">
            <v>135988.40690222001</v>
          </cell>
          <cell r="Y18">
            <v>0</v>
          </cell>
          <cell r="Z18">
            <v>0</v>
          </cell>
          <cell r="AA18">
            <v>58364.123134000001</v>
          </cell>
          <cell r="AB18">
            <v>135988.40690222001</v>
          </cell>
          <cell r="AC18">
            <v>0</v>
          </cell>
          <cell r="AD18">
            <v>0</v>
          </cell>
        </row>
        <row r="19">
          <cell r="A19">
            <v>430</v>
          </cell>
          <cell r="B19">
            <v>0</v>
          </cell>
          <cell r="C19">
            <v>430</v>
          </cell>
          <cell r="D19">
            <v>74</v>
          </cell>
          <cell r="E19">
            <v>1.3380880005</v>
          </cell>
          <cell r="F19">
            <v>0.51464923100000004</v>
          </cell>
          <cell r="G19">
            <v>2.6</v>
          </cell>
          <cell r="H19">
            <v>0.01</v>
          </cell>
          <cell r="I19">
            <v>0.01</v>
          </cell>
          <cell r="J19">
            <v>1.3380880004999999E-5</v>
          </cell>
          <cell r="K19">
            <v>1.3380880004999999E-5</v>
          </cell>
          <cell r="N19">
            <v>730</v>
          </cell>
          <cell r="O19">
            <v>0</v>
          </cell>
          <cell r="P19">
            <v>0</v>
          </cell>
          <cell r="Q19">
            <v>1550</v>
          </cell>
          <cell r="R19">
            <v>50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2330</v>
          </cell>
          <cell r="X19">
            <v>1.1991327082300001</v>
          </cell>
          <cell r="Y19">
            <v>0</v>
          </cell>
          <cell r="Z19">
            <v>0</v>
          </cell>
          <cell r="AA19">
            <v>0.51464923100000004</v>
          </cell>
          <cell r="AB19">
            <v>1.1991327082300001</v>
          </cell>
          <cell r="AC19">
            <v>0</v>
          </cell>
          <cell r="AD19">
            <v>0</v>
          </cell>
        </row>
        <row r="20">
          <cell r="A20">
            <v>435</v>
          </cell>
          <cell r="B20">
            <v>0</v>
          </cell>
          <cell r="C20">
            <v>435</v>
          </cell>
          <cell r="D20">
            <v>73</v>
          </cell>
          <cell r="E20">
            <v>0.33954819120000002</v>
          </cell>
          <cell r="F20">
            <v>0.13059545819999999</v>
          </cell>
          <cell r="G20">
            <v>2.6</v>
          </cell>
          <cell r="H20">
            <v>0.01</v>
          </cell>
          <cell r="I20">
            <v>0.01</v>
          </cell>
          <cell r="J20">
            <v>3.3954819120000004E-6</v>
          </cell>
          <cell r="K20">
            <v>3.3954819120000004E-6</v>
          </cell>
          <cell r="N20">
            <v>730</v>
          </cell>
          <cell r="O20">
            <v>0</v>
          </cell>
          <cell r="P20">
            <v>0</v>
          </cell>
          <cell r="Q20">
            <v>1550</v>
          </cell>
          <cell r="R20">
            <v>50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2330</v>
          </cell>
          <cell r="X20">
            <v>0.30428741760599998</v>
          </cell>
          <cell r="Y20">
            <v>0</v>
          </cell>
          <cell r="Z20">
            <v>0</v>
          </cell>
          <cell r="AA20">
            <v>0.13059545819999999</v>
          </cell>
          <cell r="AB20">
            <v>0.30428741760599998</v>
          </cell>
          <cell r="AC20">
            <v>0</v>
          </cell>
          <cell r="AD20">
            <v>0</v>
          </cell>
        </row>
        <row r="21">
          <cell r="A21">
            <v>440</v>
          </cell>
          <cell r="B21">
            <v>0</v>
          </cell>
          <cell r="C21">
            <v>440</v>
          </cell>
          <cell r="D21">
            <v>72</v>
          </cell>
          <cell r="E21">
            <v>1.5712200933</v>
          </cell>
          <cell r="F21">
            <v>0.60431542049999998</v>
          </cell>
          <cell r="G21">
            <v>2.6</v>
          </cell>
          <cell r="H21">
            <v>0.01</v>
          </cell>
          <cell r="I21">
            <v>0.01</v>
          </cell>
          <cell r="J21">
            <v>1.5712200933E-5</v>
          </cell>
          <cell r="K21">
            <v>1.5712200933E-5</v>
          </cell>
          <cell r="N21">
            <v>730</v>
          </cell>
          <cell r="O21">
            <v>0</v>
          </cell>
          <cell r="P21">
            <v>0</v>
          </cell>
          <cell r="Q21">
            <v>1550</v>
          </cell>
          <cell r="R21">
            <v>50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2330</v>
          </cell>
          <cell r="X21">
            <v>1.408054929765</v>
          </cell>
          <cell r="Y21">
            <v>0</v>
          </cell>
          <cell r="Z21">
            <v>0</v>
          </cell>
          <cell r="AA21">
            <v>0.60431542049999998</v>
          </cell>
          <cell r="AB21">
            <v>1.408054929765</v>
          </cell>
          <cell r="AC21">
            <v>0</v>
          </cell>
          <cell r="AD21">
            <v>0</v>
          </cell>
        </row>
        <row r="22">
          <cell r="A22">
            <v>1310</v>
          </cell>
          <cell r="B22">
            <v>1</v>
          </cell>
          <cell r="C22">
            <v>310</v>
          </cell>
          <cell r="D22">
            <v>98</v>
          </cell>
          <cell r="E22">
            <v>4032.1368524</v>
          </cell>
          <cell r="F22">
            <v>1551.9711405</v>
          </cell>
          <cell r="G22">
            <v>2.5980746337</v>
          </cell>
          <cell r="H22">
            <v>1.5185064921</v>
          </cell>
          <cell r="I22">
            <v>0.78182932930000004</v>
          </cell>
          <cell r="J22">
            <v>6.1228259874050588</v>
          </cell>
          <cell r="K22">
            <v>3.1524428509577049</v>
          </cell>
          <cell r="N22">
            <v>1200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3200</v>
          </cell>
          <cell r="V22">
            <v>0</v>
          </cell>
          <cell r="W22">
            <v>4400</v>
          </cell>
          <cell r="X22">
            <v>6828.6730182000001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6828.6730182000001</v>
          </cell>
          <cell r="AD22">
            <v>1551.9711405</v>
          </cell>
        </row>
        <row r="23">
          <cell r="A23">
            <v>1315</v>
          </cell>
          <cell r="B23">
            <v>1</v>
          </cell>
          <cell r="C23">
            <v>315</v>
          </cell>
          <cell r="D23">
            <v>97</v>
          </cell>
          <cell r="E23">
            <v>1701.9556014</v>
          </cell>
          <cell r="F23">
            <v>657.74266226999998</v>
          </cell>
          <cell r="G23">
            <v>2.5875706397</v>
          </cell>
          <cell r="H23">
            <v>1.6845489236</v>
          </cell>
          <cell r="I23">
            <v>0.77107362570000004</v>
          </cell>
          <cell r="J23">
            <v>2.8670274763533605</v>
          </cell>
          <cell r="K23">
            <v>1.3123330763519221</v>
          </cell>
          <cell r="N23">
            <v>1250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4450</v>
          </cell>
          <cell r="X23">
            <v>2926.9548471014996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2926.9548471014996</v>
          </cell>
          <cell r="AD23">
            <v>657.74266226999998</v>
          </cell>
        </row>
        <row r="24">
          <cell r="A24">
            <v>1360</v>
          </cell>
          <cell r="B24">
            <v>1</v>
          </cell>
          <cell r="C24">
            <v>360</v>
          </cell>
          <cell r="D24">
            <v>88</v>
          </cell>
          <cell r="E24">
            <v>8892.9876795</v>
          </cell>
          <cell r="F24">
            <v>3431.1940490000002</v>
          </cell>
          <cell r="G24">
            <v>2.5918055208999999</v>
          </cell>
          <cell r="H24">
            <v>1.6065915207000001</v>
          </cell>
          <cell r="I24">
            <v>1.2069426026000001</v>
          </cell>
          <cell r="J24">
            <v>14.287398599574269</v>
          </cell>
          <cell r="K24">
            <v>10.733325694785465</v>
          </cell>
          <cell r="N24">
            <v>1750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4950</v>
          </cell>
          <cell r="X24">
            <v>16984.410542550002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16984.410542550002</v>
          </cell>
          <cell r="AD24">
            <v>3431.1940490000002</v>
          </cell>
        </row>
        <row r="25">
          <cell r="A25">
            <v>1365</v>
          </cell>
          <cell r="B25">
            <v>1</v>
          </cell>
          <cell r="C25">
            <v>365</v>
          </cell>
          <cell r="D25">
            <v>87</v>
          </cell>
          <cell r="E25">
            <v>1421.3890022999999</v>
          </cell>
          <cell r="F25">
            <v>551.11674489999996</v>
          </cell>
          <cell r="G25">
            <v>2.5791069052000002</v>
          </cell>
          <cell r="H25">
            <v>1.7283790898</v>
          </cell>
          <cell r="I25">
            <v>1.1614825361000001</v>
          </cell>
          <cell r="J25">
            <v>2.456699030047004</v>
          </cell>
          <cell r="K25">
            <v>1.6509185031760527</v>
          </cell>
          <cell r="N25">
            <v>1750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4950</v>
          </cell>
          <cell r="X25">
            <v>2728.0278872549998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2728.0278872549998</v>
          </cell>
          <cell r="AD25">
            <v>551.11674489999996</v>
          </cell>
        </row>
        <row r="26">
          <cell r="A26">
            <v>1380</v>
          </cell>
          <cell r="B26">
            <v>1</v>
          </cell>
          <cell r="C26">
            <v>380</v>
          </cell>
          <cell r="D26">
            <v>84</v>
          </cell>
          <cell r="E26">
            <v>60.761491235999998</v>
          </cell>
          <cell r="F26">
            <v>23.369804322</v>
          </cell>
          <cell r="G26">
            <v>2.6</v>
          </cell>
          <cell r="H26">
            <v>1.8159365790999999</v>
          </cell>
          <cell r="I26">
            <v>0.01</v>
          </cell>
          <cell r="J26">
            <v>0.11033901453611647</v>
          </cell>
          <cell r="K26">
            <v>6.0761491235999997E-4</v>
          </cell>
          <cell r="N26">
            <v>1340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4540</v>
          </cell>
          <cell r="X26">
            <v>106.09891162188001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106.09891162188001</v>
          </cell>
          <cell r="AD26">
            <v>23.369804322</v>
          </cell>
        </row>
        <row r="27">
          <cell r="A27">
            <v>1385</v>
          </cell>
          <cell r="B27">
            <v>1</v>
          </cell>
          <cell r="C27">
            <v>385</v>
          </cell>
          <cell r="D27">
            <v>83</v>
          </cell>
          <cell r="E27">
            <v>1312.2301355</v>
          </cell>
          <cell r="F27">
            <v>506.64449350000001</v>
          </cell>
          <cell r="G27">
            <v>2.5900412465999998</v>
          </cell>
          <cell r="H27">
            <v>1.5297281823</v>
          </cell>
          <cell r="I27">
            <v>0.204134911</v>
          </cell>
          <cell r="J27">
            <v>2.0073554199376975</v>
          </cell>
          <cell r="K27">
            <v>0.26787198192181044</v>
          </cell>
          <cell r="N27">
            <v>1340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4540</v>
          </cell>
          <cell r="X27">
            <v>2300.16600049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2300.16600049</v>
          </cell>
          <cell r="AD27">
            <v>506.64449350000001</v>
          </cell>
        </row>
        <row r="28">
          <cell r="A28">
            <v>2310</v>
          </cell>
          <cell r="B28">
            <v>2</v>
          </cell>
          <cell r="C28">
            <v>310</v>
          </cell>
          <cell r="D28">
            <v>98</v>
          </cell>
          <cell r="E28">
            <v>15920.124395999999</v>
          </cell>
          <cell r="F28">
            <v>6160.7500645</v>
          </cell>
          <cell r="G28">
            <v>2.5841211263999999</v>
          </cell>
          <cell r="H28">
            <v>4.1855974265000002</v>
          </cell>
          <cell r="I28">
            <v>1.5518317994999999</v>
          </cell>
          <cell r="J28">
            <v>66.635231701457471</v>
          </cell>
          <cell r="K28">
            <v>24.705355289708528</v>
          </cell>
          <cell r="N28">
            <v>1200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4400</v>
          </cell>
          <cell r="X28">
            <v>27107.300283799999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27107.300283799999</v>
          </cell>
          <cell r="AD28">
            <v>6160.7500645</v>
          </cell>
        </row>
        <row r="29">
          <cell r="A29">
            <v>2315</v>
          </cell>
          <cell r="B29">
            <v>2</v>
          </cell>
          <cell r="C29">
            <v>315</v>
          </cell>
          <cell r="D29">
            <v>97</v>
          </cell>
          <cell r="E29">
            <v>39258.349743999999</v>
          </cell>
          <cell r="F29">
            <v>15344.787870434224</v>
          </cell>
          <cell r="G29">
            <v>2.5584159308999999</v>
          </cell>
          <cell r="H29">
            <v>6.0820962521000004</v>
          </cell>
          <cell r="I29">
            <v>2.0781958529</v>
          </cell>
          <cell r="J29">
            <v>266.035457079754</v>
          </cell>
          <cell r="K29">
            <v>6.9613109935880004</v>
          </cell>
          <cell r="N29">
            <v>1250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4450</v>
          </cell>
          <cell r="X29">
            <v>68284.306023432306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68284.306023432306</v>
          </cell>
          <cell r="AD29">
            <v>15344.787870434224</v>
          </cell>
        </row>
        <row r="30">
          <cell r="A30">
            <v>2360</v>
          </cell>
          <cell r="B30">
            <v>2</v>
          </cell>
          <cell r="C30">
            <v>360</v>
          </cell>
          <cell r="D30">
            <v>88</v>
          </cell>
          <cell r="E30">
            <v>31046.690338</v>
          </cell>
          <cell r="F30">
            <v>12005.351585</v>
          </cell>
          <cell r="G30">
            <v>2.5860708966999999</v>
          </cell>
          <cell r="H30">
            <v>4.2639242720999997</v>
          </cell>
          <cell r="I30">
            <v>1.9449782463</v>
          </cell>
          <cell r="J30">
            <v>132.38073650057075</v>
          </cell>
          <cell r="K30">
            <v>60.385137327022399</v>
          </cell>
          <cell r="N30">
            <v>1750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4950</v>
          </cell>
          <cell r="X30">
            <v>59426.490345750004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59426.490345750004</v>
          </cell>
          <cell r="AD30">
            <v>12005.351585</v>
          </cell>
        </row>
        <row r="31">
          <cell r="A31">
            <v>2365</v>
          </cell>
          <cell r="B31">
            <v>2</v>
          </cell>
          <cell r="C31">
            <v>365</v>
          </cell>
          <cell r="D31">
            <v>87</v>
          </cell>
          <cell r="E31">
            <v>21664.006238999998</v>
          </cell>
          <cell r="F31">
            <v>8470.6155629000004</v>
          </cell>
          <cell r="G31">
            <v>2.557548041</v>
          </cell>
          <cell r="H31">
            <v>6.6644316777999997</v>
          </cell>
          <cell r="I31">
            <v>1.8985963764</v>
          </cell>
          <cell r="J31">
            <v>144.37828944724842</v>
          </cell>
          <cell r="K31">
            <v>41.131203743672394</v>
          </cell>
          <cell r="N31">
            <v>1750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4950</v>
          </cell>
          <cell r="X31">
            <v>41929.547036355005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41929.547036355005</v>
          </cell>
          <cell r="AD31">
            <v>8470.6155629000004</v>
          </cell>
        </row>
        <row r="32">
          <cell r="A32">
            <v>2380</v>
          </cell>
          <cell r="B32">
            <v>2</v>
          </cell>
          <cell r="C32">
            <v>380</v>
          </cell>
          <cell r="D32">
            <v>84</v>
          </cell>
          <cell r="E32">
            <v>380.09305917</v>
          </cell>
          <cell r="F32">
            <v>146.18963814</v>
          </cell>
          <cell r="G32">
            <v>2.6</v>
          </cell>
          <cell r="H32">
            <v>2.6519045237999999</v>
          </cell>
          <cell r="I32">
            <v>0.01</v>
          </cell>
          <cell r="J32">
            <v>1.007970503077904</v>
          </cell>
          <cell r="K32">
            <v>3.8009305917000003E-3</v>
          </cell>
          <cell r="N32">
            <v>1340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3200</v>
          </cell>
          <cell r="V32">
            <v>0</v>
          </cell>
          <cell r="W32">
            <v>4540</v>
          </cell>
          <cell r="X32">
            <v>663.70095715560001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663.70095715560001</v>
          </cell>
          <cell r="AD32">
            <v>146.18963814</v>
          </cell>
        </row>
        <row r="33">
          <cell r="A33">
            <v>2385</v>
          </cell>
          <cell r="B33">
            <v>2</v>
          </cell>
          <cell r="C33">
            <v>385</v>
          </cell>
          <cell r="D33">
            <v>83</v>
          </cell>
          <cell r="E33">
            <v>503.13875658000001</v>
          </cell>
          <cell r="F33">
            <v>193.51490638000001</v>
          </cell>
          <cell r="G33">
            <v>2.6</v>
          </cell>
          <cell r="H33">
            <v>2.4131823009</v>
          </cell>
          <cell r="I33">
            <v>0.01</v>
          </cell>
          <cell r="J33">
            <v>1.2141655422756894</v>
          </cell>
          <cell r="K33">
            <v>5.0313875658000006E-3</v>
          </cell>
          <cell r="N33">
            <v>1340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3200</v>
          </cell>
          <cell r="V33">
            <v>0</v>
          </cell>
          <cell r="W33">
            <v>4540</v>
          </cell>
          <cell r="X33">
            <v>878.55767496520002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878.55767496520002</v>
          </cell>
          <cell r="AD33">
            <v>193.51490638000001</v>
          </cell>
        </row>
      </sheetData>
      <sheetData sheetId="3">
        <row r="2">
          <cell r="A2">
            <v>310</v>
          </cell>
          <cell r="B2">
            <v>0</v>
          </cell>
          <cell r="C2">
            <v>310</v>
          </cell>
          <cell r="D2">
            <v>98</v>
          </cell>
          <cell r="E2">
            <v>172054.77278</v>
          </cell>
          <cell r="F2">
            <v>66182.265058999998</v>
          </cell>
          <cell r="G2">
            <v>2.5997111557000001</v>
          </cell>
          <cell r="H2">
            <v>0.1042564656</v>
          </cell>
          <cell r="I2">
            <v>0.1042447678</v>
          </cell>
          <cell r="J2">
            <v>17.937822499653883</v>
          </cell>
          <cell r="K2">
            <v>17.935809837332862</v>
          </cell>
          <cell r="N2">
            <v>2280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520</v>
          </cell>
          <cell r="U2">
            <v>0</v>
          </cell>
          <cell r="V2">
            <v>0</v>
          </cell>
          <cell r="W2">
            <v>3620</v>
          </cell>
          <cell r="X2">
            <v>239579.79951357999</v>
          </cell>
          <cell r="Y2">
            <v>66182.265058999998</v>
          </cell>
          <cell r="Z2">
            <v>239579.79951357999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315</v>
          </cell>
          <cell r="B3">
            <v>0</v>
          </cell>
          <cell r="C3">
            <v>315</v>
          </cell>
          <cell r="D3">
            <v>97</v>
          </cell>
          <cell r="E3">
            <v>3.2470922778000002</v>
          </cell>
          <cell r="F3">
            <v>1.2488816453</v>
          </cell>
          <cell r="G3">
            <v>2.6</v>
          </cell>
          <cell r="H3">
            <v>0.01</v>
          </cell>
          <cell r="I3">
            <v>0.01</v>
          </cell>
          <cell r="J3">
            <v>3.2470922778000007E-5</v>
          </cell>
          <cell r="K3">
            <v>3.2470922778000007E-5</v>
          </cell>
          <cell r="N3">
            <v>2280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520</v>
          </cell>
          <cell r="U3">
            <v>0</v>
          </cell>
          <cell r="V3">
            <v>0</v>
          </cell>
          <cell r="W3">
            <v>3620</v>
          </cell>
          <cell r="X3">
            <v>4.5209515559860005</v>
          </cell>
          <cell r="Y3">
            <v>1.2488816453</v>
          </cell>
          <cell r="Z3">
            <v>4.5209515559860005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0.114218636</v>
          </cell>
          <cell r="F4">
            <v>4.3930244600000001E-2</v>
          </cell>
          <cell r="G4">
            <v>2.6</v>
          </cell>
          <cell r="H4">
            <v>0.01</v>
          </cell>
          <cell r="I4">
            <v>0.01</v>
          </cell>
          <cell r="J4">
            <v>1.1421863599999999E-6</v>
          </cell>
          <cell r="K4">
            <v>1.1421863599999999E-6</v>
          </cell>
          <cell r="N4">
            <v>2280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520</v>
          </cell>
          <cell r="U4">
            <v>0</v>
          </cell>
          <cell r="V4">
            <v>0</v>
          </cell>
          <cell r="W4">
            <v>3620</v>
          </cell>
          <cell r="X4">
            <v>0.15902748545200002</v>
          </cell>
          <cell r="Y4">
            <v>4.3930244600000001E-2</v>
          </cell>
          <cell r="Z4">
            <v>0.15902748545200002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5.7291271800000002E-2</v>
          </cell>
          <cell r="F5">
            <v>2.20351045E-2</v>
          </cell>
          <cell r="G5">
            <v>2.6</v>
          </cell>
          <cell r="H5">
            <v>0.01</v>
          </cell>
          <cell r="I5">
            <v>0.01</v>
          </cell>
          <cell r="J5">
            <v>5.7291271800000003E-7</v>
          </cell>
          <cell r="K5">
            <v>5.7291271800000003E-7</v>
          </cell>
          <cell r="N5">
            <v>2280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520</v>
          </cell>
          <cell r="U5">
            <v>0</v>
          </cell>
          <cell r="V5">
            <v>0</v>
          </cell>
          <cell r="W5">
            <v>3620</v>
          </cell>
          <cell r="X5">
            <v>7.9767078290000001E-2</v>
          </cell>
          <cell r="Y5">
            <v>2.20351045E-2</v>
          </cell>
          <cell r="Z5">
            <v>7.9767078290000001E-2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350</v>
          </cell>
          <cell r="B6">
            <v>0</v>
          </cell>
          <cell r="C6">
            <v>350</v>
          </cell>
          <cell r="D6">
            <v>90</v>
          </cell>
          <cell r="E6">
            <v>145.05964054</v>
          </cell>
          <cell r="F6">
            <v>55.775561328999999</v>
          </cell>
          <cell r="G6">
            <v>2.6007741936</v>
          </cell>
          <cell r="H6">
            <v>0.1813885855</v>
          </cell>
          <cell r="I6">
            <v>0.14882570049999999</v>
          </cell>
          <cell r="J6">
            <v>2.6312163010689057E-2</v>
          </cell>
          <cell r="K6">
            <v>2.1588602617643698E-2</v>
          </cell>
          <cell r="N6">
            <v>2280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520</v>
          </cell>
          <cell r="U6">
            <v>0</v>
          </cell>
          <cell r="V6">
            <v>0</v>
          </cell>
          <cell r="W6">
            <v>3620</v>
          </cell>
          <cell r="X6">
            <v>201.90753201098002</v>
          </cell>
          <cell r="Y6">
            <v>55.775561328999999</v>
          </cell>
          <cell r="Z6">
            <v>201.90753201098002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355</v>
          </cell>
          <cell r="B7">
            <v>0</v>
          </cell>
          <cell r="C7">
            <v>355</v>
          </cell>
          <cell r="D7">
            <v>89</v>
          </cell>
          <cell r="E7">
            <v>92319.366781000004</v>
          </cell>
          <cell r="F7">
            <v>35510.809852999999</v>
          </cell>
          <cell r="G7">
            <v>2.5997539105</v>
          </cell>
          <cell r="H7">
            <v>7.6749920999999999E-2</v>
          </cell>
          <cell r="I7">
            <v>3.8145146200000001E-2</v>
          </cell>
          <cell r="J7">
            <v>7.0855041072117748</v>
          </cell>
          <cell r="K7">
            <v>3.5215357429526684</v>
          </cell>
          <cell r="N7">
            <v>1170</v>
          </cell>
          <cell r="O7">
            <v>0</v>
          </cell>
          <cell r="P7">
            <v>1500</v>
          </cell>
          <cell r="Q7">
            <v>0</v>
          </cell>
          <cell r="R7">
            <v>75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2745</v>
          </cell>
          <cell r="X7">
            <v>97477.173046484997</v>
          </cell>
          <cell r="Y7">
            <v>0</v>
          </cell>
          <cell r="Z7">
            <v>0</v>
          </cell>
          <cell r="AA7">
            <v>35510.809852999999</v>
          </cell>
          <cell r="AB7">
            <v>97477.173046484997</v>
          </cell>
          <cell r="AC7">
            <v>0</v>
          </cell>
          <cell r="AD7">
            <v>0</v>
          </cell>
        </row>
        <row r="8">
          <cell r="A8">
            <v>360</v>
          </cell>
          <cell r="B8">
            <v>0</v>
          </cell>
          <cell r="C8">
            <v>360</v>
          </cell>
          <cell r="D8">
            <v>88</v>
          </cell>
          <cell r="E8">
            <v>345969.75938</v>
          </cell>
          <cell r="F8">
            <v>133073.96987</v>
          </cell>
          <cell r="G8">
            <v>2.5998304531</v>
          </cell>
          <cell r="H8">
            <v>7.8813754E-2</v>
          </cell>
          <cell r="I8">
            <v>2.94763987E-2</v>
          </cell>
          <cell r="J8">
            <v>27.267175507214514</v>
          </cell>
          <cell r="K8">
            <v>10.197942565627946</v>
          </cell>
          <cell r="N8">
            <v>1160</v>
          </cell>
          <cell r="O8">
            <v>0</v>
          </cell>
          <cell r="P8">
            <v>1500</v>
          </cell>
          <cell r="Q8">
            <v>0</v>
          </cell>
          <cell r="R8">
            <v>75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2735</v>
          </cell>
          <cell r="X8">
            <v>363957.30759445002</v>
          </cell>
          <cell r="Y8">
            <v>0</v>
          </cell>
          <cell r="Z8">
            <v>0</v>
          </cell>
          <cell r="AA8">
            <v>133073.96987</v>
          </cell>
          <cell r="AB8">
            <v>363957.30759445002</v>
          </cell>
          <cell r="AC8">
            <v>0</v>
          </cell>
          <cell r="AD8">
            <v>0</v>
          </cell>
        </row>
        <row r="9">
          <cell r="A9">
            <v>370</v>
          </cell>
          <cell r="B9">
            <v>0</v>
          </cell>
          <cell r="C9">
            <v>370</v>
          </cell>
          <cell r="D9">
            <v>86</v>
          </cell>
          <cell r="E9">
            <v>9075.9840107</v>
          </cell>
          <cell r="F9">
            <v>3492.1234417000001</v>
          </cell>
          <cell r="G9">
            <v>2.5989871670000002</v>
          </cell>
          <cell r="H9">
            <v>8.57305186E-2</v>
          </cell>
          <cell r="I9">
            <v>9.4640961600000004E-2</v>
          </cell>
          <cell r="J9">
            <v>0.77808881604261904</v>
          </cell>
          <cell r="K9">
            <v>0.85895985423887267</v>
          </cell>
          <cell r="N9">
            <v>300</v>
          </cell>
          <cell r="O9">
            <v>0</v>
          </cell>
          <cell r="P9">
            <v>1500</v>
          </cell>
          <cell r="Q9">
            <v>0</v>
          </cell>
          <cell r="R9">
            <v>75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1875</v>
          </cell>
          <cell r="X9">
            <v>6547.7314531874999</v>
          </cell>
          <cell r="Y9">
            <v>0</v>
          </cell>
          <cell r="Z9">
            <v>0</v>
          </cell>
          <cell r="AA9">
            <v>3492.1234417000001</v>
          </cell>
          <cell r="AB9">
            <v>6547.7314531874999</v>
          </cell>
          <cell r="AC9">
            <v>0</v>
          </cell>
          <cell r="AD9">
            <v>0</v>
          </cell>
        </row>
        <row r="10">
          <cell r="A10">
            <v>375</v>
          </cell>
          <cell r="B10">
            <v>0</v>
          </cell>
          <cell r="C10">
            <v>375</v>
          </cell>
          <cell r="D10">
            <v>85</v>
          </cell>
          <cell r="E10">
            <v>24806.816707999998</v>
          </cell>
          <cell r="F10">
            <v>9542.3552963000002</v>
          </cell>
          <cell r="G10">
            <v>2.5996534332999999</v>
          </cell>
          <cell r="H10">
            <v>4.5784290999999998E-2</v>
          </cell>
          <cell r="I10">
            <v>5.5404755100000001E-2</v>
          </cell>
          <cell r="J10">
            <v>1.1357625149427339</v>
          </cell>
          <cell r="K10">
            <v>1.3744156045173281</v>
          </cell>
          <cell r="N10">
            <v>300</v>
          </cell>
          <cell r="O10">
            <v>0</v>
          </cell>
          <cell r="P10">
            <v>1500</v>
          </cell>
          <cell r="Q10">
            <v>0</v>
          </cell>
          <cell r="R10">
            <v>75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1875</v>
          </cell>
          <cell r="X10">
            <v>17891.916180562501</v>
          </cell>
          <cell r="Y10">
            <v>0</v>
          </cell>
          <cell r="Z10">
            <v>0</v>
          </cell>
          <cell r="AA10">
            <v>9542.3552963000002</v>
          </cell>
          <cell r="AB10">
            <v>17891.916180562501</v>
          </cell>
          <cell r="AC10">
            <v>0</v>
          </cell>
          <cell r="AD10">
            <v>0</v>
          </cell>
        </row>
        <row r="11">
          <cell r="A11">
            <v>380</v>
          </cell>
          <cell r="B11">
            <v>0</v>
          </cell>
          <cell r="C11">
            <v>380</v>
          </cell>
          <cell r="D11">
            <v>84</v>
          </cell>
          <cell r="E11">
            <v>31598.136949</v>
          </cell>
          <cell r="F11">
            <v>12153.129596000001</v>
          </cell>
          <cell r="G11">
            <v>2.6</v>
          </cell>
          <cell r="H11">
            <v>2.27724895E-2</v>
          </cell>
          <cell r="I11">
            <v>0.01</v>
          </cell>
          <cell r="J11">
            <v>0.71956824189066448</v>
          </cell>
          <cell r="K11">
            <v>0.31598136949</v>
          </cell>
          <cell r="N11">
            <v>670</v>
          </cell>
          <cell r="O11">
            <v>0</v>
          </cell>
          <cell r="P11">
            <v>1500</v>
          </cell>
          <cell r="Q11">
            <v>0</v>
          </cell>
          <cell r="R11">
            <v>75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2245</v>
          </cell>
          <cell r="X11">
            <v>27283.775943020002</v>
          </cell>
          <cell r="Y11">
            <v>0</v>
          </cell>
          <cell r="Z11">
            <v>0</v>
          </cell>
          <cell r="AA11">
            <v>12153.129596000001</v>
          </cell>
          <cell r="AB11">
            <v>27283.775943020002</v>
          </cell>
          <cell r="AC11">
            <v>0</v>
          </cell>
          <cell r="AD11">
            <v>0</v>
          </cell>
        </row>
        <row r="12">
          <cell r="A12">
            <v>385</v>
          </cell>
          <cell r="B12">
            <v>0</v>
          </cell>
          <cell r="C12">
            <v>385</v>
          </cell>
          <cell r="D12">
            <v>83</v>
          </cell>
          <cell r="E12">
            <v>220179.79564</v>
          </cell>
          <cell r="F12">
            <v>84689.701428999993</v>
          </cell>
          <cell r="G12">
            <v>2.5998414438999999</v>
          </cell>
          <cell r="H12">
            <v>2.1324606699999998E-2</v>
          </cell>
          <cell r="I12">
            <v>1.3079225700000001E-2</v>
          </cell>
          <cell r="J12">
            <v>4.6952475453093747</v>
          </cell>
          <cell r="K12">
            <v>2.879781241755436</v>
          </cell>
          <cell r="N12">
            <v>1060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820</v>
          </cell>
          <cell r="T12">
            <v>520</v>
          </cell>
          <cell r="U12">
            <v>0</v>
          </cell>
          <cell r="V12">
            <v>0</v>
          </cell>
          <cell r="W12">
            <v>2400</v>
          </cell>
          <cell r="X12">
            <v>203255.28342959998</v>
          </cell>
          <cell r="Y12">
            <v>84689.701428999993</v>
          </cell>
          <cell r="Z12">
            <v>203255.28342959998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390</v>
          </cell>
          <cell r="B13">
            <v>0</v>
          </cell>
          <cell r="C13">
            <v>390</v>
          </cell>
          <cell r="D13">
            <v>82</v>
          </cell>
          <cell r="E13">
            <v>21.748799688999998</v>
          </cell>
          <cell r="F13">
            <v>8.3651345869</v>
          </cell>
          <cell r="G13">
            <v>2.5999342226</v>
          </cell>
          <cell r="H13">
            <v>2.0272263700000001E-2</v>
          </cell>
          <cell r="I13">
            <v>1.1277379800000001E-2</v>
          </cell>
          <cell r="J13">
            <v>4.4089740245388596E-4</v>
          </cell>
          <cell r="K13">
            <v>2.4526947428697487E-4</v>
          </cell>
          <cell r="N13">
            <v>710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820</v>
          </cell>
          <cell r="T13">
            <v>520</v>
          </cell>
          <cell r="U13">
            <v>0</v>
          </cell>
          <cell r="V13">
            <v>0</v>
          </cell>
          <cell r="W13">
            <v>2050</v>
          </cell>
          <cell r="X13">
            <v>17.148525903145</v>
          </cell>
          <cell r="Y13">
            <v>8.3651345869</v>
          </cell>
          <cell r="Z13">
            <v>17.148525903145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395</v>
          </cell>
          <cell r="B14">
            <v>0</v>
          </cell>
          <cell r="C14">
            <v>395</v>
          </cell>
          <cell r="D14">
            <v>81</v>
          </cell>
          <cell r="E14">
            <v>5.9103073690999999</v>
          </cell>
          <cell r="F14">
            <v>2.2731951420000001</v>
          </cell>
          <cell r="G14">
            <v>2.6</v>
          </cell>
          <cell r="H14">
            <v>0.01</v>
          </cell>
          <cell r="I14">
            <v>0.01</v>
          </cell>
          <cell r="J14">
            <v>5.9103073690999998E-5</v>
          </cell>
          <cell r="K14">
            <v>5.9103073690999998E-5</v>
          </cell>
          <cell r="N14">
            <v>710</v>
          </cell>
          <cell r="O14">
            <v>0</v>
          </cell>
          <cell r="P14">
            <v>1500</v>
          </cell>
          <cell r="Q14">
            <v>0</v>
          </cell>
          <cell r="R14">
            <v>75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2285</v>
          </cell>
          <cell r="X14">
            <v>5.1942508994700001</v>
          </cell>
          <cell r="Y14">
            <v>0</v>
          </cell>
          <cell r="Z14">
            <v>0</v>
          </cell>
          <cell r="AA14">
            <v>2.2731951420000001</v>
          </cell>
          <cell r="AB14">
            <v>5.1942508994700001</v>
          </cell>
          <cell r="AC14">
            <v>0</v>
          </cell>
          <cell r="AD14">
            <v>0</v>
          </cell>
        </row>
        <row r="15">
          <cell r="A15">
            <v>400</v>
          </cell>
          <cell r="B15">
            <v>0</v>
          </cell>
          <cell r="C15">
            <v>400</v>
          </cell>
          <cell r="D15">
            <v>80</v>
          </cell>
          <cell r="E15">
            <v>43.075738688000001</v>
          </cell>
          <cell r="F15">
            <v>16.567591802999999</v>
          </cell>
          <cell r="G15">
            <v>2.6</v>
          </cell>
          <cell r="H15">
            <v>0.01</v>
          </cell>
          <cell r="I15">
            <v>0.01</v>
          </cell>
          <cell r="J15">
            <v>4.3075738688000002E-4</v>
          </cell>
          <cell r="K15">
            <v>4.3075738688000002E-4</v>
          </cell>
          <cell r="N15">
            <v>710</v>
          </cell>
          <cell r="O15">
            <v>0</v>
          </cell>
          <cell r="P15">
            <v>1500</v>
          </cell>
          <cell r="Q15">
            <v>0</v>
          </cell>
          <cell r="R15">
            <v>75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2285</v>
          </cell>
          <cell r="X15">
            <v>37.856947269854992</v>
          </cell>
          <cell r="Y15">
            <v>0</v>
          </cell>
          <cell r="Z15">
            <v>0</v>
          </cell>
          <cell r="AA15">
            <v>16.567591802999999</v>
          </cell>
          <cell r="AB15">
            <v>37.856947269854992</v>
          </cell>
          <cell r="AC15">
            <v>0</v>
          </cell>
          <cell r="AD15">
            <v>0</v>
          </cell>
        </row>
        <row r="16">
          <cell r="A16">
            <v>405</v>
          </cell>
          <cell r="B16">
            <v>0</v>
          </cell>
          <cell r="C16">
            <v>405</v>
          </cell>
          <cell r="D16">
            <v>79</v>
          </cell>
          <cell r="E16">
            <v>198.98495421000001</v>
          </cell>
          <cell r="F16">
            <v>76.532674697000004</v>
          </cell>
          <cell r="G16">
            <v>2.6</v>
          </cell>
          <cell r="H16">
            <v>0.01</v>
          </cell>
          <cell r="I16">
            <v>0.01</v>
          </cell>
          <cell r="J16">
            <v>1.9898495421E-3</v>
          </cell>
          <cell r="K16">
            <v>1.9898495421E-3</v>
          </cell>
          <cell r="N16">
            <v>710</v>
          </cell>
          <cell r="O16">
            <v>0</v>
          </cell>
          <cell r="P16">
            <v>1500</v>
          </cell>
          <cell r="Q16">
            <v>0</v>
          </cell>
          <cell r="R16">
            <v>75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2285</v>
          </cell>
          <cell r="X16">
            <v>174.87716168264501</v>
          </cell>
          <cell r="Y16">
            <v>0</v>
          </cell>
          <cell r="Z16">
            <v>0</v>
          </cell>
          <cell r="AA16">
            <v>76.532674697000004</v>
          </cell>
          <cell r="AB16">
            <v>174.87716168264501</v>
          </cell>
          <cell r="AC16">
            <v>0</v>
          </cell>
          <cell r="AD16">
            <v>0</v>
          </cell>
        </row>
        <row r="17">
          <cell r="A17">
            <v>410</v>
          </cell>
          <cell r="B17">
            <v>0</v>
          </cell>
          <cell r="C17">
            <v>410</v>
          </cell>
          <cell r="D17">
            <v>78</v>
          </cell>
          <cell r="E17">
            <v>167376.96445999999</v>
          </cell>
          <cell r="F17">
            <v>52375.755559999998</v>
          </cell>
          <cell r="G17">
            <v>2.6</v>
          </cell>
          <cell r="H17">
            <v>9.1745092999999996E-3</v>
          </cell>
          <cell r="I17">
            <v>9.1745092999999996E-3</v>
          </cell>
          <cell r="J17">
            <v>1.5356015170440394</v>
          </cell>
          <cell r="K17">
            <v>1.5356015170440394</v>
          </cell>
          <cell r="N17">
            <v>300</v>
          </cell>
          <cell r="O17">
            <v>0</v>
          </cell>
          <cell r="P17">
            <v>0</v>
          </cell>
          <cell r="Q17">
            <v>1550</v>
          </cell>
          <cell r="R17">
            <v>75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1925</v>
          </cell>
          <cell r="X17">
            <v>100823.329453</v>
          </cell>
          <cell r="Y17">
            <v>0</v>
          </cell>
          <cell r="Z17">
            <v>0</v>
          </cell>
          <cell r="AA17">
            <v>52375.755559999998</v>
          </cell>
          <cell r="AB17">
            <v>100823.329453</v>
          </cell>
          <cell r="AC17">
            <v>0</v>
          </cell>
          <cell r="AD17">
            <v>0</v>
          </cell>
        </row>
        <row r="18">
          <cell r="A18">
            <v>415</v>
          </cell>
          <cell r="B18">
            <v>0</v>
          </cell>
          <cell r="C18">
            <v>415</v>
          </cell>
          <cell r="D18">
            <v>77</v>
          </cell>
          <cell r="E18">
            <v>170515.31090000001</v>
          </cell>
          <cell r="F18">
            <v>65582.811885000003</v>
          </cell>
          <cell r="G18">
            <v>2.6</v>
          </cell>
          <cell r="H18">
            <v>8.3813012999999995E-3</v>
          </cell>
          <cell r="I18">
            <v>8.3813012999999995E-3</v>
          </cell>
          <cell r="J18">
            <v>1.4291401969160742</v>
          </cell>
          <cell r="K18">
            <v>1.4291401969160742</v>
          </cell>
          <cell r="N18">
            <v>300</v>
          </cell>
          <cell r="O18">
            <v>0</v>
          </cell>
          <cell r="P18">
            <v>0</v>
          </cell>
          <cell r="Q18">
            <v>1550</v>
          </cell>
          <cell r="R18">
            <v>75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1925</v>
          </cell>
          <cell r="X18">
            <v>126246.91287862501</v>
          </cell>
          <cell r="Y18">
            <v>0</v>
          </cell>
          <cell r="Z18">
            <v>0</v>
          </cell>
          <cell r="AA18">
            <v>65582.811885000003</v>
          </cell>
          <cell r="AB18">
            <v>126246.91287862501</v>
          </cell>
          <cell r="AC18">
            <v>0</v>
          </cell>
          <cell r="AD18">
            <v>0</v>
          </cell>
        </row>
        <row r="19">
          <cell r="A19">
            <v>420</v>
          </cell>
          <cell r="B19">
            <v>0</v>
          </cell>
          <cell r="C19">
            <v>420</v>
          </cell>
          <cell r="D19">
            <v>76</v>
          </cell>
          <cell r="E19">
            <v>75895.689039000004</v>
          </cell>
          <cell r="F19">
            <v>29190.649631</v>
          </cell>
          <cell r="G19">
            <v>2.6</v>
          </cell>
          <cell r="H19">
            <v>9.8979151999999994E-3</v>
          </cell>
          <cell r="I19">
            <v>9.8979151999999994E-3</v>
          </cell>
          <cell r="J19">
            <v>0.75120909415359149</v>
          </cell>
          <cell r="K19">
            <v>0.75120909415359149</v>
          </cell>
          <cell r="N19">
            <v>300</v>
          </cell>
          <cell r="O19">
            <v>0</v>
          </cell>
          <cell r="P19">
            <v>0</v>
          </cell>
          <cell r="Q19">
            <v>1550</v>
          </cell>
          <cell r="R19">
            <v>75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1925</v>
          </cell>
          <cell r="X19">
            <v>56192.000539674998</v>
          </cell>
          <cell r="Y19">
            <v>0</v>
          </cell>
          <cell r="Z19">
            <v>0</v>
          </cell>
          <cell r="AA19">
            <v>29190.649631</v>
          </cell>
          <cell r="AB19">
            <v>56192.000539674998</v>
          </cell>
          <cell r="AC19">
            <v>0</v>
          </cell>
          <cell r="AD19">
            <v>0</v>
          </cell>
        </row>
        <row r="20">
          <cell r="A20">
            <v>425</v>
          </cell>
          <cell r="B20">
            <v>0</v>
          </cell>
          <cell r="C20">
            <v>425</v>
          </cell>
          <cell r="D20">
            <v>75</v>
          </cell>
          <cell r="E20">
            <v>63406.037582999998</v>
          </cell>
          <cell r="F20">
            <v>24386.937532</v>
          </cell>
          <cell r="G20">
            <v>2.6</v>
          </cell>
          <cell r="H20">
            <v>9.9406230000000009E-3</v>
          </cell>
          <cell r="I20">
            <v>9.9406230000000009E-3</v>
          </cell>
          <cell r="J20">
            <v>0.63029551553643426</v>
          </cell>
          <cell r="K20">
            <v>0.63029551553643426</v>
          </cell>
          <cell r="N20">
            <v>300</v>
          </cell>
          <cell r="O20">
            <v>0</v>
          </cell>
          <cell r="P20">
            <v>0</v>
          </cell>
          <cell r="Q20">
            <v>1550</v>
          </cell>
          <cell r="R20">
            <v>75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1925</v>
          </cell>
          <cell r="X20">
            <v>46944.854749099999</v>
          </cell>
          <cell r="Y20">
            <v>0</v>
          </cell>
          <cell r="Z20">
            <v>0</v>
          </cell>
          <cell r="AA20">
            <v>24386.937532</v>
          </cell>
          <cell r="AB20">
            <v>46944.854749099999</v>
          </cell>
          <cell r="AC20">
            <v>0</v>
          </cell>
          <cell r="AD20">
            <v>0</v>
          </cell>
        </row>
        <row r="21">
          <cell r="A21">
            <v>430</v>
          </cell>
          <cell r="B21">
            <v>0</v>
          </cell>
          <cell r="C21">
            <v>430</v>
          </cell>
          <cell r="D21">
            <v>74</v>
          </cell>
          <cell r="E21">
            <v>1.3380880005</v>
          </cell>
          <cell r="F21">
            <v>0.51464923100000004</v>
          </cell>
          <cell r="G21">
            <v>2.6</v>
          </cell>
          <cell r="H21">
            <v>0.01</v>
          </cell>
          <cell r="I21">
            <v>0.01</v>
          </cell>
          <cell r="J21">
            <v>1.3380880004999999E-5</v>
          </cell>
          <cell r="K21">
            <v>1.3380880004999999E-5</v>
          </cell>
          <cell r="N21">
            <v>300</v>
          </cell>
          <cell r="O21">
            <v>0</v>
          </cell>
          <cell r="P21">
            <v>0</v>
          </cell>
          <cell r="Q21">
            <v>1550</v>
          </cell>
          <cell r="R21">
            <v>75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1925</v>
          </cell>
          <cell r="X21">
            <v>0.99069976967500006</v>
          </cell>
          <cell r="Y21">
            <v>0</v>
          </cell>
          <cell r="Z21">
            <v>0</v>
          </cell>
          <cell r="AA21">
            <v>0.51464923100000004</v>
          </cell>
          <cell r="AB21">
            <v>0.99069976967500006</v>
          </cell>
          <cell r="AC21">
            <v>0</v>
          </cell>
          <cell r="AD21">
            <v>0</v>
          </cell>
        </row>
        <row r="22">
          <cell r="A22">
            <v>435</v>
          </cell>
          <cell r="B22">
            <v>0</v>
          </cell>
          <cell r="C22">
            <v>435</v>
          </cell>
          <cell r="D22">
            <v>73</v>
          </cell>
          <cell r="E22">
            <v>0.33954819120000002</v>
          </cell>
          <cell r="F22">
            <v>0.13059545819999999</v>
          </cell>
          <cell r="G22">
            <v>2.6</v>
          </cell>
          <cell r="H22">
            <v>0.01</v>
          </cell>
          <cell r="I22">
            <v>0.01</v>
          </cell>
          <cell r="J22">
            <v>3.3954819120000004E-6</v>
          </cell>
          <cell r="K22">
            <v>3.3954819120000004E-6</v>
          </cell>
          <cell r="N22">
            <v>300</v>
          </cell>
          <cell r="O22">
            <v>0</v>
          </cell>
          <cell r="P22">
            <v>0</v>
          </cell>
          <cell r="Q22">
            <v>1550</v>
          </cell>
          <cell r="R22">
            <v>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1925</v>
          </cell>
          <cell r="X22">
            <v>0.25139625703499996</v>
          </cell>
          <cell r="Y22">
            <v>0</v>
          </cell>
          <cell r="Z22">
            <v>0</v>
          </cell>
          <cell r="AA22">
            <v>0.13059545819999999</v>
          </cell>
          <cell r="AB22">
            <v>0.25139625703499996</v>
          </cell>
          <cell r="AC22">
            <v>0</v>
          </cell>
          <cell r="AD22">
            <v>0</v>
          </cell>
        </row>
        <row r="23">
          <cell r="A23">
            <v>440</v>
          </cell>
          <cell r="B23">
            <v>0</v>
          </cell>
          <cell r="C23">
            <v>440</v>
          </cell>
          <cell r="D23">
            <v>72</v>
          </cell>
          <cell r="E23">
            <v>1.5712200933</v>
          </cell>
          <cell r="F23">
            <v>0.60431542049999998</v>
          </cell>
          <cell r="G23">
            <v>2.6</v>
          </cell>
          <cell r="H23">
            <v>0.01</v>
          </cell>
          <cell r="I23">
            <v>0.01</v>
          </cell>
          <cell r="J23">
            <v>1.5712200933E-5</v>
          </cell>
          <cell r="K23">
            <v>1.5712200933E-5</v>
          </cell>
          <cell r="N23">
            <v>300</v>
          </cell>
          <cell r="O23">
            <v>0</v>
          </cell>
          <cell r="P23">
            <v>0</v>
          </cell>
          <cell r="Q23">
            <v>1550</v>
          </cell>
          <cell r="R23">
            <v>75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1925</v>
          </cell>
          <cell r="X23">
            <v>1.1633071844624998</v>
          </cell>
          <cell r="Y23">
            <v>0</v>
          </cell>
          <cell r="Z23">
            <v>0</v>
          </cell>
          <cell r="AA23">
            <v>0.60431542049999998</v>
          </cell>
          <cell r="AB23">
            <v>1.1633071844624998</v>
          </cell>
          <cell r="AC23">
            <v>0</v>
          </cell>
          <cell r="AD23">
            <v>0</v>
          </cell>
        </row>
        <row r="24">
          <cell r="A24">
            <v>1310</v>
          </cell>
          <cell r="B24">
            <v>1</v>
          </cell>
          <cell r="C24">
            <v>310</v>
          </cell>
          <cell r="D24">
            <v>98</v>
          </cell>
          <cell r="E24">
            <v>7985.9239921999997</v>
          </cell>
          <cell r="F24">
            <v>3080.7038885000002</v>
          </cell>
          <cell r="G24">
            <v>2.5922400469000002</v>
          </cell>
          <cell r="H24">
            <v>1.5326962215</v>
          </cell>
          <cell r="I24">
            <v>1.0220544155</v>
          </cell>
          <cell r="J24">
            <v>12.239995528031136</v>
          </cell>
          <cell r="K24">
            <v>8.1620488780753959</v>
          </cell>
          <cell r="N24">
            <v>1200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4400</v>
          </cell>
          <cell r="X24">
            <v>13555.0971094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13555.0971094</v>
          </cell>
          <cell r="AD24">
            <v>3080.7038885000002</v>
          </cell>
        </row>
        <row r="25">
          <cell r="A25">
            <v>1315</v>
          </cell>
          <cell r="B25">
            <v>1</v>
          </cell>
          <cell r="C25">
            <v>315</v>
          </cell>
          <cell r="D25">
            <v>97</v>
          </cell>
          <cell r="E25">
            <v>8.09018559E-2</v>
          </cell>
          <cell r="F25">
            <v>3.11160984E-2</v>
          </cell>
          <cell r="G25">
            <v>2.6</v>
          </cell>
          <cell r="H25">
            <v>0.01</v>
          </cell>
          <cell r="I25">
            <v>0.01</v>
          </cell>
          <cell r="J25">
            <v>8.0901855900000009E-7</v>
          </cell>
          <cell r="K25">
            <v>8.0901855900000009E-7</v>
          </cell>
          <cell r="N25">
            <v>1200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4400</v>
          </cell>
          <cell r="X25">
            <v>0.13691083296000001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0.13691083296000001</v>
          </cell>
          <cell r="AD25">
            <v>3.11160984E-2</v>
          </cell>
        </row>
        <row r="26">
          <cell r="A26">
            <v>1355</v>
          </cell>
          <cell r="B26">
            <v>1</v>
          </cell>
          <cell r="C26">
            <v>355</v>
          </cell>
          <cell r="D26">
            <v>89</v>
          </cell>
          <cell r="E26">
            <v>6807.9874270999999</v>
          </cell>
          <cell r="F26">
            <v>2621.7208531000001</v>
          </cell>
          <cell r="G26">
            <v>2.5967628930000002</v>
          </cell>
          <cell r="H26">
            <v>1.5470910796999999</v>
          </cell>
          <cell r="I26">
            <v>0.4835844366</v>
          </cell>
          <cell r="J26">
            <v>10.532576619176163</v>
          </cell>
          <cell r="K26">
            <v>3.2922367643140369</v>
          </cell>
          <cell r="N26">
            <v>1350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4550</v>
          </cell>
          <cell r="X26">
            <v>11928.829881605001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11928.829881605001</v>
          </cell>
          <cell r="AD26">
            <v>2621.7208531000001</v>
          </cell>
        </row>
        <row r="27">
          <cell r="A27">
            <v>1360</v>
          </cell>
          <cell r="B27">
            <v>1</v>
          </cell>
          <cell r="C27">
            <v>360</v>
          </cell>
          <cell r="D27">
            <v>88</v>
          </cell>
          <cell r="E27">
            <v>4278.8460826999999</v>
          </cell>
          <cell r="F27">
            <v>1648.9406485</v>
          </cell>
          <cell r="G27">
            <v>2.5949060608000001</v>
          </cell>
          <cell r="H27">
            <v>1.5820381821</v>
          </cell>
          <cell r="I27">
            <v>0.4692415882</v>
          </cell>
          <cell r="J27">
            <v>6.7692978781604145</v>
          </cell>
          <cell r="K27">
            <v>2.0078125315094963</v>
          </cell>
          <cell r="N27">
            <v>1370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4570</v>
          </cell>
          <cell r="X27">
            <v>7535.6587636449995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7535.6587636449995</v>
          </cell>
          <cell r="AD27">
            <v>1648.9406485</v>
          </cell>
        </row>
        <row r="28">
          <cell r="A28">
            <v>1370</v>
          </cell>
          <cell r="B28">
            <v>1</v>
          </cell>
          <cell r="C28">
            <v>370</v>
          </cell>
          <cell r="D28">
            <v>86</v>
          </cell>
          <cell r="E28">
            <v>197.70916849</v>
          </cell>
          <cell r="F28">
            <v>76.548891355999999</v>
          </cell>
          <cell r="G28">
            <v>2.5827829114999998</v>
          </cell>
          <cell r="H28">
            <v>1.2634456358999999</v>
          </cell>
          <cell r="I28">
            <v>1.1230105755999999</v>
          </cell>
          <cell r="J28">
            <v>0.24979478610610825</v>
          </cell>
          <cell r="K28">
            <v>0.22202948710735229</v>
          </cell>
          <cell r="N28">
            <v>480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3680</v>
          </cell>
          <cell r="X28">
            <v>281.69992019008004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281.69992019008004</v>
          </cell>
          <cell r="AD28">
            <v>76.548891355999999</v>
          </cell>
        </row>
        <row r="29">
          <cell r="A29">
            <v>1375</v>
          </cell>
          <cell r="B29">
            <v>1</v>
          </cell>
          <cell r="C29">
            <v>375</v>
          </cell>
          <cell r="D29">
            <v>85</v>
          </cell>
          <cell r="E29">
            <v>965.82537345000003</v>
          </cell>
          <cell r="F29">
            <v>374.39052824999999</v>
          </cell>
          <cell r="G29">
            <v>2.5797270511999999</v>
          </cell>
          <cell r="H29">
            <v>1.4242230364999999</v>
          </cell>
          <cell r="I29">
            <v>1.2908767494</v>
          </cell>
          <cell r="J29">
            <v>1.3755507461037055</v>
          </cell>
          <cell r="K29">
            <v>1.246761518567177</v>
          </cell>
          <cell r="N29">
            <v>480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3680</v>
          </cell>
          <cell r="X29">
            <v>1377.7571439600001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1377.7571439600001</v>
          </cell>
          <cell r="AD29">
            <v>374.39052824999999</v>
          </cell>
        </row>
        <row r="30">
          <cell r="A30">
            <v>1380</v>
          </cell>
          <cell r="B30">
            <v>1</v>
          </cell>
          <cell r="C30">
            <v>380</v>
          </cell>
          <cell r="D30">
            <v>84</v>
          </cell>
          <cell r="E30">
            <v>45.469266437999998</v>
          </cell>
          <cell r="F30">
            <v>17.488179399</v>
          </cell>
          <cell r="G30">
            <v>2.6</v>
          </cell>
          <cell r="H30">
            <v>0.66647778999999996</v>
          </cell>
          <cell r="I30">
            <v>0.01</v>
          </cell>
          <cell r="J30">
            <v>3.0304256208519408E-2</v>
          </cell>
          <cell r="K30">
            <v>4.5469266437999999E-4</v>
          </cell>
          <cell r="N30">
            <v>480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3680</v>
          </cell>
          <cell r="X30">
            <v>64.356500188319998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64.356500188319998</v>
          </cell>
          <cell r="AD30">
            <v>17.488179399</v>
          </cell>
        </row>
        <row r="31">
          <cell r="A31">
            <v>1385</v>
          </cell>
          <cell r="B31">
            <v>1</v>
          </cell>
          <cell r="C31">
            <v>385</v>
          </cell>
          <cell r="D31">
            <v>83</v>
          </cell>
          <cell r="E31">
            <v>1003.4945714</v>
          </cell>
          <cell r="F31">
            <v>386.49082850000002</v>
          </cell>
          <cell r="G31">
            <v>2.5964253155999999</v>
          </cell>
          <cell r="H31">
            <v>1.4499810569</v>
          </cell>
          <cell r="I31">
            <v>7.9513190999999997E-2</v>
          </cell>
          <cell r="J31">
            <v>1.4550481192319846</v>
          </cell>
          <cell r="K31">
            <v>7.9791055523191337E-2</v>
          </cell>
          <cell r="N31">
            <v>1070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4270</v>
          </cell>
          <cell r="X31">
            <v>1650.315837695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1650.315837695</v>
          </cell>
          <cell r="AD31">
            <v>386.49082850000002</v>
          </cell>
        </row>
        <row r="32">
          <cell r="A32">
            <v>2310</v>
          </cell>
          <cell r="B32">
            <v>2</v>
          </cell>
          <cell r="C32">
            <v>310</v>
          </cell>
          <cell r="D32">
            <v>98</v>
          </cell>
          <cell r="E32">
            <v>35301.103690000004</v>
          </cell>
          <cell r="F32">
            <v>13633.745121</v>
          </cell>
          <cell r="G32">
            <v>2.5892448023000001</v>
          </cell>
          <cell r="H32">
            <v>5.5101267086999997</v>
          </cell>
          <cell r="I32">
            <v>2.8437696488999999</v>
          </cell>
          <cell r="J32">
            <v>194.51355428885711</v>
          </cell>
          <cell r="K32">
            <v>20.388207246293803</v>
          </cell>
          <cell r="N32">
            <v>1200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3200</v>
          </cell>
          <cell r="V32">
            <v>0</v>
          </cell>
          <cell r="W32">
            <v>4400</v>
          </cell>
          <cell r="X32">
            <v>59988.478532399997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59988.478532399997</v>
          </cell>
          <cell r="AD32">
            <v>13633.745121</v>
          </cell>
        </row>
        <row r="33">
          <cell r="A33">
            <v>2315</v>
          </cell>
          <cell r="B33">
            <v>2</v>
          </cell>
          <cell r="C33">
            <v>315</v>
          </cell>
          <cell r="D33">
            <v>97</v>
          </cell>
          <cell r="E33">
            <v>0.1716244012</v>
          </cell>
          <cell r="F33">
            <v>6.6009385099999998E-2</v>
          </cell>
          <cell r="G33">
            <v>2.6</v>
          </cell>
          <cell r="H33">
            <v>0.72562928810000005</v>
          </cell>
          <cell r="I33">
            <v>0.65616854609999997</v>
          </cell>
          <cell r="J33">
            <v>1.2453569206334478E-4</v>
          </cell>
          <cell r="K33">
            <v>1.1261453381068709E-4</v>
          </cell>
          <cell r="N33">
            <v>1200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3200</v>
          </cell>
          <cell r="V33">
            <v>0</v>
          </cell>
          <cell r="W33">
            <v>4400</v>
          </cell>
          <cell r="X33">
            <v>0.29044129444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0.29044129444</v>
          </cell>
          <cell r="AD33">
            <v>6.6009385099999998E-2</v>
          </cell>
        </row>
        <row r="34">
          <cell r="A34">
            <v>2350</v>
          </cell>
          <cell r="B34">
            <v>2</v>
          </cell>
          <cell r="C34">
            <v>350</v>
          </cell>
          <cell r="D34">
            <v>90</v>
          </cell>
          <cell r="E34">
            <v>0.61527811759999995</v>
          </cell>
          <cell r="F34">
            <v>0.2366454298</v>
          </cell>
          <cell r="G34">
            <v>2.6</v>
          </cell>
          <cell r="H34">
            <v>0.01</v>
          </cell>
          <cell r="I34">
            <v>0.01</v>
          </cell>
          <cell r="J34">
            <v>6.1527811760000001E-6</v>
          </cell>
          <cell r="K34">
            <v>6.1527811760000001E-6</v>
          </cell>
          <cell r="N34">
            <v>1200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3200</v>
          </cell>
          <cell r="V34">
            <v>0</v>
          </cell>
          <cell r="W34">
            <v>4400</v>
          </cell>
          <cell r="X34">
            <v>1.04123989112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1.04123989112</v>
          </cell>
          <cell r="AD34">
            <v>0.2366454298</v>
          </cell>
        </row>
        <row r="35">
          <cell r="A35">
            <v>2355</v>
          </cell>
          <cell r="B35">
            <v>2</v>
          </cell>
          <cell r="C35">
            <v>355</v>
          </cell>
          <cell r="D35">
            <v>89</v>
          </cell>
          <cell r="E35">
            <v>19426.119882999999</v>
          </cell>
          <cell r="F35">
            <v>7474.4956144999996</v>
          </cell>
          <cell r="G35">
            <v>2.5989873945999999</v>
          </cell>
          <cell r="H35">
            <v>3.3315945566999998</v>
          </cell>
          <cell r="I35">
            <v>0.84577593169999998</v>
          </cell>
          <cell r="J35">
            <v>64.71995526000444</v>
          </cell>
          <cell r="K35">
            <v>16.430144643360219</v>
          </cell>
          <cell r="N35">
            <v>1350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3200</v>
          </cell>
          <cell r="V35">
            <v>0</v>
          </cell>
          <cell r="W35">
            <v>4550</v>
          </cell>
          <cell r="X35">
            <v>34008.955045975003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34008.955045975003</v>
          </cell>
          <cell r="AD35">
            <v>7474.4956144999996</v>
          </cell>
        </row>
        <row r="36">
          <cell r="A36">
            <v>2360</v>
          </cell>
          <cell r="B36">
            <v>2</v>
          </cell>
          <cell r="C36">
            <v>360</v>
          </cell>
          <cell r="D36">
            <v>88</v>
          </cell>
          <cell r="E36">
            <v>51931.298519000004</v>
          </cell>
          <cell r="F36">
            <v>20121.807098000001</v>
          </cell>
          <cell r="G36">
            <v>2.5808466539000001</v>
          </cell>
          <cell r="H36">
            <v>5.4230951770000004</v>
          </cell>
          <cell r="I36">
            <v>1.0772112176999999</v>
          </cell>
          <cell r="J36">
            <v>281.62837453373618</v>
          </cell>
          <cell r="K36">
            <v>55.940977314394203</v>
          </cell>
          <cell r="N36">
            <v>1370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3200</v>
          </cell>
          <cell r="V36">
            <v>0</v>
          </cell>
          <cell r="W36">
            <v>4570</v>
          </cell>
          <cell r="X36">
            <v>91956.658437860009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91956.658437860009</v>
          </cell>
          <cell r="AD36">
            <v>20121.807098000001</v>
          </cell>
        </row>
        <row r="37">
          <cell r="A37">
            <v>2370</v>
          </cell>
          <cell r="B37">
            <v>2</v>
          </cell>
          <cell r="C37">
            <v>370</v>
          </cell>
          <cell r="D37">
            <v>86</v>
          </cell>
          <cell r="E37">
            <v>1558.5984034000001</v>
          </cell>
          <cell r="F37">
            <v>609.57345321000003</v>
          </cell>
          <cell r="G37">
            <v>2.5568672573</v>
          </cell>
          <cell r="H37">
            <v>3.1705792781</v>
          </cell>
          <cell r="I37">
            <v>2.15183488</v>
          </cell>
          <cell r="J37">
            <v>4.9416598006997843</v>
          </cell>
          <cell r="K37">
            <v>3.3538464083484305</v>
          </cell>
          <cell r="N37">
            <v>480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3200</v>
          </cell>
          <cell r="V37">
            <v>0</v>
          </cell>
          <cell r="W37">
            <v>3680</v>
          </cell>
          <cell r="X37">
            <v>2243.2303078128002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2243.2303078128002</v>
          </cell>
          <cell r="AD37">
            <v>609.57345321000003</v>
          </cell>
        </row>
        <row r="38">
          <cell r="A38">
            <v>2375</v>
          </cell>
          <cell r="B38">
            <v>2</v>
          </cell>
          <cell r="C38">
            <v>375</v>
          </cell>
          <cell r="D38">
            <v>85</v>
          </cell>
          <cell r="E38">
            <v>1129.9708103</v>
          </cell>
          <cell r="F38">
            <v>442.18603031999999</v>
          </cell>
          <cell r="G38">
            <v>2.5554195130999999</v>
          </cell>
          <cell r="H38">
            <v>3.5475815828999999</v>
          </cell>
          <cell r="I38">
            <v>2.251229575</v>
          </cell>
          <cell r="J38">
            <v>4.0086636358348695</v>
          </cell>
          <cell r="K38">
            <v>2.5438237070340746</v>
          </cell>
          <cell r="N38">
            <v>480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3200</v>
          </cell>
          <cell r="V38">
            <v>0</v>
          </cell>
          <cell r="W38">
            <v>3680</v>
          </cell>
          <cell r="X38">
            <v>1627.2445915776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1627.2445915776</v>
          </cell>
          <cell r="AD38">
            <v>442.18603031999999</v>
          </cell>
        </row>
        <row r="39">
          <cell r="A39">
            <v>2380</v>
          </cell>
          <cell r="B39">
            <v>2</v>
          </cell>
          <cell r="C39">
            <v>380</v>
          </cell>
          <cell r="D39">
            <v>84</v>
          </cell>
          <cell r="E39">
            <v>1.4098737295999999</v>
          </cell>
          <cell r="F39">
            <v>0.54225912679999999</v>
          </cell>
          <cell r="G39">
            <v>2.6</v>
          </cell>
          <cell r="H39">
            <v>4.4367280999999998</v>
          </cell>
          <cell r="I39">
            <v>0.01</v>
          </cell>
          <cell r="J39">
            <v>6.2552263935681208E-3</v>
          </cell>
          <cell r="K39">
            <v>1.4098737295999999E-5</v>
          </cell>
          <cell r="N39">
            <v>480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3200</v>
          </cell>
          <cell r="V39">
            <v>0</v>
          </cell>
          <cell r="W39">
            <v>3680</v>
          </cell>
          <cell r="X39">
            <v>1.9955135866240001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1.9955135866240001</v>
          </cell>
          <cell r="AD39">
            <v>0.54225912679999999</v>
          </cell>
        </row>
        <row r="40">
          <cell r="A40">
            <v>2385</v>
          </cell>
          <cell r="B40">
            <v>2</v>
          </cell>
          <cell r="C40">
            <v>385</v>
          </cell>
          <cell r="D40">
            <v>83</v>
          </cell>
          <cell r="E40">
            <v>8005.0544378000004</v>
          </cell>
          <cell r="F40">
            <v>3108.3481932</v>
          </cell>
          <cell r="G40">
            <v>2.5753403223000002</v>
          </cell>
          <cell r="H40">
            <v>4.2525743131000002</v>
          </cell>
          <cell r="I40">
            <v>0.49345729500000002</v>
          </cell>
          <cell r="J40">
            <v>34.042088877155443</v>
          </cell>
          <cell r="K40">
            <v>3.9501525092045342</v>
          </cell>
          <cell r="N40">
            <v>1070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3200</v>
          </cell>
          <cell r="V40">
            <v>0</v>
          </cell>
          <cell r="W40">
            <v>4270</v>
          </cell>
          <cell r="X40">
            <v>13272.646784963999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13272.646784963999</v>
          </cell>
          <cell r="AD40">
            <v>3108.3481932</v>
          </cell>
        </row>
        <row r="41">
          <cell r="A41">
            <v>2390</v>
          </cell>
          <cell r="B41">
            <v>2</v>
          </cell>
          <cell r="C41">
            <v>390</v>
          </cell>
          <cell r="D41">
            <v>82</v>
          </cell>
          <cell r="E41">
            <v>6.8705593077999998</v>
          </cell>
          <cell r="F41">
            <v>2.6772850934000001</v>
          </cell>
          <cell r="G41">
            <v>2.5662411988999998</v>
          </cell>
          <cell r="H41">
            <v>6.5836673268999997</v>
          </cell>
          <cell r="I41">
            <v>0.67419392690000002</v>
          </cell>
          <cell r="J41">
            <v>4.5233476832291536E-2</v>
          </cell>
          <cell r="K41">
            <v>4.6320893597250282E-3</v>
          </cell>
          <cell r="N41">
            <v>1070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3200</v>
          </cell>
          <cell r="V41">
            <v>0</v>
          </cell>
          <cell r="W41">
            <v>4270</v>
          </cell>
          <cell r="X41">
            <v>11.432007348818001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11.432007348818001</v>
          </cell>
          <cell r="AD41">
            <v>2.6772850934000001</v>
          </cell>
        </row>
      </sheetData>
      <sheetData sheetId="4">
        <row r="2">
          <cell r="A2">
            <v>305</v>
          </cell>
          <cell r="B2">
            <v>0</v>
          </cell>
          <cell r="C2">
            <v>305</v>
          </cell>
          <cell r="D2">
            <v>99</v>
          </cell>
          <cell r="E2">
            <v>117338.97954</v>
          </cell>
          <cell r="F2">
            <v>45133.626195999997</v>
          </cell>
          <cell r="G2">
            <v>2.59981281</v>
          </cell>
          <cell r="H2">
            <v>8.0640436800000007E-2</v>
          </cell>
          <cell r="I2">
            <v>5.8893969300000001E-2</v>
          </cell>
          <cell r="J2">
            <v>9.4622665637718644</v>
          </cell>
          <cell r="K2">
            <v>6.9105582587220882</v>
          </cell>
          <cell r="N2">
            <v>2340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530</v>
          </cell>
          <cell r="U2">
            <v>0</v>
          </cell>
          <cell r="V2">
            <v>0</v>
          </cell>
          <cell r="W2">
            <v>3690</v>
          </cell>
          <cell r="X2">
            <v>166543.08066323999</v>
          </cell>
          <cell r="Y2">
            <v>45133.626195999997</v>
          </cell>
          <cell r="Z2">
            <v>166543.08066323999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310</v>
          </cell>
          <cell r="B3">
            <v>0</v>
          </cell>
          <cell r="C3">
            <v>310</v>
          </cell>
          <cell r="D3">
            <v>98</v>
          </cell>
          <cell r="E3">
            <v>33405.633775000002</v>
          </cell>
          <cell r="F3">
            <v>12852.70817</v>
          </cell>
          <cell r="G3">
            <v>2.5991124462999999</v>
          </cell>
          <cell r="H3">
            <v>0.17355771610000001</v>
          </cell>
          <cell r="I3">
            <v>0.19243416390000001</v>
          </cell>
          <cell r="J3">
            <v>5.7978055028620217</v>
          </cell>
          <cell r="K3">
            <v>6.4283852050417263</v>
          </cell>
          <cell r="N3">
            <v>2350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530</v>
          </cell>
          <cell r="U3">
            <v>0</v>
          </cell>
          <cell r="V3">
            <v>0</v>
          </cell>
          <cell r="W3">
            <v>3700</v>
          </cell>
          <cell r="X3">
            <v>47555.020229000002</v>
          </cell>
          <cell r="Y3">
            <v>12852.70817</v>
          </cell>
          <cell r="Z3">
            <v>47555.020229000002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0.114218636</v>
          </cell>
          <cell r="F4">
            <v>4.3930244600000001E-2</v>
          </cell>
          <cell r="G4">
            <v>2.6</v>
          </cell>
          <cell r="H4">
            <v>0.01</v>
          </cell>
          <cell r="I4">
            <v>0.01</v>
          </cell>
          <cell r="J4">
            <v>1.1421863599999999E-6</v>
          </cell>
          <cell r="K4">
            <v>1.1421863599999999E-6</v>
          </cell>
          <cell r="N4">
            <v>2350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530</v>
          </cell>
          <cell r="U4">
            <v>0</v>
          </cell>
          <cell r="V4">
            <v>0</v>
          </cell>
          <cell r="W4">
            <v>3700</v>
          </cell>
          <cell r="X4">
            <v>0.16254190501999999</v>
          </cell>
          <cell r="Y4">
            <v>4.3930244600000001E-2</v>
          </cell>
          <cell r="Z4">
            <v>0.16254190501999999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5.7291271800000002E-2</v>
          </cell>
          <cell r="F5">
            <v>2.20351045E-2</v>
          </cell>
          <cell r="G5">
            <v>2.6</v>
          </cell>
          <cell r="H5">
            <v>0.01</v>
          </cell>
          <cell r="I5">
            <v>0.01</v>
          </cell>
          <cell r="J5">
            <v>5.7291271800000003E-7</v>
          </cell>
          <cell r="K5">
            <v>5.7291271800000003E-7</v>
          </cell>
          <cell r="N5">
            <v>2350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530</v>
          </cell>
          <cell r="U5">
            <v>0</v>
          </cell>
          <cell r="V5">
            <v>0</v>
          </cell>
          <cell r="W5">
            <v>3700</v>
          </cell>
          <cell r="X5">
            <v>8.1529886649999994E-2</v>
          </cell>
          <cell r="Y5">
            <v>2.20351045E-2</v>
          </cell>
          <cell r="Z5">
            <v>8.1529886649999994E-2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350</v>
          </cell>
          <cell r="B6">
            <v>0</v>
          </cell>
          <cell r="C6">
            <v>350</v>
          </cell>
          <cell r="D6">
            <v>90</v>
          </cell>
          <cell r="E6">
            <v>27190.128251999999</v>
          </cell>
          <cell r="F6">
            <v>10457.741798999999</v>
          </cell>
          <cell r="G6">
            <v>2.5999999593999998</v>
          </cell>
          <cell r="H6">
            <v>1.0030426699999999E-2</v>
          </cell>
          <cell r="I6">
            <v>1.00451632E-2</v>
          </cell>
          <cell r="J6">
            <v>0.27272858839528508</v>
          </cell>
          <cell r="K6">
            <v>0.27312927572027068</v>
          </cell>
          <cell r="N6">
            <v>1700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530</v>
          </cell>
          <cell r="U6">
            <v>0</v>
          </cell>
          <cell r="V6">
            <v>0</v>
          </cell>
          <cell r="W6">
            <v>3050</v>
          </cell>
          <cell r="X6">
            <v>31896.112486949998</v>
          </cell>
          <cell r="Y6">
            <v>10457.741798999999</v>
          </cell>
          <cell r="Z6">
            <v>31896.112486949998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355</v>
          </cell>
          <cell r="B7">
            <v>0</v>
          </cell>
          <cell r="C7">
            <v>355</v>
          </cell>
          <cell r="D7">
            <v>89</v>
          </cell>
          <cell r="E7">
            <v>288054.38348000002</v>
          </cell>
          <cell r="F7">
            <v>110810.19515</v>
          </cell>
          <cell r="G7">
            <v>2.5995296108999999</v>
          </cell>
          <cell r="H7">
            <v>0.1068302303</v>
          </cell>
          <cell r="I7">
            <v>9.2504341500000004E-2</v>
          </cell>
          <cell r="J7">
            <v>30.772916126092916</v>
          </cell>
          <cell r="K7">
            <v>26.646281060005879</v>
          </cell>
          <cell r="N7">
            <v>1060</v>
          </cell>
          <cell r="O7">
            <v>1600</v>
          </cell>
          <cell r="P7">
            <v>0</v>
          </cell>
          <cell r="Q7">
            <v>0</v>
          </cell>
          <cell r="R7">
            <v>100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2760</v>
          </cell>
          <cell r="X7">
            <v>305836.138614</v>
          </cell>
          <cell r="Y7">
            <v>0</v>
          </cell>
          <cell r="Z7">
            <v>0</v>
          </cell>
          <cell r="AA7">
            <v>110810.19515</v>
          </cell>
          <cell r="AB7">
            <v>305836.138614</v>
          </cell>
          <cell r="AC7">
            <v>0</v>
          </cell>
          <cell r="AD7">
            <v>0</v>
          </cell>
        </row>
        <row r="8">
          <cell r="A8">
            <v>360</v>
          </cell>
          <cell r="B8">
            <v>0</v>
          </cell>
          <cell r="C8">
            <v>360</v>
          </cell>
          <cell r="D8">
            <v>88</v>
          </cell>
          <cell r="E8">
            <v>14.078958947</v>
          </cell>
          <cell r="F8">
            <v>5.4149842104000001</v>
          </cell>
          <cell r="G8">
            <v>2.6</v>
          </cell>
          <cell r="H8">
            <v>0.01</v>
          </cell>
          <cell r="I8">
            <v>0.01</v>
          </cell>
          <cell r="J8">
            <v>1.4078958947000002E-4</v>
          </cell>
          <cell r="K8">
            <v>1.4078958947000002E-4</v>
          </cell>
          <cell r="N8">
            <v>1060</v>
          </cell>
          <cell r="O8">
            <v>1600</v>
          </cell>
          <cell r="P8">
            <v>0</v>
          </cell>
          <cell r="Q8">
            <v>0</v>
          </cell>
          <cell r="R8">
            <v>100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2760</v>
          </cell>
          <cell r="X8">
            <v>14.945356420704</v>
          </cell>
          <cell r="Y8">
            <v>0</v>
          </cell>
          <cell r="Z8">
            <v>0</v>
          </cell>
          <cell r="AA8">
            <v>5.4149842104000001</v>
          </cell>
          <cell r="AB8">
            <v>14.945356420704</v>
          </cell>
          <cell r="AC8">
            <v>0</v>
          </cell>
          <cell r="AD8">
            <v>0</v>
          </cell>
        </row>
        <row r="9">
          <cell r="A9">
            <v>370</v>
          </cell>
          <cell r="B9">
            <v>0</v>
          </cell>
          <cell r="C9">
            <v>370</v>
          </cell>
          <cell r="D9">
            <v>86</v>
          </cell>
          <cell r="E9">
            <v>0.16197629199999999</v>
          </cell>
          <cell r="F9">
            <v>6.22985738E-2</v>
          </cell>
          <cell r="G9">
            <v>2.6</v>
          </cell>
          <cell r="H9">
            <v>0.01</v>
          </cell>
          <cell r="I9">
            <v>0.01</v>
          </cell>
          <cell r="J9">
            <v>1.6197629200000001E-6</v>
          </cell>
          <cell r="K9">
            <v>1.6197629200000001E-6</v>
          </cell>
          <cell r="N9">
            <v>1060</v>
          </cell>
          <cell r="O9">
            <v>1600</v>
          </cell>
          <cell r="P9">
            <v>0</v>
          </cell>
          <cell r="Q9">
            <v>0</v>
          </cell>
          <cell r="R9">
            <v>100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2760</v>
          </cell>
          <cell r="X9">
            <v>0.171944063688</v>
          </cell>
          <cell r="Y9">
            <v>0</v>
          </cell>
          <cell r="Z9">
            <v>0</v>
          </cell>
          <cell r="AA9">
            <v>6.22985738E-2</v>
          </cell>
          <cell r="AB9">
            <v>0.171944063688</v>
          </cell>
          <cell r="AC9">
            <v>0</v>
          </cell>
          <cell r="AD9">
            <v>0</v>
          </cell>
        </row>
        <row r="10">
          <cell r="A10">
            <v>380</v>
          </cell>
          <cell r="B10">
            <v>0</v>
          </cell>
          <cell r="C10">
            <v>380</v>
          </cell>
          <cell r="D10">
            <v>84</v>
          </cell>
          <cell r="E10">
            <v>222426.45024999999</v>
          </cell>
          <cell r="F10">
            <v>85549.697318000006</v>
          </cell>
          <cell r="G10">
            <v>2.5999677056000001</v>
          </cell>
          <cell r="H10">
            <v>1.0893572900000001E-2</v>
          </cell>
          <cell r="I10">
            <v>1.0627139900000001E-2</v>
          </cell>
          <cell r="J10">
            <v>2.4230187506865981</v>
          </cell>
          <cell r="K10">
            <v>2.3637570042671401</v>
          </cell>
          <cell r="N10">
            <v>770</v>
          </cell>
          <cell r="O10">
            <v>0</v>
          </cell>
          <cell r="P10">
            <v>1500</v>
          </cell>
          <cell r="Q10">
            <v>0</v>
          </cell>
          <cell r="R10">
            <v>100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2370</v>
          </cell>
          <cell r="X10">
            <v>202752.78264366</v>
          </cell>
          <cell r="Y10">
            <v>0</v>
          </cell>
          <cell r="Z10">
            <v>0</v>
          </cell>
          <cell r="AA10">
            <v>85549.697318000006</v>
          </cell>
          <cell r="AB10">
            <v>202752.78264366</v>
          </cell>
          <cell r="AC10">
            <v>0</v>
          </cell>
          <cell r="AD10">
            <v>0</v>
          </cell>
        </row>
        <row r="11">
          <cell r="A11">
            <v>385</v>
          </cell>
          <cell r="B11">
            <v>0</v>
          </cell>
          <cell r="C11">
            <v>385</v>
          </cell>
          <cell r="D11">
            <v>83</v>
          </cell>
          <cell r="E11">
            <v>120351.22005</v>
          </cell>
          <cell r="F11">
            <v>46288.930787999998</v>
          </cell>
          <cell r="G11">
            <v>2.6</v>
          </cell>
          <cell r="H11">
            <v>2.5216524800000001E-2</v>
          </cell>
          <cell r="I11">
            <v>0.01</v>
          </cell>
          <cell r="J11">
            <v>3.0348395251010825</v>
          </cell>
          <cell r="K11">
            <v>1.2035122005000001</v>
          </cell>
          <cell r="N11">
            <v>700</v>
          </cell>
          <cell r="O11">
            <v>0</v>
          </cell>
          <cell r="P11">
            <v>1500</v>
          </cell>
          <cell r="Q11">
            <v>0</v>
          </cell>
          <cell r="R11">
            <v>100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2300</v>
          </cell>
          <cell r="X11">
            <v>106464.5408124</v>
          </cell>
          <cell r="Y11">
            <v>0</v>
          </cell>
          <cell r="Z11">
            <v>0</v>
          </cell>
          <cell r="AA11">
            <v>46288.930787999998</v>
          </cell>
          <cell r="AB11">
            <v>106464.5408124</v>
          </cell>
          <cell r="AC11">
            <v>0</v>
          </cell>
          <cell r="AD11">
            <v>0</v>
          </cell>
        </row>
        <row r="12">
          <cell r="A12">
            <v>390</v>
          </cell>
          <cell r="B12">
            <v>0</v>
          </cell>
          <cell r="C12">
            <v>390</v>
          </cell>
          <cell r="D12">
            <v>82</v>
          </cell>
          <cell r="E12">
            <v>9.8834930700000004E-2</v>
          </cell>
          <cell r="F12">
            <v>3.8013434899999997E-2</v>
          </cell>
          <cell r="G12">
            <v>2.6</v>
          </cell>
          <cell r="H12">
            <v>0.01</v>
          </cell>
          <cell r="I12">
            <v>0.01</v>
          </cell>
          <cell r="J12">
            <v>9.8834930699999995E-7</v>
          </cell>
          <cell r="K12">
            <v>9.8834930699999995E-7</v>
          </cell>
          <cell r="N12">
            <v>700</v>
          </cell>
          <cell r="O12">
            <v>0</v>
          </cell>
          <cell r="P12">
            <v>1500</v>
          </cell>
          <cell r="Q12">
            <v>0</v>
          </cell>
          <cell r="R12">
            <v>100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2300</v>
          </cell>
          <cell r="X12">
            <v>8.743090027E-2</v>
          </cell>
          <cell r="Y12">
            <v>0</v>
          </cell>
          <cell r="Z12">
            <v>0</v>
          </cell>
          <cell r="AA12">
            <v>3.8013434899999997E-2</v>
          </cell>
          <cell r="AB12">
            <v>8.743090027E-2</v>
          </cell>
          <cell r="AC12">
            <v>0</v>
          </cell>
          <cell r="AD12">
            <v>0</v>
          </cell>
        </row>
        <row r="13">
          <cell r="A13">
            <v>395</v>
          </cell>
          <cell r="B13">
            <v>0</v>
          </cell>
          <cell r="C13">
            <v>395</v>
          </cell>
          <cell r="D13">
            <v>81</v>
          </cell>
          <cell r="E13">
            <v>0.62882615590000002</v>
          </cell>
          <cell r="F13">
            <v>0.2418562138</v>
          </cell>
          <cell r="G13">
            <v>2.6</v>
          </cell>
          <cell r="H13">
            <v>0.01</v>
          </cell>
          <cell r="I13">
            <v>0.01</v>
          </cell>
          <cell r="J13">
            <v>6.2882615590000004E-6</v>
          </cell>
          <cell r="K13">
            <v>6.2882615590000004E-6</v>
          </cell>
          <cell r="N13">
            <v>700</v>
          </cell>
          <cell r="O13">
            <v>0</v>
          </cell>
          <cell r="P13">
            <v>1500</v>
          </cell>
          <cell r="Q13">
            <v>0</v>
          </cell>
          <cell r="R13">
            <v>100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2300</v>
          </cell>
          <cell r="X13">
            <v>0.55626929173999995</v>
          </cell>
          <cell r="Y13">
            <v>0</v>
          </cell>
          <cell r="Z13">
            <v>0</v>
          </cell>
          <cell r="AA13">
            <v>0.2418562138</v>
          </cell>
          <cell r="AB13">
            <v>0.55626929173999995</v>
          </cell>
          <cell r="AC13">
            <v>0</v>
          </cell>
          <cell r="AD13">
            <v>0</v>
          </cell>
        </row>
        <row r="14">
          <cell r="A14">
            <v>400</v>
          </cell>
          <cell r="B14">
            <v>0</v>
          </cell>
          <cell r="C14">
            <v>400</v>
          </cell>
          <cell r="D14">
            <v>80</v>
          </cell>
          <cell r="E14">
            <v>34.219388383999998</v>
          </cell>
          <cell r="F14">
            <v>13.161303224999999</v>
          </cell>
          <cell r="G14">
            <v>2.6</v>
          </cell>
          <cell r="H14">
            <v>0.01</v>
          </cell>
          <cell r="I14">
            <v>0.01</v>
          </cell>
          <cell r="J14">
            <v>3.4219388384000002E-4</v>
          </cell>
          <cell r="K14">
            <v>3.4219388384000002E-4</v>
          </cell>
          <cell r="N14">
            <v>700</v>
          </cell>
          <cell r="O14">
            <v>0</v>
          </cell>
          <cell r="P14">
            <v>1500</v>
          </cell>
          <cell r="Q14">
            <v>0</v>
          </cell>
          <cell r="R14">
            <v>100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2300</v>
          </cell>
          <cell r="X14">
            <v>30.270997417499999</v>
          </cell>
          <cell r="Y14">
            <v>0</v>
          </cell>
          <cell r="Z14">
            <v>0</v>
          </cell>
          <cell r="AA14">
            <v>13.161303224999999</v>
          </cell>
          <cell r="AB14">
            <v>30.270997417499999</v>
          </cell>
          <cell r="AC14">
            <v>0</v>
          </cell>
          <cell r="AD14">
            <v>0</v>
          </cell>
        </row>
        <row r="15">
          <cell r="A15">
            <v>405</v>
          </cell>
          <cell r="B15">
            <v>0</v>
          </cell>
          <cell r="C15">
            <v>405</v>
          </cell>
          <cell r="D15">
            <v>79</v>
          </cell>
          <cell r="E15">
            <v>126.40360102</v>
          </cell>
          <cell r="F15">
            <v>48.637524933999998</v>
          </cell>
          <cell r="G15">
            <v>2.5988904904000001</v>
          </cell>
          <cell r="H15">
            <v>9.7822724999999996E-3</v>
          </cell>
          <cell r="I15">
            <v>3.1555021199999998E-2</v>
          </cell>
          <cell r="J15">
            <v>1.2365144701589178E-3</v>
          </cell>
          <cell r="K15">
            <v>3.9886683099424414E-3</v>
          </cell>
          <cell r="N15">
            <v>700</v>
          </cell>
          <cell r="O15">
            <v>0</v>
          </cell>
          <cell r="P15">
            <v>1500</v>
          </cell>
          <cell r="Q15">
            <v>0</v>
          </cell>
          <cell r="R15">
            <v>100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2300</v>
          </cell>
          <cell r="X15">
            <v>111.8663073482</v>
          </cell>
          <cell r="Y15">
            <v>0</v>
          </cell>
          <cell r="Z15">
            <v>0</v>
          </cell>
          <cell r="AA15">
            <v>48.637524933999998</v>
          </cell>
          <cell r="AB15">
            <v>111.8663073482</v>
          </cell>
          <cell r="AC15">
            <v>0</v>
          </cell>
          <cell r="AD15">
            <v>0</v>
          </cell>
        </row>
        <row r="16">
          <cell r="A16">
            <v>410</v>
          </cell>
          <cell r="B16">
            <v>0</v>
          </cell>
          <cell r="C16">
            <v>410</v>
          </cell>
          <cell r="D16">
            <v>78</v>
          </cell>
          <cell r="E16">
            <v>295091.75913999998</v>
          </cell>
          <cell r="F16">
            <v>113497.40726000001</v>
          </cell>
          <cell r="G16">
            <v>2.5999867862000001</v>
          </cell>
          <cell r="H16">
            <v>9.9974081000000006E-3</v>
          </cell>
          <cell r="I16">
            <v>1.0256602599999999E-2</v>
          </cell>
          <cell r="J16">
            <v>2.9501527430694852</v>
          </cell>
          <cell r="K16">
            <v>3.0266389040338972</v>
          </cell>
          <cell r="N16">
            <v>440</v>
          </cell>
          <cell r="O16">
            <v>0</v>
          </cell>
          <cell r="P16">
            <v>0</v>
          </cell>
          <cell r="Q16">
            <v>1550</v>
          </cell>
          <cell r="R16">
            <v>100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2090</v>
          </cell>
          <cell r="X16">
            <v>237209.58117340002</v>
          </cell>
          <cell r="Y16">
            <v>0</v>
          </cell>
          <cell r="Z16">
            <v>0</v>
          </cell>
          <cell r="AA16">
            <v>113497.40726000001</v>
          </cell>
          <cell r="AB16">
            <v>237209.58117340002</v>
          </cell>
          <cell r="AC16">
            <v>0</v>
          </cell>
          <cell r="AD16">
            <v>0</v>
          </cell>
        </row>
        <row r="17">
          <cell r="A17">
            <v>415</v>
          </cell>
          <cell r="B17">
            <v>0</v>
          </cell>
          <cell r="C17">
            <v>415</v>
          </cell>
          <cell r="D17">
            <v>77</v>
          </cell>
          <cell r="E17">
            <v>259819.43637000001</v>
          </cell>
          <cell r="F17">
            <v>99930.552448000002</v>
          </cell>
          <cell r="G17">
            <v>2.6</v>
          </cell>
          <cell r="H17">
            <v>0.01</v>
          </cell>
          <cell r="I17">
            <v>0.01</v>
          </cell>
          <cell r="J17">
            <v>2.5981943636999998</v>
          </cell>
          <cell r="K17">
            <v>2.5981943636999998</v>
          </cell>
          <cell r="N17">
            <v>440</v>
          </cell>
          <cell r="O17">
            <v>0</v>
          </cell>
          <cell r="P17">
            <v>0</v>
          </cell>
          <cell r="Q17">
            <v>1550</v>
          </cell>
          <cell r="R17">
            <v>100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2090</v>
          </cell>
          <cell r="X17">
            <v>208854.85461632002</v>
          </cell>
          <cell r="Y17">
            <v>0</v>
          </cell>
          <cell r="Z17">
            <v>0</v>
          </cell>
          <cell r="AA17">
            <v>99930.552448000002</v>
          </cell>
          <cell r="AB17">
            <v>208854.85461632002</v>
          </cell>
          <cell r="AC17">
            <v>0</v>
          </cell>
          <cell r="AD17">
            <v>0</v>
          </cell>
        </row>
        <row r="18">
          <cell r="A18">
            <v>420</v>
          </cell>
          <cell r="B18">
            <v>0</v>
          </cell>
          <cell r="C18">
            <v>420</v>
          </cell>
          <cell r="D18">
            <v>76</v>
          </cell>
          <cell r="E18">
            <v>14.875851941000001</v>
          </cell>
          <cell r="F18">
            <v>5.7214815156999999</v>
          </cell>
          <cell r="G18">
            <v>2.6</v>
          </cell>
          <cell r="H18">
            <v>0.01</v>
          </cell>
          <cell r="I18">
            <v>0.01</v>
          </cell>
          <cell r="J18">
            <v>1.4875851941000001E-4</v>
          </cell>
          <cell r="K18">
            <v>1.4875851941000001E-4</v>
          </cell>
          <cell r="N18">
            <v>440</v>
          </cell>
          <cell r="O18">
            <v>0</v>
          </cell>
          <cell r="P18">
            <v>0</v>
          </cell>
          <cell r="Q18">
            <v>1550</v>
          </cell>
          <cell r="R18">
            <v>100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2090</v>
          </cell>
          <cell r="X18">
            <v>11.957896367812999</v>
          </cell>
          <cell r="Y18">
            <v>0</v>
          </cell>
          <cell r="Z18">
            <v>0</v>
          </cell>
          <cell r="AA18">
            <v>5.7214815156999999</v>
          </cell>
          <cell r="AB18">
            <v>11.957896367812999</v>
          </cell>
          <cell r="AC18">
            <v>0</v>
          </cell>
          <cell r="AD18">
            <v>0</v>
          </cell>
        </row>
        <row r="19">
          <cell r="A19">
            <v>425</v>
          </cell>
          <cell r="B19">
            <v>0</v>
          </cell>
          <cell r="C19">
            <v>425</v>
          </cell>
          <cell r="D19">
            <v>75</v>
          </cell>
          <cell r="E19">
            <v>1.3339203400999999</v>
          </cell>
          <cell r="F19">
            <v>0.51304628460000001</v>
          </cell>
          <cell r="G19">
            <v>2.6</v>
          </cell>
          <cell r="H19">
            <v>4.9178766999999996E-3</v>
          </cell>
          <cell r="I19">
            <v>4.9178766999999996E-3</v>
          </cell>
          <cell r="J19">
            <v>6.5600557602338647E-6</v>
          </cell>
          <cell r="K19">
            <v>6.5600557602338647E-6</v>
          </cell>
          <cell r="N19">
            <v>440</v>
          </cell>
          <cell r="O19">
            <v>0</v>
          </cell>
          <cell r="P19">
            <v>0</v>
          </cell>
          <cell r="Q19">
            <v>1550</v>
          </cell>
          <cell r="R19">
            <v>100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2090</v>
          </cell>
          <cell r="X19">
            <v>1.072266734814</v>
          </cell>
          <cell r="Y19">
            <v>0</v>
          </cell>
          <cell r="Z19">
            <v>0</v>
          </cell>
          <cell r="AA19">
            <v>0.51304628460000001</v>
          </cell>
          <cell r="AB19">
            <v>1.072266734814</v>
          </cell>
          <cell r="AC19">
            <v>0</v>
          </cell>
          <cell r="AD19">
            <v>0</v>
          </cell>
        </row>
        <row r="20">
          <cell r="A20">
            <v>430</v>
          </cell>
          <cell r="B20">
            <v>0</v>
          </cell>
          <cell r="C20">
            <v>430</v>
          </cell>
          <cell r="D20">
            <v>74</v>
          </cell>
          <cell r="E20">
            <v>1.3380880005</v>
          </cell>
          <cell r="F20">
            <v>0.51464923100000004</v>
          </cell>
          <cell r="G20">
            <v>2.6</v>
          </cell>
          <cell r="H20">
            <v>0.01</v>
          </cell>
          <cell r="I20">
            <v>0.01</v>
          </cell>
          <cell r="J20">
            <v>1.3380880004999999E-5</v>
          </cell>
          <cell r="K20">
            <v>1.3380880004999999E-5</v>
          </cell>
          <cell r="N20">
            <v>440</v>
          </cell>
          <cell r="O20">
            <v>0</v>
          </cell>
          <cell r="P20">
            <v>0</v>
          </cell>
          <cell r="Q20">
            <v>1550</v>
          </cell>
          <cell r="R20">
            <v>100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2090</v>
          </cell>
          <cell r="X20">
            <v>1.0756168927900001</v>
          </cell>
          <cell r="Y20">
            <v>0</v>
          </cell>
          <cell r="Z20">
            <v>0</v>
          </cell>
          <cell r="AA20">
            <v>0.51464923100000004</v>
          </cell>
          <cell r="AB20">
            <v>1.0756168927900001</v>
          </cell>
          <cell r="AC20">
            <v>0</v>
          </cell>
          <cell r="AD20">
            <v>0</v>
          </cell>
        </row>
        <row r="21">
          <cell r="A21">
            <v>435</v>
          </cell>
          <cell r="B21">
            <v>0</v>
          </cell>
          <cell r="C21">
            <v>435</v>
          </cell>
          <cell r="D21">
            <v>73</v>
          </cell>
          <cell r="E21">
            <v>0.33954819120000002</v>
          </cell>
          <cell r="F21">
            <v>0.13059545819999999</v>
          </cell>
          <cell r="G21">
            <v>2.6</v>
          </cell>
          <cell r="H21">
            <v>0.01</v>
          </cell>
          <cell r="I21">
            <v>0.01</v>
          </cell>
          <cell r="J21">
            <v>3.3954819120000004E-6</v>
          </cell>
          <cell r="K21">
            <v>3.3954819120000004E-6</v>
          </cell>
          <cell r="N21">
            <v>440</v>
          </cell>
          <cell r="O21">
            <v>0</v>
          </cell>
          <cell r="P21">
            <v>0</v>
          </cell>
          <cell r="Q21">
            <v>1550</v>
          </cell>
          <cell r="R21">
            <v>100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2090</v>
          </cell>
          <cell r="X21">
            <v>0.27294450763799993</v>
          </cell>
          <cell r="Y21">
            <v>0</v>
          </cell>
          <cell r="Z21">
            <v>0</v>
          </cell>
          <cell r="AA21">
            <v>0.13059545819999999</v>
          </cell>
          <cell r="AB21">
            <v>0.27294450763799993</v>
          </cell>
          <cell r="AC21">
            <v>0</v>
          </cell>
          <cell r="AD21">
            <v>0</v>
          </cell>
        </row>
        <row r="22">
          <cell r="A22">
            <v>440</v>
          </cell>
          <cell r="B22">
            <v>0</v>
          </cell>
          <cell r="C22">
            <v>440</v>
          </cell>
          <cell r="D22">
            <v>72</v>
          </cell>
          <cell r="E22">
            <v>1.5712200933</v>
          </cell>
          <cell r="F22">
            <v>0.60431542049999998</v>
          </cell>
          <cell r="G22">
            <v>2.6</v>
          </cell>
          <cell r="H22">
            <v>0.01</v>
          </cell>
          <cell r="I22">
            <v>0.01</v>
          </cell>
          <cell r="J22">
            <v>1.5712200933E-5</v>
          </cell>
          <cell r="K22">
            <v>1.5712200933E-5</v>
          </cell>
          <cell r="N22">
            <v>440</v>
          </cell>
          <cell r="O22">
            <v>0</v>
          </cell>
          <cell r="P22">
            <v>0</v>
          </cell>
          <cell r="Q22">
            <v>1550</v>
          </cell>
          <cell r="R22">
            <v>100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2090</v>
          </cell>
          <cell r="X22">
            <v>1.263019228845</v>
          </cell>
          <cell r="Y22">
            <v>0</v>
          </cell>
          <cell r="Z22">
            <v>0</v>
          </cell>
          <cell r="AA22">
            <v>0.60431542049999998</v>
          </cell>
          <cell r="AB22">
            <v>1.263019228845</v>
          </cell>
          <cell r="AC22">
            <v>0</v>
          </cell>
          <cell r="AD22">
            <v>0</v>
          </cell>
        </row>
        <row r="23">
          <cell r="A23">
            <v>1305</v>
          </cell>
          <cell r="B23">
            <v>1</v>
          </cell>
          <cell r="C23">
            <v>305</v>
          </cell>
          <cell r="D23">
            <v>99</v>
          </cell>
          <cell r="E23">
            <v>4198.8801184000004</v>
          </cell>
          <cell r="F23">
            <v>1622.0649974999999</v>
          </cell>
          <cell r="G23">
            <v>2.5886016435000001</v>
          </cell>
          <cell r="H23">
            <v>1.7123692416</v>
          </cell>
          <cell r="I23">
            <v>1.5313878132000001</v>
          </cell>
          <cell r="J23">
            <v>7.1900331639139266</v>
          </cell>
          <cell r="K23">
            <v>6.4301138424055333</v>
          </cell>
          <cell r="N23">
            <v>1260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4460</v>
          </cell>
          <cell r="X23">
            <v>7234.4098888499993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7234.4098888499993</v>
          </cell>
          <cell r="AD23">
            <v>1622.0649974999999</v>
          </cell>
        </row>
        <row r="24">
          <cell r="A24">
            <v>1310</v>
          </cell>
          <cell r="B24">
            <v>1</v>
          </cell>
          <cell r="C24">
            <v>310</v>
          </cell>
          <cell r="D24">
            <v>98</v>
          </cell>
          <cell r="E24">
            <v>3737.4854893000002</v>
          </cell>
          <cell r="F24">
            <v>1446.7768905999999</v>
          </cell>
          <cell r="G24">
            <v>2.5833184879000002</v>
          </cell>
          <cell r="H24">
            <v>1.5307211140999999</v>
          </cell>
          <cell r="I24">
            <v>1.3553086453000001</v>
          </cell>
          <cell r="J24">
            <v>5.7210479521138797</v>
          </cell>
          <cell r="K24">
            <v>5.0654463953315911</v>
          </cell>
          <cell r="N24">
            <v>1270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4470</v>
          </cell>
          <cell r="X24">
            <v>6467.0927009819998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6467.0927009819998</v>
          </cell>
          <cell r="AD24">
            <v>1446.7768905999999</v>
          </cell>
        </row>
        <row r="25">
          <cell r="A25">
            <v>1355</v>
          </cell>
          <cell r="B25">
            <v>1</v>
          </cell>
          <cell r="C25">
            <v>355</v>
          </cell>
          <cell r="D25">
            <v>89</v>
          </cell>
          <cell r="E25">
            <v>8456.5897449000004</v>
          </cell>
          <cell r="F25">
            <v>3269.8444617</v>
          </cell>
          <cell r="G25">
            <v>2.5862360867</v>
          </cell>
          <cell r="H25">
            <v>1.6498960648000001</v>
          </cell>
          <cell r="I25">
            <v>1.7443260516000001</v>
          </cell>
          <cell r="J25">
            <v>13.952494141738548</v>
          </cell>
          <cell r="K25">
            <v>14.75104979972247</v>
          </cell>
          <cell r="N25">
            <v>1380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4580</v>
          </cell>
          <cell r="X25">
            <v>14975.887634586001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14975.887634586001</v>
          </cell>
          <cell r="AD25">
            <v>3269.8444617</v>
          </cell>
        </row>
        <row r="26">
          <cell r="A26">
            <v>1380</v>
          </cell>
          <cell r="B26">
            <v>1</v>
          </cell>
          <cell r="C26">
            <v>380</v>
          </cell>
          <cell r="D26">
            <v>84</v>
          </cell>
          <cell r="E26">
            <v>86.258731314000002</v>
          </cell>
          <cell r="F26">
            <v>33.240554977999999</v>
          </cell>
          <cell r="G26">
            <v>2.5949846918000001</v>
          </cell>
          <cell r="H26">
            <v>1.4016021192000001</v>
          </cell>
          <cell r="I26">
            <v>0.1075816513</v>
          </cell>
          <cell r="J26">
            <v>0.12090042060920581</v>
          </cell>
          <cell r="K26">
            <v>9.2798567538031392E-3</v>
          </cell>
          <cell r="N26">
            <v>960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4160</v>
          </cell>
          <cell r="X26">
            <v>138.28070870848001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138.28070870848001</v>
          </cell>
          <cell r="AD26">
            <v>33.240554977999999</v>
          </cell>
        </row>
        <row r="27">
          <cell r="A27">
            <v>1385</v>
          </cell>
          <cell r="B27">
            <v>1</v>
          </cell>
          <cell r="C27">
            <v>385</v>
          </cell>
          <cell r="D27">
            <v>83</v>
          </cell>
          <cell r="E27">
            <v>1838.5321638999999</v>
          </cell>
          <cell r="F27">
            <v>707.12775534000002</v>
          </cell>
          <cell r="G27">
            <v>2.6</v>
          </cell>
          <cell r="H27">
            <v>1.9896721342000001</v>
          </cell>
          <cell r="I27">
            <v>0.01</v>
          </cell>
          <cell r="J27">
            <v>3.6580762143422572</v>
          </cell>
          <cell r="K27">
            <v>1.8385321639000002E-2</v>
          </cell>
          <cell r="N27">
            <v>900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4100</v>
          </cell>
          <cell r="X27">
            <v>2899.2237968939999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2899.2237968939999</v>
          </cell>
          <cell r="AD27">
            <v>707.12775534000002</v>
          </cell>
        </row>
        <row r="28">
          <cell r="A28">
            <v>2305</v>
          </cell>
          <cell r="B28">
            <v>2</v>
          </cell>
          <cell r="C28">
            <v>305</v>
          </cell>
          <cell r="D28">
            <v>99</v>
          </cell>
          <cell r="E28">
            <v>11245.742346000001</v>
          </cell>
          <cell r="F28">
            <v>4339.7414583999998</v>
          </cell>
          <cell r="G28">
            <v>2.5913392431000002</v>
          </cell>
          <cell r="H28">
            <v>4.2113051985999999</v>
          </cell>
          <cell r="I28">
            <v>1.1039129945999999</v>
          </cell>
          <cell r="J28">
            <v>47.359253203825958</v>
          </cell>
          <cell r="K28">
            <v>12.41432110967289</v>
          </cell>
          <cell r="N28">
            <v>1260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4460</v>
          </cell>
          <cell r="X28">
            <v>19355.246904463998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19355.246904463998</v>
          </cell>
          <cell r="AD28">
            <v>4339.7414583999998</v>
          </cell>
        </row>
        <row r="29">
          <cell r="A29">
            <v>2310</v>
          </cell>
          <cell r="B29">
            <v>2</v>
          </cell>
          <cell r="C29">
            <v>310</v>
          </cell>
          <cell r="D29">
            <v>98</v>
          </cell>
          <cell r="E29">
            <v>42568.505426999996</v>
          </cell>
          <cell r="F29">
            <v>16658.771969000001</v>
          </cell>
          <cell r="G29">
            <v>2.5553207347</v>
          </cell>
          <cell r="H29">
            <v>5.7716020046000001</v>
          </cell>
          <cell r="I29">
            <v>5.7652598546</v>
          </cell>
          <cell r="J29">
            <v>245.68847125529916</v>
          </cell>
          <cell r="K29">
            <v>245.41849540860531</v>
          </cell>
          <cell r="N29">
            <v>1270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4470</v>
          </cell>
          <cell r="X29">
            <v>74464.710701430013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74464.710701430013</v>
          </cell>
          <cell r="AD29">
            <v>16658.771969000001</v>
          </cell>
        </row>
        <row r="30">
          <cell r="A30">
            <v>2355</v>
          </cell>
          <cell r="B30">
            <v>2</v>
          </cell>
          <cell r="C30">
            <v>355</v>
          </cell>
          <cell r="D30">
            <v>89</v>
          </cell>
          <cell r="E30">
            <v>53925.479764000003</v>
          </cell>
          <cell r="F30">
            <v>21061.373391000001</v>
          </cell>
          <cell r="G30">
            <v>2.5603971195000002</v>
          </cell>
          <cell r="H30">
            <v>5.5205551563000004</v>
          </cell>
          <cell r="I30">
            <v>1.9106702261999999</v>
          </cell>
          <cell r="J30">
            <v>297.69858536710154</v>
          </cell>
          <cell r="K30">
            <v>103.03380861862541</v>
          </cell>
          <cell r="N30">
            <v>1380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4580</v>
          </cell>
          <cell r="X30">
            <v>96461.090130780009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96461.090130780009</v>
          </cell>
          <cell r="AD30">
            <v>21061.373391000001</v>
          </cell>
        </row>
        <row r="31">
          <cell r="A31">
            <v>2380</v>
          </cell>
          <cell r="B31">
            <v>2</v>
          </cell>
          <cell r="C31">
            <v>380</v>
          </cell>
          <cell r="D31">
            <v>84</v>
          </cell>
          <cell r="E31">
            <v>3108.1464592000002</v>
          </cell>
          <cell r="F31">
            <v>1211.4717618</v>
          </cell>
          <cell r="G31">
            <v>2.565595466</v>
          </cell>
          <cell r="H31">
            <v>5.8957632750000002</v>
          </cell>
          <cell r="I31">
            <v>0.6870688801</v>
          </cell>
          <cell r="J31">
            <v>18.324895747472649</v>
          </cell>
          <cell r="K31">
            <v>2.1355107069093249</v>
          </cell>
          <cell r="N31">
            <v>960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4160</v>
          </cell>
          <cell r="X31">
            <v>5039.7225290879996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5039.7225290879996</v>
          </cell>
          <cell r="AD31">
            <v>1211.4717618</v>
          </cell>
        </row>
        <row r="32">
          <cell r="A32">
            <v>2385</v>
          </cell>
          <cell r="B32">
            <v>2</v>
          </cell>
          <cell r="C32">
            <v>385</v>
          </cell>
          <cell r="D32">
            <v>83</v>
          </cell>
          <cell r="E32">
            <v>140.80955453999999</v>
          </cell>
          <cell r="F32">
            <v>54.157520976000001</v>
          </cell>
          <cell r="G32">
            <v>2.6</v>
          </cell>
          <cell r="H32">
            <v>2.4786796136999998</v>
          </cell>
          <cell r="I32">
            <v>0.01</v>
          </cell>
          <cell r="J32">
            <v>0.34902177225247621</v>
          </cell>
          <cell r="K32">
            <v>1.4080955454E-3</v>
          </cell>
          <cell r="N32">
            <v>900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3200</v>
          </cell>
          <cell r="V32">
            <v>0</v>
          </cell>
          <cell r="W32">
            <v>4100</v>
          </cell>
          <cell r="X32">
            <v>222.04583600159998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222.04583600159998</v>
          </cell>
          <cell r="AD32">
            <v>54.157520976000001</v>
          </cell>
        </row>
      </sheetData>
      <sheetData sheetId="5">
        <row r="2">
          <cell r="A2">
            <v>305</v>
          </cell>
          <cell r="B2">
            <v>0</v>
          </cell>
          <cell r="C2">
            <v>305</v>
          </cell>
          <cell r="D2">
            <v>99</v>
          </cell>
          <cell r="E2">
            <v>77144.036254680002</v>
          </cell>
          <cell r="F2">
            <v>29672.69014784</v>
          </cell>
          <cell r="G2">
            <v>2.5998329099999999</v>
          </cell>
          <cell r="H2">
            <v>0.12240085000000001</v>
          </cell>
          <cell r="I2">
            <v>0.14893823</v>
          </cell>
          <cell r="J2">
            <v>9.4424956100036486</v>
          </cell>
          <cell r="K2">
            <v>11.48969621482787</v>
          </cell>
          <cell r="N2">
            <v>2340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550</v>
          </cell>
          <cell r="U2">
            <v>0</v>
          </cell>
          <cell r="V2">
            <v>0</v>
          </cell>
          <cell r="W2">
            <v>3710</v>
          </cell>
          <cell r="X2">
            <v>110085.6804484864</v>
          </cell>
          <cell r="Y2">
            <v>29672.69014784</v>
          </cell>
          <cell r="Z2">
            <v>110085.6804484864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310</v>
          </cell>
          <cell r="B3">
            <v>0</v>
          </cell>
          <cell r="C3">
            <v>310</v>
          </cell>
          <cell r="D3">
            <v>98</v>
          </cell>
          <cell r="E3">
            <v>67998.680462470002</v>
          </cell>
          <cell r="F3">
            <v>26156.146865850002</v>
          </cell>
          <cell r="G3">
            <v>2.5997208500000002</v>
          </cell>
          <cell r="H3">
            <v>9.9576529999999996E-2</v>
          </cell>
          <cell r="I3">
            <v>8.8998679999999997E-2</v>
          </cell>
          <cell r="J3">
            <v>6.7710726450315581</v>
          </cell>
          <cell r="K3">
            <v>6.0517928029016197</v>
          </cell>
          <cell r="N3">
            <v>2460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550</v>
          </cell>
          <cell r="U3">
            <v>0</v>
          </cell>
          <cell r="V3">
            <v>0</v>
          </cell>
          <cell r="W3">
            <v>3830</v>
          </cell>
          <cell r="X3">
            <v>100178.04249620551</v>
          </cell>
          <cell r="Y3">
            <v>26156.146865850002</v>
          </cell>
          <cell r="Z3">
            <v>100178.04249620551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0.11421864</v>
          </cell>
          <cell r="F4">
            <v>4.3930240000000002E-2</v>
          </cell>
          <cell r="G4">
            <v>2.6</v>
          </cell>
          <cell r="H4">
            <v>0.01</v>
          </cell>
          <cell r="I4">
            <v>0.01</v>
          </cell>
          <cell r="J4">
            <v>1.1421864000000001E-6</v>
          </cell>
          <cell r="K4">
            <v>1.1421864000000001E-6</v>
          </cell>
          <cell r="N4">
            <v>2460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550</v>
          </cell>
          <cell r="U4">
            <v>0</v>
          </cell>
          <cell r="V4">
            <v>0</v>
          </cell>
          <cell r="W4">
            <v>3830</v>
          </cell>
          <cell r="X4">
            <v>0.16825281920000001</v>
          </cell>
          <cell r="Y4">
            <v>4.3930240000000002E-2</v>
          </cell>
          <cell r="Z4">
            <v>0.16825281920000001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5.7291269999999998E-2</v>
          </cell>
          <cell r="F5">
            <v>2.2035099999999998E-2</v>
          </cell>
          <cell r="G5">
            <v>2.6</v>
          </cell>
          <cell r="H5">
            <v>0.01</v>
          </cell>
          <cell r="I5">
            <v>0.01</v>
          </cell>
          <cell r="J5">
            <v>5.7291269999999996E-7</v>
          </cell>
          <cell r="K5">
            <v>5.7291269999999996E-7</v>
          </cell>
          <cell r="N5">
            <v>2460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550</v>
          </cell>
          <cell r="U5">
            <v>0</v>
          </cell>
          <cell r="V5">
            <v>0</v>
          </cell>
          <cell r="W5">
            <v>3830</v>
          </cell>
          <cell r="X5">
            <v>8.4394432999999991E-2</v>
          </cell>
          <cell r="Y5">
            <v>2.2035099999999998E-2</v>
          </cell>
          <cell r="Z5">
            <v>8.4394432999999991E-2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350</v>
          </cell>
          <cell r="B6">
            <v>0</v>
          </cell>
          <cell r="C6">
            <v>350</v>
          </cell>
          <cell r="D6">
            <v>90</v>
          </cell>
          <cell r="E6">
            <v>155706.81268842</v>
          </cell>
          <cell r="F6">
            <v>59887.114301840003</v>
          </cell>
          <cell r="G6">
            <v>2.60000527</v>
          </cell>
          <cell r="H6">
            <v>1.0388150000000001E-2</v>
          </cell>
          <cell r="I6">
            <v>1.009468E-2</v>
          </cell>
          <cell r="J6">
            <v>1.6175057262292103</v>
          </cell>
          <cell r="K6">
            <v>1.5718104479095396</v>
          </cell>
          <cell r="N6">
            <v>1790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550</v>
          </cell>
          <cell r="U6">
            <v>0</v>
          </cell>
          <cell r="V6">
            <v>0</v>
          </cell>
          <cell r="W6">
            <v>3160</v>
          </cell>
          <cell r="X6">
            <v>189243.28119381439</v>
          </cell>
          <cell r="Y6">
            <v>59887.114301840003</v>
          </cell>
          <cell r="Z6">
            <v>189243.28119381439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355</v>
          </cell>
          <cell r="B7">
            <v>0</v>
          </cell>
          <cell r="C7">
            <v>355</v>
          </cell>
          <cell r="D7">
            <v>89</v>
          </cell>
          <cell r="E7">
            <v>86106.755475779995</v>
          </cell>
          <cell r="F7">
            <v>33110.822057990001</v>
          </cell>
          <cell r="G7">
            <v>2.6005623</v>
          </cell>
          <cell r="H7">
            <v>6.8761909999999996E-2</v>
          </cell>
          <cell r="I7">
            <v>2.6319140000000001E-2</v>
          </cell>
          <cell r="J7">
            <v>5.9208649704175906</v>
          </cell>
          <cell r="K7">
            <v>2.2662557523128202</v>
          </cell>
          <cell r="N7">
            <v>1820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550</v>
          </cell>
          <cell r="U7">
            <v>0</v>
          </cell>
          <cell r="V7">
            <v>0</v>
          </cell>
          <cell r="W7">
            <v>3190</v>
          </cell>
          <cell r="X7">
            <v>105623.52236498811</v>
          </cell>
          <cell r="Y7">
            <v>33110.822057990001</v>
          </cell>
          <cell r="Z7">
            <v>105623.52236498811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360</v>
          </cell>
          <cell r="B8">
            <v>0</v>
          </cell>
          <cell r="C8">
            <v>360</v>
          </cell>
          <cell r="D8">
            <v>88</v>
          </cell>
          <cell r="E8">
            <v>7225.8950687500001</v>
          </cell>
          <cell r="F8">
            <v>2779.1773372500002</v>
          </cell>
          <cell r="G8">
            <v>2.6000122299999999</v>
          </cell>
          <cell r="H8">
            <v>5.2057199999999998E-2</v>
          </cell>
          <cell r="I8">
            <v>1.0252499999999999E-2</v>
          </cell>
          <cell r="J8">
            <v>0.37615986477293251</v>
          </cell>
          <cell r="K8">
            <v>7.4083489192359367E-2</v>
          </cell>
          <cell r="N8">
            <v>1820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550</v>
          </cell>
          <cell r="U8">
            <v>0</v>
          </cell>
          <cell r="V8">
            <v>0</v>
          </cell>
          <cell r="W8">
            <v>3190</v>
          </cell>
          <cell r="X8">
            <v>8865.5757058275012</v>
          </cell>
          <cell r="Y8">
            <v>2779.1773372500002</v>
          </cell>
          <cell r="Z8">
            <v>8865.5757058275012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370</v>
          </cell>
          <cell r="B9">
            <v>0</v>
          </cell>
          <cell r="C9">
            <v>370</v>
          </cell>
          <cell r="D9">
            <v>86</v>
          </cell>
          <cell r="E9">
            <v>0.16197628999999999</v>
          </cell>
          <cell r="F9">
            <v>6.2298569999999998E-2</v>
          </cell>
          <cell r="G9">
            <v>2.6</v>
          </cell>
          <cell r="H9">
            <v>0.01</v>
          </cell>
          <cell r="I9">
            <v>0.01</v>
          </cell>
          <cell r="J9">
            <v>1.6197629E-6</v>
          </cell>
          <cell r="K9">
            <v>1.6197629E-6</v>
          </cell>
          <cell r="N9">
            <v>1820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820</v>
          </cell>
          <cell r="T9">
            <v>550</v>
          </cell>
          <cell r="U9">
            <v>0</v>
          </cell>
          <cell r="V9">
            <v>0</v>
          </cell>
          <cell r="W9">
            <v>3190</v>
          </cell>
          <cell r="X9">
            <v>0.19873243829999998</v>
          </cell>
          <cell r="Y9">
            <v>6.2298569999999998E-2</v>
          </cell>
          <cell r="Z9">
            <v>0.19873243829999998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380</v>
          </cell>
          <cell r="B10">
            <v>0</v>
          </cell>
          <cell r="C10">
            <v>380</v>
          </cell>
          <cell r="D10">
            <v>84</v>
          </cell>
          <cell r="E10">
            <v>80535.654073169993</v>
          </cell>
          <cell r="F10">
            <v>30975.30590245</v>
          </cell>
          <cell r="G10">
            <v>2.5999954399999998</v>
          </cell>
          <cell r="H10">
            <v>6.3201839999999995E-2</v>
          </cell>
          <cell r="I10">
            <v>1.008857E-2</v>
          </cell>
          <cell r="J10">
            <v>5.0900015230278379</v>
          </cell>
          <cell r="K10">
            <v>0.81248958361296064</v>
          </cell>
          <cell r="N10">
            <v>700</v>
          </cell>
          <cell r="O10">
            <v>0</v>
          </cell>
          <cell r="P10">
            <v>1500</v>
          </cell>
          <cell r="Q10">
            <v>0</v>
          </cell>
          <cell r="R10">
            <v>125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2325</v>
          </cell>
          <cell r="X10">
            <v>72017.586223196253</v>
          </cell>
          <cell r="Y10">
            <v>0</v>
          </cell>
          <cell r="Z10">
            <v>0</v>
          </cell>
          <cell r="AA10">
            <v>30975.30590245</v>
          </cell>
          <cell r="AB10">
            <v>72017.586223196253</v>
          </cell>
          <cell r="AC10">
            <v>0</v>
          </cell>
          <cell r="AD10">
            <v>0</v>
          </cell>
        </row>
        <row r="11">
          <cell r="A11">
            <v>385</v>
          </cell>
          <cell r="B11">
            <v>0</v>
          </cell>
          <cell r="C11">
            <v>385</v>
          </cell>
          <cell r="D11">
            <v>83</v>
          </cell>
          <cell r="E11">
            <v>182.19764728000001</v>
          </cell>
          <cell r="F11">
            <v>70.076946559999996</v>
          </cell>
          <cell r="G11">
            <v>2.5999655599999998</v>
          </cell>
          <cell r="H11">
            <v>9.9932400000000005E-3</v>
          </cell>
          <cell r="I11">
            <v>1.06689E-2</v>
          </cell>
          <cell r="J11">
            <v>1.8207448167043873E-3</v>
          </cell>
          <cell r="K11">
            <v>1.9438484790655921E-3</v>
          </cell>
          <cell r="N11">
            <v>700</v>
          </cell>
          <cell r="O11">
            <v>0</v>
          </cell>
          <cell r="P11">
            <v>1500</v>
          </cell>
          <cell r="Q11">
            <v>0</v>
          </cell>
          <cell r="R11">
            <v>125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2325</v>
          </cell>
          <cell r="X11">
            <v>162.92890075199998</v>
          </cell>
          <cell r="Y11">
            <v>0</v>
          </cell>
          <cell r="Z11">
            <v>0</v>
          </cell>
          <cell r="AA11">
            <v>70.076946559999996</v>
          </cell>
          <cell r="AB11">
            <v>162.92890075199998</v>
          </cell>
          <cell r="AC11">
            <v>0</v>
          </cell>
          <cell r="AD11">
            <v>0</v>
          </cell>
        </row>
        <row r="12">
          <cell r="A12">
            <v>390</v>
          </cell>
          <cell r="B12">
            <v>0</v>
          </cell>
          <cell r="C12">
            <v>390</v>
          </cell>
          <cell r="D12">
            <v>82</v>
          </cell>
          <cell r="E12">
            <v>344.68864795000002</v>
          </cell>
          <cell r="F12">
            <v>132.57255691</v>
          </cell>
          <cell r="G12">
            <v>2.6</v>
          </cell>
          <cell r="H12">
            <v>0.01</v>
          </cell>
          <cell r="I12">
            <v>0.01</v>
          </cell>
          <cell r="J12">
            <v>3.4468864795000002E-3</v>
          </cell>
          <cell r="K12">
            <v>3.4468864795000002E-3</v>
          </cell>
          <cell r="N12">
            <v>700</v>
          </cell>
          <cell r="O12">
            <v>0</v>
          </cell>
          <cell r="P12">
            <v>1500</v>
          </cell>
          <cell r="Q12">
            <v>0</v>
          </cell>
          <cell r="R12">
            <v>125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2325</v>
          </cell>
          <cell r="X12">
            <v>308.23119481574997</v>
          </cell>
          <cell r="Y12">
            <v>0</v>
          </cell>
          <cell r="Z12">
            <v>0</v>
          </cell>
          <cell r="AA12">
            <v>132.57255691</v>
          </cell>
          <cell r="AB12">
            <v>308.23119481574997</v>
          </cell>
          <cell r="AC12">
            <v>0</v>
          </cell>
          <cell r="AD12">
            <v>0</v>
          </cell>
        </row>
        <row r="13">
          <cell r="A13">
            <v>395</v>
          </cell>
          <cell r="B13">
            <v>0</v>
          </cell>
          <cell r="C13">
            <v>395</v>
          </cell>
          <cell r="D13">
            <v>81</v>
          </cell>
          <cell r="E13">
            <v>3200.8908565800002</v>
          </cell>
          <cell r="F13">
            <v>1231.11198769</v>
          </cell>
          <cell r="G13">
            <v>2.5999997499999998</v>
          </cell>
          <cell r="H13">
            <v>1.00071E-2</v>
          </cell>
          <cell r="I13">
            <v>1.0004910000000001E-2</v>
          </cell>
          <cell r="J13">
            <v>3.2031634890881719E-2</v>
          </cell>
          <cell r="K13">
            <v>3.2024624939905814E-2</v>
          </cell>
          <cell r="N13">
            <v>700</v>
          </cell>
          <cell r="O13">
            <v>0</v>
          </cell>
          <cell r="P13">
            <v>1500</v>
          </cell>
          <cell r="Q13">
            <v>0</v>
          </cell>
          <cell r="R13">
            <v>125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2325</v>
          </cell>
          <cell r="X13">
            <v>2862.3353713792499</v>
          </cell>
          <cell r="Y13">
            <v>0</v>
          </cell>
          <cell r="Z13">
            <v>0</v>
          </cell>
          <cell r="AA13">
            <v>1231.11198769</v>
          </cell>
          <cell r="AB13">
            <v>2862.3353713792499</v>
          </cell>
          <cell r="AC13">
            <v>0</v>
          </cell>
          <cell r="AD13">
            <v>0</v>
          </cell>
        </row>
        <row r="14">
          <cell r="A14">
            <v>400</v>
          </cell>
          <cell r="B14">
            <v>0</v>
          </cell>
          <cell r="C14">
            <v>400</v>
          </cell>
          <cell r="D14">
            <v>80</v>
          </cell>
          <cell r="E14">
            <v>328343.36774273001</v>
          </cell>
          <cell r="F14">
            <v>126292.56185508</v>
          </cell>
          <cell r="G14">
            <v>2.5998630700000001</v>
          </cell>
          <cell r="H14">
            <v>9.9729499999999995E-3</v>
          </cell>
          <cell r="I14">
            <v>1.2659190000000001E-2</v>
          </cell>
          <cell r="J14">
            <v>3.2745519893298591</v>
          </cell>
          <cell r="K14">
            <v>4.1565610774950912</v>
          </cell>
          <cell r="N14">
            <v>440</v>
          </cell>
          <cell r="O14">
            <v>0</v>
          </cell>
          <cell r="P14">
            <v>0</v>
          </cell>
          <cell r="Q14">
            <v>1550</v>
          </cell>
          <cell r="R14">
            <v>125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2115</v>
          </cell>
          <cell r="X14">
            <v>267108.76832349418</v>
          </cell>
          <cell r="Y14">
            <v>0</v>
          </cell>
          <cell r="Z14">
            <v>0</v>
          </cell>
          <cell r="AA14">
            <v>126292.56185508</v>
          </cell>
          <cell r="AB14">
            <v>267108.76832349418</v>
          </cell>
          <cell r="AC14">
            <v>0</v>
          </cell>
          <cell r="AD14">
            <v>0</v>
          </cell>
        </row>
        <row r="15">
          <cell r="A15">
            <v>405</v>
          </cell>
          <cell r="B15">
            <v>0</v>
          </cell>
          <cell r="C15">
            <v>405</v>
          </cell>
          <cell r="D15">
            <v>79</v>
          </cell>
          <cell r="E15">
            <v>296740.90023638</v>
          </cell>
          <cell r="F15">
            <v>114137.82999542</v>
          </cell>
          <cell r="G15">
            <v>2.5998470500000002</v>
          </cell>
          <cell r="H15">
            <v>9.9699999999999997E-3</v>
          </cell>
          <cell r="I15">
            <v>1.297041E-2</v>
          </cell>
          <cell r="J15">
            <v>2.9585067753567085</v>
          </cell>
          <cell r="K15">
            <v>3.8488511398349456</v>
          </cell>
          <cell r="N15">
            <v>440</v>
          </cell>
          <cell r="O15">
            <v>0</v>
          </cell>
          <cell r="P15">
            <v>0</v>
          </cell>
          <cell r="Q15">
            <v>1550</v>
          </cell>
          <cell r="R15">
            <v>125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2115</v>
          </cell>
          <cell r="X15">
            <v>241401.51044031332</v>
          </cell>
          <cell r="Y15">
            <v>0</v>
          </cell>
          <cell r="Z15">
            <v>0</v>
          </cell>
          <cell r="AA15">
            <v>114137.82999542</v>
          </cell>
          <cell r="AB15">
            <v>241401.51044031332</v>
          </cell>
          <cell r="AC15">
            <v>0</v>
          </cell>
          <cell r="AD15">
            <v>0</v>
          </cell>
        </row>
        <row r="16">
          <cell r="A16">
            <v>410</v>
          </cell>
          <cell r="B16">
            <v>0</v>
          </cell>
          <cell r="C16">
            <v>410</v>
          </cell>
          <cell r="D16">
            <v>78</v>
          </cell>
          <cell r="E16">
            <v>32884.81064268</v>
          </cell>
          <cell r="F16">
            <v>24648.017294910002</v>
          </cell>
          <cell r="G16">
            <v>2.5999972900000001</v>
          </cell>
          <cell r="H16">
            <v>9.9994699999999999E-3</v>
          </cell>
          <cell r="I16">
            <v>1.0052699999999999E-2</v>
          </cell>
          <cell r="J16">
            <v>0.32883067747715938</v>
          </cell>
          <cell r="K16">
            <v>0.33058113594766925</v>
          </cell>
          <cell r="N16">
            <v>440</v>
          </cell>
          <cell r="O16">
            <v>0</v>
          </cell>
          <cell r="P16">
            <v>0</v>
          </cell>
          <cell r="Q16">
            <v>1550</v>
          </cell>
          <cell r="R16">
            <v>125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2115</v>
          </cell>
          <cell r="X16">
            <v>52130.55657873465</v>
          </cell>
          <cell r="Y16">
            <v>0</v>
          </cell>
          <cell r="Z16">
            <v>0</v>
          </cell>
          <cell r="AA16">
            <v>24648.017294910002</v>
          </cell>
          <cell r="AB16">
            <v>52130.55657873465</v>
          </cell>
          <cell r="AC16">
            <v>0</v>
          </cell>
          <cell r="AD16">
            <v>0</v>
          </cell>
        </row>
        <row r="17">
          <cell r="A17">
            <v>415</v>
          </cell>
          <cell r="B17">
            <v>0</v>
          </cell>
          <cell r="C17">
            <v>415</v>
          </cell>
          <cell r="D17">
            <v>77</v>
          </cell>
          <cell r="E17">
            <v>29393.72241871</v>
          </cell>
          <cell r="F17">
            <v>11305.27785335</v>
          </cell>
          <cell r="G17">
            <v>2.6</v>
          </cell>
          <cell r="H17">
            <v>0.01</v>
          </cell>
          <cell r="I17">
            <v>0.01</v>
          </cell>
          <cell r="J17">
            <v>0.2939372241871</v>
          </cell>
          <cell r="K17">
            <v>0.2939372241871</v>
          </cell>
          <cell r="N17">
            <v>440</v>
          </cell>
          <cell r="O17">
            <v>0</v>
          </cell>
          <cell r="P17">
            <v>0</v>
          </cell>
          <cell r="Q17">
            <v>1550</v>
          </cell>
          <cell r="R17">
            <v>125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2115</v>
          </cell>
          <cell r="X17">
            <v>23910.662659835249</v>
          </cell>
          <cell r="Y17">
            <v>0</v>
          </cell>
          <cell r="Z17">
            <v>0</v>
          </cell>
          <cell r="AA17">
            <v>11305.27785335</v>
          </cell>
          <cell r="AB17">
            <v>23910.662659835249</v>
          </cell>
          <cell r="AC17">
            <v>0</v>
          </cell>
          <cell r="AD17">
            <v>0</v>
          </cell>
        </row>
        <row r="18">
          <cell r="A18">
            <v>420</v>
          </cell>
          <cell r="B18">
            <v>0</v>
          </cell>
          <cell r="C18">
            <v>420</v>
          </cell>
          <cell r="D18">
            <v>76</v>
          </cell>
          <cell r="E18">
            <v>0.39999737000000002</v>
          </cell>
          <cell r="F18">
            <v>0.15384513999999999</v>
          </cell>
          <cell r="G18">
            <v>2.6</v>
          </cell>
          <cell r="H18">
            <v>0.01</v>
          </cell>
          <cell r="I18">
            <v>0.01</v>
          </cell>
          <cell r="J18">
            <v>3.9999737000000006E-6</v>
          </cell>
          <cell r="K18">
            <v>3.9999737000000006E-6</v>
          </cell>
          <cell r="N18">
            <v>440</v>
          </cell>
          <cell r="O18">
            <v>0</v>
          </cell>
          <cell r="P18">
            <v>0</v>
          </cell>
          <cell r="Q18">
            <v>1550</v>
          </cell>
          <cell r="R18">
            <v>125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2115</v>
          </cell>
          <cell r="X18">
            <v>0.32538247109999996</v>
          </cell>
          <cell r="Y18">
            <v>0</v>
          </cell>
          <cell r="Z18">
            <v>0</v>
          </cell>
          <cell r="AA18">
            <v>0.15384513999999999</v>
          </cell>
          <cell r="AB18">
            <v>0.32538247109999996</v>
          </cell>
          <cell r="AC18">
            <v>0</v>
          </cell>
          <cell r="AD18">
            <v>0</v>
          </cell>
        </row>
        <row r="19">
          <cell r="A19">
            <v>425</v>
          </cell>
          <cell r="B19">
            <v>0</v>
          </cell>
          <cell r="C19">
            <v>425</v>
          </cell>
          <cell r="D19">
            <v>75</v>
          </cell>
          <cell r="E19">
            <v>1.3339203399999999</v>
          </cell>
          <cell r="F19">
            <v>0.51304627999999997</v>
          </cell>
          <cell r="G19">
            <v>2.6</v>
          </cell>
          <cell r="H19">
            <v>4.9178800000000003E-3</v>
          </cell>
          <cell r="I19">
            <v>4.9178800000000003E-3</v>
          </cell>
          <cell r="J19">
            <v>6.5600601616792E-6</v>
          </cell>
          <cell r="K19">
            <v>6.5600601616792E-6</v>
          </cell>
          <cell r="N19">
            <v>440</v>
          </cell>
          <cell r="O19">
            <v>0</v>
          </cell>
          <cell r="P19">
            <v>0</v>
          </cell>
          <cell r="Q19">
            <v>1550</v>
          </cell>
          <cell r="R19">
            <v>125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2115</v>
          </cell>
          <cell r="X19">
            <v>1.0850928821999999</v>
          </cell>
          <cell r="Y19">
            <v>0</v>
          </cell>
          <cell r="Z19">
            <v>0</v>
          </cell>
          <cell r="AA19">
            <v>0.51304627999999997</v>
          </cell>
          <cell r="AB19">
            <v>1.0850928821999999</v>
          </cell>
          <cell r="AC19">
            <v>0</v>
          </cell>
          <cell r="AD19">
            <v>0</v>
          </cell>
        </row>
        <row r="20">
          <cell r="A20">
            <v>430</v>
          </cell>
          <cell r="B20">
            <v>0</v>
          </cell>
          <cell r="C20">
            <v>430</v>
          </cell>
          <cell r="D20">
            <v>74</v>
          </cell>
          <cell r="E20">
            <v>1.3380879999999999</v>
          </cell>
          <cell r="F20">
            <v>0.51464922999999996</v>
          </cell>
          <cell r="G20">
            <v>2.6</v>
          </cell>
          <cell r="H20">
            <v>0.01</v>
          </cell>
          <cell r="I20">
            <v>0.01</v>
          </cell>
          <cell r="J20">
            <v>1.338088E-5</v>
          </cell>
          <cell r="K20">
            <v>1.338088E-5</v>
          </cell>
          <cell r="N20">
            <v>440</v>
          </cell>
          <cell r="O20">
            <v>0</v>
          </cell>
          <cell r="P20">
            <v>0</v>
          </cell>
          <cell r="Q20">
            <v>1550</v>
          </cell>
          <cell r="R20">
            <v>125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2115</v>
          </cell>
          <cell r="X20">
            <v>1.0884831214499999</v>
          </cell>
          <cell r="Y20">
            <v>0</v>
          </cell>
          <cell r="Z20">
            <v>0</v>
          </cell>
          <cell r="AA20">
            <v>0.51464922999999996</v>
          </cell>
          <cell r="AB20">
            <v>1.0884831214499999</v>
          </cell>
          <cell r="AC20">
            <v>0</v>
          </cell>
          <cell r="AD20">
            <v>0</v>
          </cell>
        </row>
        <row r="21">
          <cell r="A21">
            <v>435</v>
          </cell>
          <cell r="B21">
            <v>0</v>
          </cell>
          <cell r="C21">
            <v>435</v>
          </cell>
          <cell r="D21">
            <v>73</v>
          </cell>
          <cell r="E21">
            <v>0.33954819000000003</v>
          </cell>
          <cell r="F21">
            <v>0.13059546</v>
          </cell>
          <cell r="G21">
            <v>2.6</v>
          </cell>
          <cell r="H21">
            <v>0.01</v>
          </cell>
          <cell r="I21">
            <v>0.01</v>
          </cell>
          <cell r="J21">
            <v>3.3954819000000003E-6</v>
          </cell>
          <cell r="K21">
            <v>3.3954819000000003E-6</v>
          </cell>
          <cell r="N21">
            <v>440</v>
          </cell>
          <cell r="O21">
            <v>0</v>
          </cell>
          <cell r="P21">
            <v>0</v>
          </cell>
          <cell r="Q21">
            <v>1550</v>
          </cell>
          <cell r="R21">
            <v>125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2115</v>
          </cell>
          <cell r="X21">
            <v>0.27620939789999999</v>
          </cell>
          <cell r="Y21">
            <v>0</v>
          </cell>
          <cell r="Z21">
            <v>0</v>
          </cell>
          <cell r="AA21">
            <v>0.13059546</v>
          </cell>
          <cell r="AB21">
            <v>0.27620939789999999</v>
          </cell>
          <cell r="AC21">
            <v>0</v>
          </cell>
          <cell r="AD21">
            <v>0</v>
          </cell>
        </row>
        <row r="22">
          <cell r="A22">
            <v>440</v>
          </cell>
          <cell r="B22">
            <v>0</v>
          </cell>
          <cell r="C22">
            <v>440</v>
          </cell>
          <cell r="D22">
            <v>72</v>
          </cell>
          <cell r="E22">
            <v>1.57122009</v>
          </cell>
          <cell r="F22">
            <v>0.60431542000000005</v>
          </cell>
          <cell r="G22">
            <v>2.6</v>
          </cell>
          <cell r="H22">
            <v>0.01</v>
          </cell>
          <cell r="I22">
            <v>0.01</v>
          </cell>
          <cell r="J22">
            <v>1.57122009E-5</v>
          </cell>
          <cell r="K22">
            <v>1.57122009E-5</v>
          </cell>
          <cell r="N22">
            <v>440</v>
          </cell>
          <cell r="O22">
            <v>0</v>
          </cell>
          <cell r="P22">
            <v>0</v>
          </cell>
          <cell r="Q22">
            <v>1550</v>
          </cell>
          <cell r="R22">
            <v>125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2115</v>
          </cell>
          <cell r="X22">
            <v>1.2781271133000001</v>
          </cell>
          <cell r="Y22">
            <v>0</v>
          </cell>
          <cell r="Z22">
            <v>0</v>
          </cell>
          <cell r="AA22">
            <v>0.60431542000000005</v>
          </cell>
          <cell r="AB22">
            <v>1.2781271133000001</v>
          </cell>
          <cell r="AC22">
            <v>0</v>
          </cell>
          <cell r="AD22">
            <v>0</v>
          </cell>
        </row>
        <row r="23">
          <cell r="A23">
            <v>1305</v>
          </cell>
          <cell r="B23">
            <v>1</v>
          </cell>
          <cell r="C23">
            <v>305</v>
          </cell>
          <cell r="D23">
            <v>99</v>
          </cell>
          <cell r="E23">
            <v>5207.6355872000004</v>
          </cell>
          <cell r="F23">
            <v>2003.7596639200001</v>
          </cell>
          <cell r="G23">
            <v>2.5989322399999999</v>
          </cell>
          <cell r="H23">
            <v>1.47751298</v>
          </cell>
          <cell r="I23">
            <v>1.1184380700000001</v>
          </cell>
          <cell r="J23">
            <v>7.6943491751979227</v>
          </cell>
          <cell r="K23">
            <v>5.824417895411286</v>
          </cell>
          <cell r="N23">
            <v>1260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4460</v>
          </cell>
          <cell r="X23">
            <v>8936.7681010832002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8936.7681010832002</v>
          </cell>
          <cell r="AD23">
            <v>2003.7596639200001</v>
          </cell>
        </row>
        <row r="24">
          <cell r="A24">
            <v>1310</v>
          </cell>
          <cell r="B24">
            <v>1</v>
          </cell>
          <cell r="C24">
            <v>310</v>
          </cell>
          <cell r="D24">
            <v>98</v>
          </cell>
          <cell r="E24">
            <v>6982.5056535100002</v>
          </cell>
          <cell r="F24">
            <v>2699.6120161899998</v>
          </cell>
          <cell r="G24">
            <v>2.58648488</v>
          </cell>
          <cell r="H24">
            <v>1.86106324</v>
          </cell>
          <cell r="I24">
            <v>1.9880046600000001</v>
          </cell>
          <cell r="J24">
            <v>12.99488459483964</v>
          </cell>
          <cell r="K24">
            <v>13.881253777654226</v>
          </cell>
          <cell r="N24">
            <v>1380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4580</v>
          </cell>
          <cell r="X24">
            <v>12364.2230341502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12364.2230341502</v>
          </cell>
          <cell r="AD24">
            <v>2699.6120161899998</v>
          </cell>
        </row>
        <row r="25">
          <cell r="A25">
            <v>1355</v>
          </cell>
          <cell r="B25">
            <v>1</v>
          </cell>
          <cell r="C25">
            <v>355</v>
          </cell>
          <cell r="D25">
            <v>89</v>
          </cell>
          <cell r="E25">
            <v>2033.6823992</v>
          </cell>
          <cell r="F25">
            <v>776.28410543999996</v>
          </cell>
          <cell r="G25">
            <v>2.61976561</v>
          </cell>
          <cell r="H25">
            <v>1.6061904</v>
          </cell>
          <cell r="I25">
            <v>0.50219415999999995</v>
          </cell>
          <cell r="J25">
            <v>3.2664811462440073</v>
          </cell>
          <cell r="K25">
            <v>1.0213034241730286</v>
          </cell>
          <cell r="N25">
            <v>740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3940</v>
          </cell>
          <cell r="X25">
            <v>3058.5593754336001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3058.5593754336001</v>
          </cell>
          <cell r="AD25">
            <v>776.28410543999996</v>
          </cell>
        </row>
        <row r="26">
          <cell r="A26">
            <v>1360</v>
          </cell>
          <cell r="B26">
            <v>1</v>
          </cell>
          <cell r="C26">
            <v>360</v>
          </cell>
          <cell r="D26">
            <v>88</v>
          </cell>
          <cell r="E26">
            <v>3.2389291299999998</v>
          </cell>
          <cell r="F26">
            <v>1.23492472</v>
          </cell>
          <cell r="G26">
            <v>2.6227745499999999</v>
          </cell>
          <cell r="H26">
            <v>1.3900176900000001</v>
          </cell>
          <cell r="I26">
            <v>0.465617</v>
          </cell>
          <cell r="J26">
            <v>4.5021687873563103E-3</v>
          </cell>
          <cell r="K26">
            <v>1.5081004647232098E-3</v>
          </cell>
          <cell r="N26">
            <v>740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3940</v>
          </cell>
          <cell r="X26">
            <v>4.8656033968000001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4.8656033968000001</v>
          </cell>
          <cell r="AD26">
            <v>1.23492472</v>
          </cell>
        </row>
        <row r="27">
          <cell r="A27">
            <v>1380</v>
          </cell>
          <cell r="B27">
            <v>1</v>
          </cell>
          <cell r="C27">
            <v>380</v>
          </cell>
          <cell r="D27">
            <v>84</v>
          </cell>
          <cell r="E27">
            <v>4075.4756025500001</v>
          </cell>
          <cell r="F27">
            <v>1567.49235307</v>
          </cell>
          <cell r="G27">
            <v>2.5999971199999998</v>
          </cell>
          <cell r="H27">
            <v>1.6873535799999999</v>
          </cell>
          <cell r="I27">
            <v>1.0055939999999999E-2</v>
          </cell>
          <cell r="J27">
            <v>6.8767683481653998</v>
          </cell>
          <cell r="K27">
            <v>4.0982738130706645E-2</v>
          </cell>
          <cell r="N27">
            <v>910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4110</v>
          </cell>
          <cell r="X27">
            <v>6442.3935711177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6442.3935711177</v>
          </cell>
          <cell r="AD27">
            <v>1567.49235307</v>
          </cell>
        </row>
        <row r="28">
          <cell r="A28">
            <v>1385</v>
          </cell>
          <cell r="B28">
            <v>1</v>
          </cell>
          <cell r="C28">
            <v>385</v>
          </cell>
          <cell r="D28">
            <v>83</v>
          </cell>
          <cell r="E28">
            <v>1.2689798299999999</v>
          </cell>
          <cell r="F28">
            <v>0.48806917</v>
          </cell>
          <cell r="G28">
            <v>2.6</v>
          </cell>
          <cell r="H28">
            <v>0.01</v>
          </cell>
          <cell r="I28">
            <v>0.01</v>
          </cell>
          <cell r="J28">
            <v>1.2689798299999999E-5</v>
          </cell>
          <cell r="K28">
            <v>1.2689798299999999E-5</v>
          </cell>
          <cell r="N28">
            <v>910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4110</v>
          </cell>
          <cell r="X28">
            <v>2.0059642887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2.0059642887</v>
          </cell>
          <cell r="AD28">
            <v>0.48806917</v>
          </cell>
        </row>
        <row r="29">
          <cell r="A29">
            <v>2305</v>
          </cell>
          <cell r="B29">
            <v>2</v>
          </cell>
          <cell r="C29">
            <v>305</v>
          </cell>
          <cell r="D29">
            <v>99</v>
          </cell>
          <cell r="E29">
            <v>21047.14671854</v>
          </cell>
          <cell r="F29">
            <v>8098.1010998100001</v>
          </cell>
          <cell r="G29">
            <v>2.59902247</v>
          </cell>
          <cell r="H29">
            <v>4.8504965200000001</v>
          </cell>
          <cell r="I29">
            <v>2.5604585499999999</v>
          </cell>
          <cell r="J29">
            <v>102.08911191420769</v>
          </cell>
          <cell r="K29">
            <v>53.890346768590184</v>
          </cell>
          <cell r="N29">
            <v>1260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4460</v>
          </cell>
          <cell r="X29">
            <v>36117.530905152598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36117.530905152598</v>
          </cell>
          <cell r="AD29">
            <v>8098.1010998100001</v>
          </cell>
        </row>
        <row r="30">
          <cell r="A30">
            <v>2310</v>
          </cell>
          <cell r="B30">
            <v>2</v>
          </cell>
          <cell r="C30">
            <v>310</v>
          </cell>
          <cell r="D30">
            <v>98</v>
          </cell>
          <cell r="E30">
            <v>70910.967381430004</v>
          </cell>
          <cell r="F30">
            <v>27714.49763822</v>
          </cell>
          <cell r="G30">
            <v>2.5586235899999998</v>
          </cell>
          <cell r="H30">
            <v>6.3133819000000004</v>
          </cell>
          <cell r="I30">
            <v>2.9141309500000001</v>
          </cell>
          <cell r="J30">
            <v>447.68801797741065</v>
          </cell>
          <cell r="K30">
            <v>206.64384474066563</v>
          </cell>
          <cell r="N30">
            <v>1380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4580</v>
          </cell>
          <cell r="X30">
            <v>126932.3991830476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126932.3991830476</v>
          </cell>
          <cell r="AD30">
            <v>27714.49763822</v>
          </cell>
        </row>
        <row r="31">
          <cell r="A31">
            <v>2355</v>
          </cell>
          <cell r="B31">
            <v>2</v>
          </cell>
          <cell r="C31">
            <v>355</v>
          </cell>
          <cell r="D31">
            <v>89</v>
          </cell>
          <cell r="E31">
            <v>15284.23440967</v>
          </cell>
          <cell r="F31">
            <v>5798.3096194600002</v>
          </cell>
          <cell r="G31">
            <v>2.6359810700000001</v>
          </cell>
          <cell r="H31">
            <v>4.3081369199999999</v>
          </cell>
          <cell r="I31">
            <v>0.75403507000000003</v>
          </cell>
          <cell r="J31">
            <v>65.846574554233726</v>
          </cell>
          <cell r="K31">
            <v>11.524848762991928</v>
          </cell>
          <cell r="N31">
            <v>740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3940</v>
          </cell>
          <cell r="X31">
            <v>22845.339900672403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22845.339900672403</v>
          </cell>
          <cell r="AD31">
            <v>5798.3096194600002</v>
          </cell>
        </row>
        <row r="32">
          <cell r="A32">
            <v>2360</v>
          </cell>
          <cell r="B32">
            <v>2</v>
          </cell>
          <cell r="C32">
            <v>360</v>
          </cell>
          <cell r="D32">
            <v>88</v>
          </cell>
          <cell r="E32">
            <v>39.399531240000002</v>
          </cell>
          <cell r="F32">
            <v>14.92965746</v>
          </cell>
          <cell r="G32">
            <v>2.6390110600000001</v>
          </cell>
          <cell r="H32">
            <v>4.2671323599999997</v>
          </cell>
          <cell r="I32">
            <v>0.80027994000000002</v>
          </cell>
          <cell r="J32">
            <v>0.16812301472303492</v>
          </cell>
          <cell r="K32">
            <v>3.1530654496775327E-2</v>
          </cell>
          <cell r="N32">
            <v>740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3200</v>
          </cell>
          <cell r="V32">
            <v>0</v>
          </cell>
          <cell r="W32">
            <v>3940</v>
          </cell>
          <cell r="X32">
            <v>58.822850392399999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58.822850392399999</v>
          </cell>
          <cell r="AD32">
            <v>14.92965746</v>
          </cell>
        </row>
        <row r="33">
          <cell r="A33">
            <v>2380</v>
          </cell>
          <cell r="B33">
            <v>2</v>
          </cell>
          <cell r="C33">
            <v>380</v>
          </cell>
          <cell r="D33">
            <v>84</v>
          </cell>
          <cell r="E33">
            <v>3701.1437263500002</v>
          </cell>
          <cell r="F33">
            <v>1423.55254072</v>
          </cell>
          <cell r="G33">
            <v>2.59993476</v>
          </cell>
          <cell r="H33">
            <v>2.92750412</v>
          </cell>
          <cell r="I33">
            <v>1.1267040000000001E-2</v>
          </cell>
          <cell r="J33">
            <v>10.835113507601777</v>
          </cell>
          <cell r="K33">
            <v>4.1700934410534511E-2</v>
          </cell>
          <cell r="N33">
            <v>910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3200</v>
          </cell>
          <cell r="V33">
            <v>0</v>
          </cell>
          <cell r="W33">
            <v>4110</v>
          </cell>
          <cell r="X33">
            <v>5850.8009423591993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5850.8009423591993</v>
          </cell>
          <cell r="AD33">
            <v>1423.55254072</v>
          </cell>
        </row>
        <row r="34">
          <cell r="A34">
            <v>2385</v>
          </cell>
          <cell r="B34">
            <v>2</v>
          </cell>
          <cell r="C34">
            <v>385</v>
          </cell>
          <cell r="D34">
            <v>83</v>
          </cell>
          <cell r="E34">
            <v>3.3711899399999998</v>
          </cell>
          <cell r="F34">
            <v>1.3101101100000001</v>
          </cell>
          <cell r="G34">
            <v>2.5732111500000001</v>
          </cell>
          <cell r="H34">
            <v>4.0549461600000001</v>
          </cell>
          <cell r="I34">
            <v>0.53563457000000003</v>
          </cell>
          <cell r="J34">
            <v>1.3669993701833629E-2</v>
          </cell>
          <cell r="K34">
            <v>1.8057258739002258E-3</v>
          </cell>
          <cell r="N34">
            <v>910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3200</v>
          </cell>
          <cell r="V34">
            <v>0</v>
          </cell>
          <cell r="W34">
            <v>4110</v>
          </cell>
          <cell r="X34">
            <v>5.3845525521000006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5.3845525521000006</v>
          </cell>
          <cell r="AD34">
            <v>1.3101101100000001</v>
          </cell>
        </row>
      </sheetData>
      <sheetData sheetId="6">
        <row r="2">
          <cell r="A2">
            <v>305</v>
          </cell>
          <cell r="B2">
            <v>0</v>
          </cell>
          <cell r="C2">
            <v>305</v>
          </cell>
          <cell r="D2">
            <v>99</v>
          </cell>
          <cell r="E2">
            <v>138181.15853913999</v>
          </cell>
          <cell r="F2">
            <v>53155.356742069998</v>
          </cell>
          <cell r="G2">
            <v>2.5995716500000001</v>
          </cell>
          <cell r="H2">
            <v>7.0540560000000002E-2</v>
          </cell>
          <cell r="I2">
            <v>8.0117540000000001E-2</v>
          </cell>
          <cell r="J2">
            <v>9.7473763047997171</v>
          </cell>
          <cell r="K2">
            <v>11.070734496505889</v>
          </cell>
          <cell r="N2">
            <v>2440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570</v>
          </cell>
          <cell r="U2">
            <v>0</v>
          </cell>
          <cell r="V2">
            <v>0</v>
          </cell>
          <cell r="W2">
            <v>3830</v>
          </cell>
          <cell r="X2">
            <v>203585.0163221281</v>
          </cell>
          <cell r="Y2">
            <v>53155.356742069998</v>
          </cell>
          <cell r="Z2">
            <v>203585.0163221281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310</v>
          </cell>
          <cell r="B3">
            <v>0</v>
          </cell>
          <cell r="C3">
            <v>310</v>
          </cell>
          <cell r="D3">
            <v>98</v>
          </cell>
          <cell r="E3">
            <v>15384.3104317</v>
          </cell>
          <cell r="F3">
            <v>5918.0814065100003</v>
          </cell>
          <cell r="G3">
            <v>2.5995435599999999</v>
          </cell>
          <cell r="H3">
            <v>7.3783870000000001E-2</v>
          </cell>
          <cell r="I3">
            <v>7.7252849999999998E-2</v>
          </cell>
          <cell r="J3">
            <v>1.1351139609321967</v>
          </cell>
          <cell r="K3">
            <v>1.1884818261335555</v>
          </cell>
          <cell r="N3">
            <v>2460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570</v>
          </cell>
          <cell r="U3">
            <v>0</v>
          </cell>
          <cell r="V3">
            <v>0</v>
          </cell>
          <cell r="W3">
            <v>3850</v>
          </cell>
          <cell r="X3">
            <v>22784.613415063501</v>
          </cell>
          <cell r="Y3">
            <v>5918.0814065100003</v>
          </cell>
          <cell r="Z3">
            <v>22784.613415063501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315</v>
          </cell>
          <cell r="B4">
            <v>0</v>
          </cell>
          <cell r="C4">
            <v>315</v>
          </cell>
          <cell r="D4">
            <v>97</v>
          </cell>
          <cell r="E4">
            <v>6.4617229999999998E-2</v>
          </cell>
          <cell r="F4">
            <v>2.4852780000000001E-2</v>
          </cell>
          <cell r="G4">
            <v>2.6</v>
          </cell>
          <cell r="H4">
            <v>0.01</v>
          </cell>
          <cell r="I4">
            <v>0.01</v>
          </cell>
          <cell r="J4">
            <v>6.4617229999999995E-7</v>
          </cell>
          <cell r="K4">
            <v>6.4617229999999995E-7</v>
          </cell>
          <cell r="N4">
            <v>2460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570</v>
          </cell>
          <cell r="U4">
            <v>0</v>
          </cell>
          <cell r="V4">
            <v>0</v>
          </cell>
          <cell r="W4">
            <v>3850</v>
          </cell>
          <cell r="X4">
            <v>9.5683203000000008E-2</v>
          </cell>
          <cell r="Y4">
            <v>2.4852780000000001E-2</v>
          </cell>
          <cell r="Z4">
            <v>9.5683203000000008E-2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325</v>
          </cell>
          <cell r="B5">
            <v>0</v>
          </cell>
          <cell r="C5">
            <v>325</v>
          </cell>
          <cell r="D5">
            <v>95</v>
          </cell>
          <cell r="E5">
            <v>0.11421864</v>
          </cell>
          <cell r="F5">
            <v>4.3930240000000002E-2</v>
          </cell>
          <cell r="G5">
            <v>2.6</v>
          </cell>
          <cell r="H5">
            <v>0.01</v>
          </cell>
          <cell r="I5">
            <v>0.01</v>
          </cell>
          <cell r="J5">
            <v>1.1421864000000001E-6</v>
          </cell>
          <cell r="K5">
            <v>1.1421864000000001E-6</v>
          </cell>
          <cell r="N5">
            <v>2460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570</v>
          </cell>
          <cell r="U5">
            <v>0</v>
          </cell>
          <cell r="V5">
            <v>0</v>
          </cell>
          <cell r="W5">
            <v>3850</v>
          </cell>
          <cell r="X5">
            <v>0.169131424</v>
          </cell>
          <cell r="Y5">
            <v>4.3930240000000002E-2</v>
          </cell>
          <cell r="Z5">
            <v>0.169131424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330</v>
          </cell>
          <cell r="B6">
            <v>0</v>
          </cell>
          <cell r="C6">
            <v>330</v>
          </cell>
          <cell r="D6">
            <v>94</v>
          </cell>
          <cell r="E6">
            <v>5.7291269999999998E-2</v>
          </cell>
          <cell r="F6">
            <v>2.2035099999999998E-2</v>
          </cell>
          <cell r="G6">
            <v>2.6</v>
          </cell>
          <cell r="H6">
            <v>0.01</v>
          </cell>
          <cell r="I6">
            <v>0.01</v>
          </cell>
          <cell r="J6">
            <v>5.7291269999999996E-7</v>
          </cell>
          <cell r="K6">
            <v>5.7291269999999996E-7</v>
          </cell>
          <cell r="N6">
            <v>2460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570</v>
          </cell>
          <cell r="U6">
            <v>0</v>
          </cell>
          <cell r="V6">
            <v>0</v>
          </cell>
          <cell r="W6">
            <v>3850</v>
          </cell>
          <cell r="X6">
            <v>8.4835134999999992E-2</v>
          </cell>
          <cell r="Y6">
            <v>2.2035099999999998E-2</v>
          </cell>
          <cell r="Z6">
            <v>8.4835134999999992E-2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350</v>
          </cell>
          <cell r="B7">
            <v>0</v>
          </cell>
          <cell r="C7">
            <v>350</v>
          </cell>
          <cell r="D7">
            <v>90</v>
          </cell>
          <cell r="E7">
            <v>193622.34307274999</v>
          </cell>
          <cell r="F7">
            <v>74462.130259950005</v>
          </cell>
          <cell r="G7">
            <v>2.6002793999999998</v>
          </cell>
          <cell r="H7">
            <v>9.7551460000000007E-2</v>
          </cell>
          <cell r="I7">
            <v>3.7604989999999998E-2</v>
          </cell>
          <cell r="J7">
            <v>18.888142255367651</v>
          </cell>
          <cell r="K7">
            <v>7.2811662750273323</v>
          </cell>
          <cell r="N7">
            <v>1930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570</v>
          </cell>
          <cell r="U7">
            <v>0</v>
          </cell>
          <cell r="V7">
            <v>0</v>
          </cell>
          <cell r="W7">
            <v>3320</v>
          </cell>
          <cell r="X7">
            <v>247214.27246303399</v>
          </cell>
          <cell r="Y7">
            <v>74462.130259950005</v>
          </cell>
          <cell r="Z7">
            <v>247214.27246303399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355</v>
          </cell>
          <cell r="B8">
            <v>0</v>
          </cell>
          <cell r="C8">
            <v>355</v>
          </cell>
          <cell r="D8">
            <v>89</v>
          </cell>
          <cell r="E8">
            <v>53.957471570000003</v>
          </cell>
          <cell r="F8">
            <v>20.75287368</v>
          </cell>
          <cell r="G8">
            <v>2.6</v>
          </cell>
          <cell r="H8">
            <v>0.01</v>
          </cell>
          <cell r="I8">
            <v>0.01</v>
          </cell>
          <cell r="J8">
            <v>5.3957471570000005E-4</v>
          </cell>
          <cell r="K8">
            <v>5.3957471570000005E-4</v>
          </cell>
          <cell r="N8">
            <v>1930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570</v>
          </cell>
          <cell r="U8">
            <v>0</v>
          </cell>
          <cell r="V8">
            <v>0</v>
          </cell>
          <cell r="W8">
            <v>3320</v>
          </cell>
          <cell r="X8">
            <v>68.899540617599996</v>
          </cell>
          <cell r="Y8">
            <v>20.75287368</v>
          </cell>
          <cell r="Z8">
            <v>68.899540617599996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370</v>
          </cell>
          <cell r="B9">
            <v>0</v>
          </cell>
          <cell r="C9">
            <v>370</v>
          </cell>
          <cell r="D9">
            <v>86</v>
          </cell>
          <cell r="E9">
            <v>0.16197628999999999</v>
          </cell>
          <cell r="F9">
            <v>6.2298569999999998E-2</v>
          </cell>
          <cell r="G9">
            <v>2.6</v>
          </cell>
          <cell r="H9">
            <v>0.01</v>
          </cell>
          <cell r="I9">
            <v>0.01</v>
          </cell>
          <cell r="J9">
            <v>1.6197629E-6</v>
          </cell>
          <cell r="K9">
            <v>1.6197629E-6</v>
          </cell>
          <cell r="N9">
            <v>700</v>
          </cell>
          <cell r="O9">
            <v>0</v>
          </cell>
          <cell r="P9">
            <v>1500</v>
          </cell>
          <cell r="Q9">
            <v>0</v>
          </cell>
          <cell r="R9">
            <v>150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2350</v>
          </cell>
          <cell r="X9">
            <v>0.14640163949999999</v>
          </cell>
          <cell r="Y9">
            <v>0</v>
          </cell>
          <cell r="Z9">
            <v>0</v>
          </cell>
          <cell r="AA9">
            <v>6.2298569999999998E-2</v>
          </cell>
          <cell r="AB9">
            <v>0.14640163949999999</v>
          </cell>
          <cell r="AC9">
            <v>0</v>
          </cell>
          <cell r="AD9">
            <v>0</v>
          </cell>
        </row>
        <row r="10">
          <cell r="A10">
            <v>380</v>
          </cell>
          <cell r="B10">
            <v>0</v>
          </cell>
          <cell r="C10">
            <v>380</v>
          </cell>
          <cell r="D10">
            <v>84</v>
          </cell>
          <cell r="E10">
            <v>0.15222911</v>
          </cell>
          <cell r="F10">
            <v>5.8549660000000003E-2</v>
          </cell>
          <cell r="G10">
            <v>2.6</v>
          </cell>
          <cell r="H10">
            <v>0.01</v>
          </cell>
          <cell r="I10">
            <v>0.01</v>
          </cell>
          <cell r="J10">
            <v>1.5222911000000001E-6</v>
          </cell>
          <cell r="K10">
            <v>1.5222911000000001E-6</v>
          </cell>
          <cell r="N10">
            <v>700</v>
          </cell>
          <cell r="O10">
            <v>0</v>
          </cell>
          <cell r="P10">
            <v>1500</v>
          </cell>
          <cell r="Q10">
            <v>0</v>
          </cell>
          <cell r="R10">
            <v>150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2350</v>
          </cell>
          <cell r="X10">
            <v>0.13759170100000001</v>
          </cell>
          <cell r="Y10">
            <v>0</v>
          </cell>
          <cell r="Z10">
            <v>0</v>
          </cell>
          <cell r="AA10">
            <v>5.8549660000000003E-2</v>
          </cell>
          <cell r="AB10">
            <v>0.13759170100000001</v>
          </cell>
          <cell r="AC10">
            <v>0</v>
          </cell>
          <cell r="AD10">
            <v>0</v>
          </cell>
        </row>
        <row r="11">
          <cell r="A11">
            <v>385</v>
          </cell>
          <cell r="B11">
            <v>0</v>
          </cell>
          <cell r="C11">
            <v>385</v>
          </cell>
          <cell r="D11">
            <v>83</v>
          </cell>
          <cell r="E11">
            <v>0.60981377000000003</v>
          </cell>
          <cell r="F11">
            <v>0.23454375999999999</v>
          </cell>
          <cell r="G11">
            <v>2.6</v>
          </cell>
          <cell r="H11">
            <v>0.01</v>
          </cell>
          <cell r="I11">
            <v>0.01</v>
          </cell>
          <cell r="J11">
            <v>6.0981377000000009E-6</v>
          </cell>
          <cell r="K11">
            <v>6.0981377000000009E-6</v>
          </cell>
          <cell r="N11">
            <v>700</v>
          </cell>
          <cell r="O11">
            <v>0</v>
          </cell>
          <cell r="P11">
            <v>1500</v>
          </cell>
          <cell r="Q11">
            <v>0</v>
          </cell>
          <cell r="R11">
            <v>150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2350</v>
          </cell>
          <cell r="X11">
            <v>0.55117783599999992</v>
          </cell>
          <cell r="Y11">
            <v>0</v>
          </cell>
          <cell r="Z11">
            <v>0</v>
          </cell>
          <cell r="AA11">
            <v>0.23454375999999999</v>
          </cell>
          <cell r="AB11">
            <v>0.55117783599999992</v>
          </cell>
          <cell r="AC11">
            <v>0</v>
          </cell>
          <cell r="AD11">
            <v>0</v>
          </cell>
        </row>
        <row r="12">
          <cell r="A12">
            <v>390</v>
          </cell>
          <cell r="B12">
            <v>0</v>
          </cell>
          <cell r="C12">
            <v>390</v>
          </cell>
          <cell r="D12">
            <v>82</v>
          </cell>
          <cell r="E12">
            <v>165968.69829433001</v>
          </cell>
          <cell r="F12">
            <v>63865.067272059998</v>
          </cell>
          <cell r="G12">
            <v>2.5987399</v>
          </cell>
          <cell r="H12">
            <v>3.7573240000000001E-2</v>
          </cell>
          <cell r="I12">
            <v>3.6565260000000002E-2</v>
          </cell>
          <cell r="J12">
            <v>6.2359817335004522</v>
          </cell>
          <cell r="K12">
            <v>6.0686886049937341</v>
          </cell>
          <cell r="N12">
            <v>1100</v>
          </cell>
          <cell r="O12">
            <v>0</v>
          </cell>
          <cell r="P12">
            <v>1500</v>
          </cell>
          <cell r="Q12">
            <v>0</v>
          </cell>
          <cell r="R12">
            <v>150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2750</v>
          </cell>
          <cell r="X12">
            <v>175628.93499816497</v>
          </cell>
          <cell r="Y12">
            <v>0</v>
          </cell>
          <cell r="Z12">
            <v>0</v>
          </cell>
          <cell r="AA12">
            <v>63865.067272059998</v>
          </cell>
          <cell r="AB12">
            <v>175628.93499816497</v>
          </cell>
          <cell r="AC12">
            <v>0</v>
          </cell>
          <cell r="AD12">
            <v>0</v>
          </cell>
        </row>
        <row r="13">
          <cell r="A13">
            <v>395</v>
          </cell>
          <cell r="B13">
            <v>0</v>
          </cell>
          <cell r="C13">
            <v>395</v>
          </cell>
          <cell r="D13">
            <v>81</v>
          </cell>
          <cell r="E13">
            <v>151176.02329529999</v>
          </cell>
          <cell r="F13">
            <v>58172.5628173</v>
          </cell>
          <cell r="G13">
            <v>2.5987513</v>
          </cell>
          <cell r="H13">
            <v>2.2312229999999999E-2</v>
          </cell>
          <cell r="I13">
            <v>3.5111320000000001E-2</v>
          </cell>
          <cell r="J13">
            <v>3.3730742022500912</v>
          </cell>
          <cell r="K13">
            <v>5.3079897302487327</v>
          </cell>
          <cell r="N13">
            <v>1100</v>
          </cell>
          <cell r="O13">
            <v>0</v>
          </cell>
          <cell r="P13">
            <v>1500</v>
          </cell>
          <cell r="Q13">
            <v>0</v>
          </cell>
          <cell r="R13">
            <v>150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2750</v>
          </cell>
          <cell r="X13">
            <v>159974.54774757501</v>
          </cell>
          <cell r="Y13">
            <v>0</v>
          </cell>
          <cell r="Z13">
            <v>0</v>
          </cell>
          <cell r="AA13">
            <v>58172.5628173</v>
          </cell>
          <cell r="AB13">
            <v>159974.54774757501</v>
          </cell>
          <cell r="AC13">
            <v>0</v>
          </cell>
          <cell r="AD13">
            <v>0</v>
          </cell>
        </row>
        <row r="14">
          <cell r="A14">
            <v>400</v>
          </cell>
          <cell r="B14">
            <v>0</v>
          </cell>
          <cell r="C14">
            <v>400</v>
          </cell>
          <cell r="D14">
            <v>80</v>
          </cell>
          <cell r="E14">
            <v>187964.04102621999</v>
          </cell>
          <cell r="F14">
            <v>72293.861933160006</v>
          </cell>
          <cell r="G14">
            <v>2.6</v>
          </cell>
          <cell r="H14">
            <v>0.01</v>
          </cell>
          <cell r="I14">
            <v>0.01</v>
          </cell>
          <cell r="J14">
            <v>1.8796404102622</v>
          </cell>
          <cell r="K14">
            <v>1.8796404102622</v>
          </cell>
          <cell r="N14">
            <v>440</v>
          </cell>
          <cell r="O14">
            <v>0</v>
          </cell>
          <cell r="P14">
            <v>0</v>
          </cell>
          <cell r="Q14">
            <v>1550</v>
          </cell>
          <cell r="R14">
            <v>150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2140</v>
          </cell>
          <cell r="X14">
            <v>154708.86453696241</v>
          </cell>
          <cell r="Y14">
            <v>0</v>
          </cell>
          <cell r="Z14">
            <v>0</v>
          </cell>
          <cell r="AA14">
            <v>72293.861933160006</v>
          </cell>
          <cell r="AB14">
            <v>154708.86453696241</v>
          </cell>
          <cell r="AC14">
            <v>0</v>
          </cell>
          <cell r="AD14">
            <v>0</v>
          </cell>
        </row>
        <row r="15">
          <cell r="A15">
            <v>405</v>
          </cell>
          <cell r="B15">
            <v>0</v>
          </cell>
          <cell r="C15">
            <v>405</v>
          </cell>
          <cell r="D15">
            <v>79</v>
          </cell>
          <cell r="E15">
            <v>187710.42726689001</v>
          </cell>
          <cell r="F15">
            <v>72196.318179580005</v>
          </cell>
          <cell r="G15">
            <v>2.6</v>
          </cell>
          <cell r="H15">
            <v>0.01</v>
          </cell>
          <cell r="I15">
            <v>0.01</v>
          </cell>
          <cell r="J15">
            <v>1.8771042726689002</v>
          </cell>
          <cell r="K15">
            <v>1.8771042726689002</v>
          </cell>
          <cell r="N15">
            <v>440</v>
          </cell>
          <cell r="O15">
            <v>0</v>
          </cell>
          <cell r="P15">
            <v>0</v>
          </cell>
          <cell r="Q15">
            <v>1550</v>
          </cell>
          <cell r="R15">
            <v>150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2140</v>
          </cell>
          <cell r="X15">
            <v>154500.12090430121</v>
          </cell>
          <cell r="Y15">
            <v>0</v>
          </cell>
          <cell r="Z15">
            <v>0</v>
          </cell>
          <cell r="AA15">
            <v>72196.318179580005</v>
          </cell>
          <cell r="AB15">
            <v>154500.12090430121</v>
          </cell>
          <cell r="AC15">
            <v>0</v>
          </cell>
          <cell r="AD15">
            <v>0</v>
          </cell>
        </row>
        <row r="16">
          <cell r="A16">
            <v>420</v>
          </cell>
          <cell r="B16">
            <v>0</v>
          </cell>
          <cell r="C16">
            <v>420</v>
          </cell>
          <cell r="D16">
            <v>76</v>
          </cell>
          <cell r="E16">
            <v>0.39999737000000002</v>
          </cell>
          <cell r="F16">
            <v>0.15384513999999999</v>
          </cell>
          <cell r="G16">
            <v>2.6</v>
          </cell>
          <cell r="H16">
            <v>0.01</v>
          </cell>
          <cell r="I16">
            <v>0.01</v>
          </cell>
          <cell r="J16">
            <v>3.9999737000000006E-6</v>
          </cell>
          <cell r="K16">
            <v>3.9999737000000006E-6</v>
          </cell>
          <cell r="N16">
            <v>440</v>
          </cell>
          <cell r="O16">
            <v>0</v>
          </cell>
          <cell r="P16">
            <v>0</v>
          </cell>
          <cell r="Q16">
            <v>1550</v>
          </cell>
          <cell r="R16">
            <v>150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2140</v>
          </cell>
          <cell r="X16">
            <v>0.3292285996</v>
          </cell>
          <cell r="Y16">
            <v>0</v>
          </cell>
          <cell r="Z16">
            <v>0</v>
          </cell>
          <cell r="AA16">
            <v>0.15384513999999999</v>
          </cell>
          <cell r="AB16">
            <v>0.3292285996</v>
          </cell>
          <cell r="AC16">
            <v>0</v>
          </cell>
          <cell r="AD16">
            <v>0</v>
          </cell>
        </row>
        <row r="17">
          <cell r="A17">
            <v>425</v>
          </cell>
          <cell r="B17">
            <v>0</v>
          </cell>
          <cell r="C17">
            <v>425</v>
          </cell>
          <cell r="D17">
            <v>75</v>
          </cell>
          <cell r="E17">
            <v>1.3339203399999999</v>
          </cell>
          <cell r="F17">
            <v>0.51304627999999997</v>
          </cell>
          <cell r="G17">
            <v>2.6</v>
          </cell>
          <cell r="H17">
            <v>4.9178800000000003E-3</v>
          </cell>
          <cell r="I17">
            <v>4.9178800000000003E-3</v>
          </cell>
          <cell r="J17">
            <v>6.5600601616792E-6</v>
          </cell>
          <cell r="K17">
            <v>6.5600601616792E-6</v>
          </cell>
          <cell r="N17">
            <v>440</v>
          </cell>
          <cell r="O17">
            <v>0</v>
          </cell>
          <cell r="P17">
            <v>0</v>
          </cell>
          <cell r="Q17">
            <v>1550</v>
          </cell>
          <cell r="R17">
            <v>150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2140</v>
          </cell>
          <cell r="X17">
            <v>1.0979190391999998</v>
          </cell>
          <cell r="Y17">
            <v>0</v>
          </cell>
          <cell r="Z17">
            <v>0</v>
          </cell>
          <cell r="AA17">
            <v>0.51304627999999997</v>
          </cell>
          <cell r="AB17">
            <v>1.0979190391999998</v>
          </cell>
          <cell r="AC17">
            <v>0</v>
          </cell>
          <cell r="AD17">
            <v>0</v>
          </cell>
        </row>
        <row r="18">
          <cell r="A18">
            <v>430</v>
          </cell>
          <cell r="B18">
            <v>0</v>
          </cell>
          <cell r="C18">
            <v>430</v>
          </cell>
          <cell r="D18">
            <v>74</v>
          </cell>
          <cell r="E18">
            <v>1.3380879999999999</v>
          </cell>
          <cell r="F18">
            <v>0.51464922999999996</v>
          </cell>
          <cell r="G18">
            <v>2.6</v>
          </cell>
          <cell r="H18">
            <v>0.01</v>
          </cell>
          <cell r="I18">
            <v>0.01</v>
          </cell>
          <cell r="J18">
            <v>1.338088E-5</v>
          </cell>
          <cell r="K18">
            <v>1.338088E-5</v>
          </cell>
          <cell r="N18">
            <v>440</v>
          </cell>
          <cell r="O18">
            <v>0</v>
          </cell>
          <cell r="P18">
            <v>0</v>
          </cell>
          <cell r="Q18">
            <v>1550</v>
          </cell>
          <cell r="R18">
            <v>150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2140</v>
          </cell>
          <cell r="X18">
            <v>1.1013493522</v>
          </cell>
          <cell r="Y18">
            <v>0</v>
          </cell>
          <cell r="Z18">
            <v>0</v>
          </cell>
          <cell r="AA18">
            <v>0.51464922999999996</v>
          </cell>
          <cell r="AB18">
            <v>1.1013493522</v>
          </cell>
          <cell r="AC18">
            <v>0</v>
          </cell>
          <cell r="AD18">
            <v>0</v>
          </cell>
        </row>
        <row r="19">
          <cell r="A19">
            <v>435</v>
          </cell>
          <cell r="B19">
            <v>0</v>
          </cell>
          <cell r="C19">
            <v>435</v>
          </cell>
          <cell r="D19">
            <v>73</v>
          </cell>
          <cell r="E19">
            <v>0.33954819000000003</v>
          </cell>
          <cell r="F19">
            <v>0.13059546</v>
          </cell>
          <cell r="G19">
            <v>2.6</v>
          </cell>
          <cell r="H19">
            <v>0.01</v>
          </cell>
          <cell r="I19">
            <v>0.01</v>
          </cell>
          <cell r="J19">
            <v>3.3954819000000003E-6</v>
          </cell>
          <cell r="K19">
            <v>3.3954819000000003E-6</v>
          </cell>
          <cell r="N19">
            <v>440</v>
          </cell>
          <cell r="O19">
            <v>0</v>
          </cell>
          <cell r="P19">
            <v>0</v>
          </cell>
          <cell r="Q19">
            <v>1550</v>
          </cell>
          <cell r="R19">
            <v>150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2140</v>
          </cell>
          <cell r="X19">
            <v>0.27947428439999999</v>
          </cell>
          <cell r="Y19">
            <v>0</v>
          </cell>
          <cell r="Z19">
            <v>0</v>
          </cell>
          <cell r="AA19">
            <v>0.13059546</v>
          </cell>
          <cell r="AB19">
            <v>0.27947428439999999</v>
          </cell>
          <cell r="AC19">
            <v>0</v>
          </cell>
          <cell r="AD19">
            <v>0</v>
          </cell>
        </row>
        <row r="20">
          <cell r="A20">
            <v>440</v>
          </cell>
          <cell r="B20">
            <v>0</v>
          </cell>
          <cell r="C20">
            <v>440</v>
          </cell>
          <cell r="D20">
            <v>72</v>
          </cell>
          <cell r="E20">
            <v>1.57122009</v>
          </cell>
          <cell r="F20">
            <v>0.60431542000000005</v>
          </cell>
          <cell r="G20">
            <v>2.6</v>
          </cell>
          <cell r="H20">
            <v>0.01</v>
          </cell>
          <cell r="I20">
            <v>0.01</v>
          </cell>
          <cell r="J20">
            <v>1.57122009E-5</v>
          </cell>
          <cell r="K20">
            <v>1.57122009E-5</v>
          </cell>
          <cell r="N20">
            <v>440</v>
          </cell>
          <cell r="O20">
            <v>0</v>
          </cell>
          <cell r="P20">
            <v>0</v>
          </cell>
          <cell r="Q20">
            <v>1550</v>
          </cell>
          <cell r="R20">
            <v>150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2140</v>
          </cell>
          <cell r="X20">
            <v>1.2932349988</v>
          </cell>
          <cell r="Y20">
            <v>0</v>
          </cell>
          <cell r="Z20">
            <v>0</v>
          </cell>
          <cell r="AA20">
            <v>0.60431542000000005</v>
          </cell>
          <cell r="AB20">
            <v>1.2932349988</v>
          </cell>
          <cell r="AC20">
            <v>0</v>
          </cell>
          <cell r="AD20">
            <v>0</v>
          </cell>
        </row>
        <row r="21">
          <cell r="A21">
            <v>1305</v>
          </cell>
          <cell r="B21">
            <v>1</v>
          </cell>
          <cell r="C21">
            <v>305</v>
          </cell>
          <cell r="D21">
            <v>99</v>
          </cell>
          <cell r="E21">
            <v>6894.2580084499996</v>
          </cell>
          <cell r="F21">
            <v>2663.8234074500001</v>
          </cell>
          <cell r="G21">
            <v>2.5881062500000001</v>
          </cell>
          <cell r="H21">
            <v>1.61006307</v>
          </cell>
          <cell r="I21">
            <v>1.35549908</v>
          </cell>
          <cell r="J21">
            <v>11.100190214457092</v>
          </cell>
          <cell r="K21">
            <v>9.3451603877366072</v>
          </cell>
          <cell r="N21">
            <v>1360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3200</v>
          </cell>
          <cell r="V21">
            <v>0</v>
          </cell>
          <cell r="W21">
            <v>4560</v>
          </cell>
          <cell r="X21">
            <v>12147.034737972001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12147.034737972001</v>
          </cell>
          <cell r="AD21">
            <v>2663.8234074500001</v>
          </cell>
        </row>
        <row r="22">
          <cell r="A22">
            <v>1310</v>
          </cell>
          <cell r="B22">
            <v>1</v>
          </cell>
          <cell r="C22">
            <v>310</v>
          </cell>
          <cell r="D22">
            <v>98</v>
          </cell>
          <cell r="E22">
            <v>593.12426187000005</v>
          </cell>
          <cell r="F22">
            <v>229.02269655000001</v>
          </cell>
          <cell r="G22">
            <v>2.5898056</v>
          </cell>
          <cell r="H22">
            <v>1.25531423</v>
          </cell>
          <cell r="I22">
            <v>0.76580819</v>
          </cell>
          <cell r="J22">
            <v>0.74455732608365743</v>
          </cell>
          <cell r="K22">
            <v>0.45421941742775079</v>
          </cell>
          <cell r="N22">
            <v>1380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3200</v>
          </cell>
          <cell r="V22">
            <v>0</v>
          </cell>
          <cell r="W22">
            <v>4580</v>
          </cell>
          <cell r="X22">
            <v>1048.923950199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1048.923950199</v>
          </cell>
          <cell r="AD22">
            <v>229.02269655000001</v>
          </cell>
        </row>
        <row r="23">
          <cell r="A23">
            <v>1350</v>
          </cell>
          <cell r="B23">
            <v>1</v>
          </cell>
          <cell r="C23">
            <v>350</v>
          </cell>
          <cell r="D23">
            <v>90</v>
          </cell>
          <cell r="E23">
            <v>12204.715451849999</v>
          </cell>
          <cell r="F23">
            <v>4677.1586192000004</v>
          </cell>
          <cell r="G23">
            <v>2.6094294499999999</v>
          </cell>
          <cell r="H23">
            <v>1.69717885</v>
          </cell>
          <cell r="I23">
            <v>0.56471846000000003</v>
          </cell>
          <cell r="J23">
            <v>20.713584935148013</v>
          </cell>
          <cell r="K23">
            <v>6.8922281147069357</v>
          </cell>
          <cell r="N23">
            <v>850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4050</v>
          </cell>
          <cell r="X23">
            <v>18942.492407760001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18942.492407760001</v>
          </cell>
          <cell r="AD23">
            <v>4677.1586192000004</v>
          </cell>
        </row>
        <row r="24">
          <cell r="A24">
            <v>1390</v>
          </cell>
          <cell r="B24">
            <v>1</v>
          </cell>
          <cell r="C24">
            <v>390</v>
          </cell>
          <cell r="D24">
            <v>82</v>
          </cell>
          <cell r="E24">
            <v>1107.33220037</v>
          </cell>
          <cell r="F24">
            <v>431.29788767999997</v>
          </cell>
          <cell r="G24">
            <v>2.56744174</v>
          </cell>
          <cell r="H24">
            <v>1.7492037300000001</v>
          </cell>
          <cell r="I24">
            <v>0.82131670999999995</v>
          </cell>
          <cell r="J24">
            <v>1.9369496152363115</v>
          </cell>
          <cell r="K24">
            <v>0.90947043968494912</v>
          </cell>
          <cell r="N24">
            <v>1280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4480</v>
          </cell>
          <cell r="X24">
            <v>1932.2145368064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1932.2145368064</v>
          </cell>
          <cell r="AD24">
            <v>431.29788767999997</v>
          </cell>
        </row>
        <row r="25">
          <cell r="A25">
            <v>1395</v>
          </cell>
          <cell r="B25">
            <v>1</v>
          </cell>
          <cell r="C25">
            <v>395</v>
          </cell>
          <cell r="D25">
            <v>81</v>
          </cell>
          <cell r="E25">
            <v>18.167925489999998</v>
          </cell>
          <cell r="F25">
            <v>7.0329640199999996</v>
          </cell>
          <cell r="G25">
            <v>2.58325301</v>
          </cell>
          <cell r="H25">
            <v>1.0119977600000001</v>
          </cell>
          <cell r="I25">
            <v>0.94317412</v>
          </cell>
          <cell r="J25">
            <v>1.8385899899726901E-2</v>
          </cell>
          <cell r="K25">
            <v>1.7135517136256318E-2</v>
          </cell>
          <cell r="N25">
            <v>1280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4480</v>
          </cell>
          <cell r="X25">
            <v>31.507678809599998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31.507678809599998</v>
          </cell>
          <cell r="AD25">
            <v>7.0329640199999996</v>
          </cell>
        </row>
        <row r="26">
          <cell r="A26">
            <v>2305</v>
          </cell>
          <cell r="B26">
            <v>2</v>
          </cell>
          <cell r="C26">
            <v>305</v>
          </cell>
          <cell r="D26">
            <v>99</v>
          </cell>
          <cell r="E26">
            <v>59399.508965710003</v>
          </cell>
          <cell r="F26">
            <v>23215.183325940001</v>
          </cell>
          <cell r="G26">
            <v>2.55864914</v>
          </cell>
          <cell r="H26">
            <v>5.2882014499999999</v>
          </cell>
          <cell r="I26">
            <v>6.0398388399999998</v>
          </cell>
          <cell r="J26">
            <v>314.11656944175564</v>
          </cell>
          <cell r="K26">
            <v>358.76346132802354</v>
          </cell>
          <cell r="N26">
            <v>1360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4560</v>
          </cell>
          <cell r="X26">
            <v>105861.2359662864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105861.2359662864</v>
          </cell>
          <cell r="AD26">
            <v>23215.183325940001</v>
          </cell>
        </row>
        <row r="27">
          <cell r="A27">
            <v>2310</v>
          </cell>
          <cell r="B27">
            <v>2</v>
          </cell>
          <cell r="C27">
            <v>310</v>
          </cell>
          <cell r="D27">
            <v>98</v>
          </cell>
          <cell r="E27">
            <v>9815.1058272099999</v>
          </cell>
          <cell r="F27">
            <v>3836.2585314600001</v>
          </cell>
          <cell r="G27">
            <v>2.5585100000000001</v>
          </cell>
          <cell r="H27">
            <v>7.29295282</v>
          </cell>
          <cell r="I27">
            <v>2.1611672199999998</v>
          </cell>
          <cell r="J27">
            <v>71.581103721149603</v>
          </cell>
          <cell r="K27">
            <v>21.212084974597232</v>
          </cell>
          <cell r="N27">
            <v>1380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4580</v>
          </cell>
          <cell r="X27">
            <v>17570.0640740868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17570.0640740868</v>
          </cell>
          <cell r="AD27">
            <v>3836.2585314600001</v>
          </cell>
        </row>
        <row r="28">
          <cell r="A28">
            <v>2350</v>
          </cell>
          <cell r="B28">
            <v>2</v>
          </cell>
          <cell r="C28">
            <v>350</v>
          </cell>
          <cell r="D28">
            <v>90</v>
          </cell>
          <cell r="E28">
            <v>31545.201637760001</v>
          </cell>
          <cell r="F28">
            <v>12083.85442915</v>
          </cell>
          <cell r="G28">
            <v>2.6105247999999999</v>
          </cell>
          <cell r="H28">
            <v>4.1001953499999999</v>
          </cell>
          <cell r="I28">
            <v>0.78036127</v>
          </cell>
          <cell r="J28">
            <v>129.34148906995594</v>
          </cell>
          <cell r="K28">
            <v>24.616653612448474</v>
          </cell>
          <cell r="N28">
            <v>850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4050</v>
          </cell>
          <cell r="X28">
            <v>48939.610438057498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48939.610438057498</v>
          </cell>
          <cell r="AD28">
            <v>12083.85442915</v>
          </cell>
        </row>
        <row r="29">
          <cell r="A29">
            <v>2390</v>
          </cell>
          <cell r="B29">
            <v>2</v>
          </cell>
          <cell r="C29">
            <v>390</v>
          </cell>
          <cell r="D29">
            <v>82</v>
          </cell>
          <cell r="E29">
            <v>13.14109156</v>
          </cell>
          <cell r="F29">
            <v>5.1140316800000001</v>
          </cell>
          <cell r="G29">
            <v>2.56961481</v>
          </cell>
          <cell r="H29">
            <v>4.1458529400000002</v>
          </cell>
          <cell r="I29">
            <v>0.60703428999999998</v>
          </cell>
          <cell r="J29">
            <v>5.4481033078835187E-2</v>
          </cell>
          <cell r="K29">
            <v>7.9770931849495914E-3</v>
          </cell>
          <cell r="N29">
            <v>1280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4480</v>
          </cell>
          <cell r="X29">
            <v>22.910861926399999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22.910861926399999</v>
          </cell>
          <cell r="AD29">
            <v>5.1140316800000001</v>
          </cell>
        </row>
      </sheetData>
      <sheetData sheetId="7">
        <row r="2">
          <cell r="A2">
            <v>300</v>
          </cell>
          <cell r="B2">
            <v>0</v>
          </cell>
          <cell r="C2">
            <v>300</v>
          </cell>
          <cell r="D2">
            <v>100</v>
          </cell>
          <cell r="E2">
            <v>102026.72161238</v>
          </cell>
          <cell r="F2">
            <v>39250.119845230001</v>
          </cell>
          <cell r="G2">
            <v>2.5993989800000001</v>
          </cell>
          <cell r="H2">
            <v>0.13867196000000001</v>
          </cell>
          <cell r="I2">
            <v>0.26384723999999998</v>
          </cell>
          <cell r="J2">
            <v>14.148245458363096</v>
          </cell>
          <cell r="K2">
            <v>26.919468903674812</v>
          </cell>
          <cell r="N2">
            <v>2430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590</v>
          </cell>
          <cell r="U2">
            <v>0</v>
          </cell>
          <cell r="V2">
            <v>0</v>
          </cell>
          <cell r="W2">
            <v>3840</v>
          </cell>
          <cell r="X2">
            <v>150720.46020568319</v>
          </cell>
          <cell r="Y2">
            <v>39250.119845230001</v>
          </cell>
          <cell r="Z2">
            <v>150720.46020568319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305</v>
          </cell>
          <cell r="B3">
            <v>0</v>
          </cell>
          <cell r="C3">
            <v>305</v>
          </cell>
          <cell r="D3">
            <v>99</v>
          </cell>
          <cell r="E3">
            <v>39746.298234800001</v>
          </cell>
          <cell r="F3">
            <v>15288.861748859999</v>
          </cell>
          <cell r="G3">
            <v>2.59968982</v>
          </cell>
          <cell r="H3">
            <v>0.15264696</v>
          </cell>
          <cell r="I3">
            <v>0.47106369999999997</v>
          </cell>
          <cell r="J3">
            <v>6.0671515967955862</v>
          </cell>
          <cell r="K3">
            <v>18.723038307788357</v>
          </cell>
          <cell r="N3">
            <v>2480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590</v>
          </cell>
          <cell r="U3">
            <v>0</v>
          </cell>
          <cell r="V3">
            <v>0</v>
          </cell>
          <cell r="W3">
            <v>3890</v>
          </cell>
          <cell r="X3">
            <v>59473.672203065398</v>
          </cell>
          <cell r="Y3">
            <v>15288.861748859999</v>
          </cell>
          <cell r="Z3">
            <v>59473.672203065398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0.11421864</v>
          </cell>
          <cell r="F4">
            <v>4.3930240000000002E-2</v>
          </cell>
          <cell r="G4">
            <v>2.6</v>
          </cell>
          <cell r="H4">
            <v>0.01</v>
          </cell>
          <cell r="I4">
            <v>0.01</v>
          </cell>
          <cell r="J4">
            <v>1.1421864000000001E-6</v>
          </cell>
          <cell r="K4">
            <v>1.1421864000000001E-6</v>
          </cell>
          <cell r="N4">
            <v>2480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590</v>
          </cell>
          <cell r="U4">
            <v>0</v>
          </cell>
          <cell r="V4">
            <v>0</v>
          </cell>
          <cell r="W4">
            <v>3890</v>
          </cell>
          <cell r="X4">
            <v>0.17088863360000001</v>
          </cell>
          <cell r="Y4">
            <v>4.3930240000000002E-2</v>
          </cell>
          <cell r="Z4">
            <v>0.17088863360000001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5.7291269999999998E-2</v>
          </cell>
          <cell r="F5">
            <v>2.2035099999999998E-2</v>
          </cell>
          <cell r="G5">
            <v>2.6</v>
          </cell>
          <cell r="H5">
            <v>0.01</v>
          </cell>
          <cell r="I5">
            <v>0.01</v>
          </cell>
          <cell r="J5">
            <v>5.7291269999999996E-7</v>
          </cell>
          <cell r="K5">
            <v>5.7291269999999996E-7</v>
          </cell>
          <cell r="N5">
            <v>2480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590</v>
          </cell>
          <cell r="U5">
            <v>0</v>
          </cell>
          <cell r="V5">
            <v>0</v>
          </cell>
          <cell r="W5">
            <v>3890</v>
          </cell>
          <cell r="X5">
            <v>8.5716538999999994E-2</v>
          </cell>
          <cell r="Y5">
            <v>2.2035099999999998E-2</v>
          </cell>
          <cell r="Z5">
            <v>8.5716538999999994E-2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340</v>
          </cell>
          <cell r="B6">
            <v>0</v>
          </cell>
          <cell r="C6">
            <v>340</v>
          </cell>
          <cell r="D6">
            <v>92</v>
          </cell>
          <cell r="E6">
            <v>179.99097986999999</v>
          </cell>
          <cell r="F6">
            <v>69.248781320000006</v>
          </cell>
          <cell r="G6">
            <v>2.5991934699999999</v>
          </cell>
          <cell r="H6">
            <v>1.1404742400000001</v>
          </cell>
          <cell r="I6">
            <v>0.31261935000000002</v>
          </cell>
          <cell r="J6">
            <v>0.20527507597409353</v>
          </cell>
          <cell r="K6">
            <v>5.6268663132822479E-2</v>
          </cell>
          <cell r="N6">
            <v>2480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590</v>
          </cell>
          <cell r="U6">
            <v>0</v>
          </cell>
          <cell r="V6">
            <v>0</v>
          </cell>
          <cell r="W6">
            <v>3890</v>
          </cell>
          <cell r="X6">
            <v>269.37775933480003</v>
          </cell>
          <cell r="Y6">
            <v>69.248781320000006</v>
          </cell>
          <cell r="Z6">
            <v>269.37775933480003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345</v>
          </cell>
          <cell r="B7">
            <v>0</v>
          </cell>
          <cell r="C7">
            <v>345</v>
          </cell>
          <cell r="D7">
            <v>91</v>
          </cell>
          <cell r="E7">
            <v>178165.25511359001</v>
          </cell>
          <cell r="F7">
            <v>68524.263492219994</v>
          </cell>
          <cell r="G7">
            <v>2.6000316699999999</v>
          </cell>
          <cell r="H7">
            <v>1.254953E-2</v>
          </cell>
          <cell r="I7">
            <v>1.089913E-2</v>
          </cell>
          <cell r="J7">
            <v>2.2358902140056514</v>
          </cell>
          <cell r="K7">
            <v>1.9418462769661824</v>
          </cell>
          <cell r="N7">
            <v>1800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590</v>
          </cell>
          <cell r="U7">
            <v>0</v>
          </cell>
          <cell r="V7">
            <v>0</v>
          </cell>
          <cell r="W7">
            <v>3210</v>
          </cell>
          <cell r="X7">
            <v>219962.88581002617</v>
          </cell>
          <cell r="Y7">
            <v>68524.263492219994</v>
          </cell>
          <cell r="Z7">
            <v>219962.88581002617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350</v>
          </cell>
          <cell r="B8">
            <v>0</v>
          </cell>
          <cell r="C8">
            <v>350</v>
          </cell>
          <cell r="D8">
            <v>90</v>
          </cell>
          <cell r="E8">
            <v>92657.780760630005</v>
          </cell>
          <cell r="F8">
            <v>35664.300740810002</v>
          </cell>
          <cell r="G8">
            <v>2.5980540400000001</v>
          </cell>
          <cell r="H8">
            <v>0.30500797000000002</v>
          </cell>
          <cell r="I8">
            <v>0.28259741999999999</v>
          </cell>
          <cell r="J8">
            <v>28.261361614504814</v>
          </cell>
          <cell r="K8">
            <v>26.184849785879678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590</v>
          </cell>
          <cell r="U8">
            <v>0</v>
          </cell>
          <cell r="V8">
            <v>0</v>
          </cell>
          <cell r="W8">
            <v>3410</v>
          </cell>
          <cell r="X8">
            <v>121615.2655261621</v>
          </cell>
          <cell r="Y8">
            <v>35664.300740810002</v>
          </cell>
          <cell r="Z8">
            <v>121615.2655261621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355</v>
          </cell>
          <cell r="B9">
            <v>0</v>
          </cell>
          <cell r="C9">
            <v>355</v>
          </cell>
          <cell r="D9">
            <v>89</v>
          </cell>
          <cell r="E9">
            <v>42.156405329999998</v>
          </cell>
          <cell r="F9">
            <v>16.214002050000001</v>
          </cell>
          <cell r="G9">
            <v>2.6</v>
          </cell>
          <cell r="H9">
            <v>0.01</v>
          </cell>
          <cell r="I9">
            <v>0.01</v>
          </cell>
          <cell r="J9">
            <v>4.2156405330000002E-4</v>
          </cell>
          <cell r="K9">
            <v>4.2156405330000002E-4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820</v>
          </cell>
          <cell r="T9">
            <v>590</v>
          </cell>
          <cell r="U9">
            <v>0</v>
          </cell>
          <cell r="V9">
            <v>0</v>
          </cell>
          <cell r="W9">
            <v>3410</v>
          </cell>
          <cell r="X9">
            <v>55.289746990500007</v>
          </cell>
          <cell r="Y9">
            <v>16.214002050000001</v>
          </cell>
          <cell r="Z9">
            <v>55.289746990500007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370</v>
          </cell>
          <cell r="B10">
            <v>0</v>
          </cell>
          <cell r="C10">
            <v>370</v>
          </cell>
          <cell r="D10">
            <v>86</v>
          </cell>
          <cell r="E10">
            <v>0.16197628999999999</v>
          </cell>
          <cell r="F10">
            <v>6.2298569999999998E-2</v>
          </cell>
          <cell r="G10">
            <v>2.6</v>
          </cell>
          <cell r="H10">
            <v>0.01</v>
          </cell>
          <cell r="I10">
            <v>0.01</v>
          </cell>
          <cell r="J10">
            <v>1.6197629E-6</v>
          </cell>
          <cell r="K10">
            <v>1.6197629E-6</v>
          </cell>
          <cell r="N10">
            <v>700</v>
          </cell>
          <cell r="O10">
            <v>0</v>
          </cell>
          <cell r="P10">
            <v>1500</v>
          </cell>
          <cell r="Q10">
            <v>0</v>
          </cell>
          <cell r="R10">
            <v>175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2375</v>
          </cell>
          <cell r="X10">
            <v>0.14795910374999999</v>
          </cell>
          <cell r="Y10">
            <v>0</v>
          </cell>
          <cell r="Z10">
            <v>0</v>
          </cell>
          <cell r="AA10">
            <v>6.2298569999999998E-2</v>
          </cell>
          <cell r="AB10">
            <v>0.14795910374999999</v>
          </cell>
          <cell r="AC10">
            <v>0</v>
          </cell>
          <cell r="AD10">
            <v>0</v>
          </cell>
        </row>
        <row r="11">
          <cell r="A11">
            <v>380</v>
          </cell>
          <cell r="B11">
            <v>0</v>
          </cell>
          <cell r="C11">
            <v>380</v>
          </cell>
          <cell r="D11">
            <v>84</v>
          </cell>
          <cell r="E11">
            <v>1505.4683447899999</v>
          </cell>
          <cell r="F11">
            <v>579.02688587</v>
          </cell>
          <cell r="G11">
            <v>2.59999731</v>
          </cell>
          <cell r="H11">
            <v>9.5027199999999992E-3</v>
          </cell>
          <cell r="I11">
            <v>1.005227E-2</v>
          </cell>
          <cell r="J11">
            <v>1.4306044149402827E-2</v>
          </cell>
          <cell r="K11">
            <v>1.5133374278282175E-2</v>
          </cell>
          <cell r="N11">
            <v>700</v>
          </cell>
          <cell r="O11">
            <v>0</v>
          </cell>
          <cell r="P11">
            <v>1500</v>
          </cell>
          <cell r="Q11">
            <v>0</v>
          </cell>
          <cell r="R11">
            <v>175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2375</v>
          </cell>
          <cell r="X11">
            <v>1375.1888539412498</v>
          </cell>
          <cell r="Y11">
            <v>0</v>
          </cell>
          <cell r="Z11">
            <v>0</v>
          </cell>
          <cell r="AA11">
            <v>579.02688587</v>
          </cell>
          <cell r="AB11">
            <v>1375.1888539412498</v>
          </cell>
          <cell r="AC11">
            <v>0</v>
          </cell>
          <cell r="AD11">
            <v>0</v>
          </cell>
        </row>
        <row r="12">
          <cell r="A12">
            <v>385</v>
          </cell>
          <cell r="B12">
            <v>0</v>
          </cell>
          <cell r="C12">
            <v>385</v>
          </cell>
          <cell r="D12">
            <v>83</v>
          </cell>
          <cell r="E12">
            <v>87169.166390040002</v>
          </cell>
          <cell r="F12">
            <v>33572.26324</v>
          </cell>
          <cell r="G12">
            <v>2.5964638099999999</v>
          </cell>
          <cell r="H12">
            <v>0.21612932000000001</v>
          </cell>
          <cell r="I12">
            <v>8.8573399999999997E-2</v>
          </cell>
          <cell r="J12">
            <v>18.839812656846203</v>
          </cell>
          <cell r="K12">
            <v>7.7208694423315691</v>
          </cell>
          <cell r="N12">
            <v>960</v>
          </cell>
          <cell r="O12">
            <v>0</v>
          </cell>
          <cell r="P12">
            <v>1500</v>
          </cell>
          <cell r="Q12">
            <v>0</v>
          </cell>
          <cell r="R12">
            <v>175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2635</v>
          </cell>
          <cell r="X12">
            <v>88462.913637400008</v>
          </cell>
          <cell r="Y12">
            <v>0</v>
          </cell>
          <cell r="Z12">
            <v>0</v>
          </cell>
          <cell r="AA12">
            <v>33572.26324</v>
          </cell>
          <cell r="AB12">
            <v>88462.913637400008</v>
          </cell>
          <cell r="AC12">
            <v>0</v>
          </cell>
          <cell r="AD12">
            <v>0</v>
          </cell>
        </row>
        <row r="13">
          <cell r="A13">
            <v>390</v>
          </cell>
          <cell r="B13">
            <v>0</v>
          </cell>
          <cell r="C13">
            <v>390</v>
          </cell>
          <cell r="D13">
            <v>82</v>
          </cell>
          <cell r="E13">
            <v>208102.60003063001</v>
          </cell>
          <cell r="F13">
            <v>80039.461550239997</v>
          </cell>
          <cell r="G13">
            <v>2.6</v>
          </cell>
          <cell r="H13">
            <v>0.01</v>
          </cell>
          <cell r="I13">
            <v>0.01</v>
          </cell>
          <cell r="J13">
            <v>2.0810260003063004</v>
          </cell>
          <cell r="K13">
            <v>2.0810260003063004</v>
          </cell>
          <cell r="N13">
            <v>1000</v>
          </cell>
          <cell r="O13">
            <v>0</v>
          </cell>
          <cell r="P13">
            <v>1500</v>
          </cell>
          <cell r="Q13">
            <v>0</v>
          </cell>
          <cell r="R13">
            <v>175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2675</v>
          </cell>
          <cell r="X13">
            <v>214105.55964689198</v>
          </cell>
          <cell r="Y13">
            <v>0</v>
          </cell>
          <cell r="Z13">
            <v>0</v>
          </cell>
          <cell r="AA13">
            <v>80039.461550239997</v>
          </cell>
          <cell r="AB13">
            <v>214105.55964689198</v>
          </cell>
          <cell r="AC13">
            <v>0</v>
          </cell>
          <cell r="AD13">
            <v>0</v>
          </cell>
        </row>
        <row r="14">
          <cell r="A14">
            <v>395</v>
          </cell>
          <cell r="B14">
            <v>0</v>
          </cell>
          <cell r="C14">
            <v>395</v>
          </cell>
          <cell r="D14">
            <v>81</v>
          </cell>
          <cell r="E14">
            <v>203934.88899414</v>
          </cell>
          <cell r="F14">
            <v>78436.495766980006</v>
          </cell>
          <cell r="G14">
            <v>2.6</v>
          </cell>
          <cell r="H14">
            <v>0.01</v>
          </cell>
          <cell r="I14">
            <v>0.01</v>
          </cell>
          <cell r="J14">
            <v>2.0393488899414001</v>
          </cell>
          <cell r="K14">
            <v>2.0393488899414001</v>
          </cell>
          <cell r="N14">
            <v>1000</v>
          </cell>
          <cell r="O14">
            <v>0</v>
          </cell>
          <cell r="P14">
            <v>1500</v>
          </cell>
          <cell r="Q14">
            <v>0</v>
          </cell>
          <cell r="R14">
            <v>175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2675</v>
          </cell>
          <cell r="X14">
            <v>209817.6261766715</v>
          </cell>
          <cell r="Y14">
            <v>0</v>
          </cell>
          <cell r="Z14">
            <v>0</v>
          </cell>
          <cell r="AA14">
            <v>78436.495766980006</v>
          </cell>
          <cell r="AB14">
            <v>209817.6261766715</v>
          </cell>
          <cell r="AC14">
            <v>0</v>
          </cell>
          <cell r="AD14">
            <v>0</v>
          </cell>
        </row>
        <row r="15">
          <cell r="A15">
            <v>400</v>
          </cell>
          <cell r="B15">
            <v>0</v>
          </cell>
          <cell r="C15">
            <v>400</v>
          </cell>
          <cell r="D15">
            <v>80</v>
          </cell>
          <cell r="E15">
            <v>63537.104749569997</v>
          </cell>
          <cell r="F15">
            <v>24437.3479806</v>
          </cell>
          <cell r="G15">
            <v>2.6</v>
          </cell>
          <cell r="H15">
            <v>0.01</v>
          </cell>
          <cell r="I15">
            <v>0.01</v>
          </cell>
          <cell r="J15">
            <v>0.63537104749569995</v>
          </cell>
          <cell r="K15">
            <v>0.63537104749569995</v>
          </cell>
          <cell r="N15">
            <v>440</v>
          </cell>
          <cell r="O15">
            <v>0</v>
          </cell>
          <cell r="P15">
            <v>0</v>
          </cell>
          <cell r="Q15">
            <v>1550</v>
          </cell>
          <cell r="R15">
            <v>175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2165</v>
          </cell>
          <cell r="X15">
            <v>52906.858377999</v>
          </cell>
          <cell r="Y15">
            <v>0</v>
          </cell>
          <cell r="Z15">
            <v>0</v>
          </cell>
          <cell r="AA15">
            <v>24437.3479806</v>
          </cell>
          <cell r="AB15">
            <v>52906.858377999</v>
          </cell>
          <cell r="AC15">
            <v>0</v>
          </cell>
          <cell r="AD15">
            <v>0</v>
          </cell>
        </row>
        <row r="16">
          <cell r="A16">
            <v>405</v>
          </cell>
          <cell r="B16">
            <v>0</v>
          </cell>
          <cell r="C16">
            <v>405</v>
          </cell>
          <cell r="D16">
            <v>79</v>
          </cell>
          <cell r="E16">
            <v>60115.666904350001</v>
          </cell>
          <cell r="F16">
            <v>23121.410347829998</v>
          </cell>
          <cell r="G16">
            <v>2.6</v>
          </cell>
          <cell r="H16">
            <v>0.01</v>
          </cell>
          <cell r="I16">
            <v>0.01</v>
          </cell>
          <cell r="J16">
            <v>0.60115666904350007</v>
          </cell>
          <cell r="K16">
            <v>0.60115666904350007</v>
          </cell>
          <cell r="N16">
            <v>440</v>
          </cell>
          <cell r="O16">
            <v>0</v>
          </cell>
          <cell r="P16">
            <v>0</v>
          </cell>
          <cell r="Q16">
            <v>1550</v>
          </cell>
          <cell r="R16">
            <v>175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2165</v>
          </cell>
          <cell r="X16">
            <v>50057.853403051951</v>
          </cell>
          <cell r="Y16">
            <v>0</v>
          </cell>
          <cell r="Z16">
            <v>0</v>
          </cell>
          <cell r="AA16">
            <v>23121.410347829998</v>
          </cell>
          <cell r="AB16">
            <v>50057.853403051951</v>
          </cell>
          <cell r="AC16">
            <v>0</v>
          </cell>
          <cell r="AD16">
            <v>0</v>
          </cell>
        </row>
        <row r="17">
          <cell r="A17">
            <v>420</v>
          </cell>
          <cell r="B17">
            <v>0</v>
          </cell>
          <cell r="C17">
            <v>420</v>
          </cell>
          <cell r="D17">
            <v>76</v>
          </cell>
          <cell r="E17">
            <v>0.39999737000000002</v>
          </cell>
          <cell r="F17">
            <v>0.15384513999999999</v>
          </cell>
          <cell r="G17">
            <v>2.6</v>
          </cell>
          <cell r="H17">
            <v>0.01</v>
          </cell>
          <cell r="I17">
            <v>0.01</v>
          </cell>
          <cell r="J17">
            <v>3.9999737000000006E-6</v>
          </cell>
          <cell r="K17">
            <v>3.9999737000000006E-6</v>
          </cell>
          <cell r="N17">
            <v>440</v>
          </cell>
          <cell r="O17">
            <v>0</v>
          </cell>
          <cell r="P17">
            <v>0</v>
          </cell>
          <cell r="Q17">
            <v>1550</v>
          </cell>
          <cell r="R17">
            <v>175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2165</v>
          </cell>
          <cell r="X17">
            <v>0.33307472809999994</v>
          </cell>
          <cell r="Y17">
            <v>0</v>
          </cell>
          <cell r="Z17">
            <v>0</v>
          </cell>
          <cell r="AA17">
            <v>0.15384513999999999</v>
          </cell>
          <cell r="AB17">
            <v>0.33307472809999994</v>
          </cell>
          <cell r="AC17">
            <v>0</v>
          </cell>
          <cell r="AD17">
            <v>0</v>
          </cell>
        </row>
        <row r="18">
          <cell r="A18">
            <v>425</v>
          </cell>
          <cell r="B18">
            <v>0</v>
          </cell>
          <cell r="C18">
            <v>425</v>
          </cell>
          <cell r="D18">
            <v>75</v>
          </cell>
          <cell r="E18">
            <v>1.3339203399999999</v>
          </cell>
          <cell r="F18">
            <v>0.51304627999999997</v>
          </cell>
          <cell r="G18">
            <v>2.6</v>
          </cell>
          <cell r="H18">
            <v>4.9178800000000003E-3</v>
          </cell>
          <cell r="I18">
            <v>4.9178800000000003E-3</v>
          </cell>
          <cell r="J18">
            <v>6.5600601616792E-6</v>
          </cell>
          <cell r="K18">
            <v>6.5600601616792E-6</v>
          </cell>
          <cell r="N18">
            <v>440</v>
          </cell>
          <cell r="O18">
            <v>0</v>
          </cell>
          <cell r="P18">
            <v>0</v>
          </cell>
          <cell r="Q18">
            <v>1550</v>
          </cell>
          <cell r="R18">
            <v>175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2165</v>
          </cell>
          <cell r="X18">
            <v>1.1107451962000001</v>
          </cell>
          <cell r="Y18">
            <v>0</v>
          </cell>
          <cell r="Z18">
            <v>0</v>
          </cell>
          <cell r="AA18">
            <v>0.51304627999999997</v>
          </cell>
          <cell r="AB18">
            <v>1.1107451962000001</v>
          </cell>
          <cell r="AC18">
            <v>0</v>
          </cell>
          <cell r="AD18">
            <v>0</v>
          </cell>
        </row>
        <row r="19">
          <cell r="A19">
            <v>430</v>
          </cell>
          <cell r="B19">
            <v>0</v>
          </cell>
          <cell r="C19">
            <v>430</v>
          </cell>
          <cell r="D19">
            <v>74</v>
          </cell>
          <cell r="E19">
            <v>1.3380879999999999</v>
          </cell>
          <cell r="F19">
            <v>0.51464922999999996</v>
          </cell>
          <cell r="G19">
            <v>2.6</v>
          </cell>
          <cell r="H19">
            <v>0.01</v>
          </cell>
          <cell r="I19">
            <v>0.01</v>
          </cell>
          <cell r="J19">
            <v>1.338088E-5</v>
          </cell>
          <cell r="K19">
            <v>1.338088E-5</v>
          </cell>
          <cell r="N19">
            <v>440</v>
          </cell>
          <cell r="O19">
            <v>0</v>
          </cell>
          <cell r="P19">
            <v>0</v>
          </cell>
          <cell r="Q19">
            <v>1550</v>
          </cell>
          <cell r="R19">
            <v>175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2165</v>
          </cell>
          <cell r="X19">
            <v>1.11421558295</v>
          </cell>
          <cell r="Y19">
            <v>0</v>
          </cell>
          <cell r="Z19">
            <v>0</v>
          </cell>
          <cell r="AA19">
            <v>0.51464922999999996</v>
          </cell>
          <cell r="AB19">
            <v>1.11421558295</v>
          </cell>
          <cell r="AC19">
            <v>0</v>
          </cell>
          <cell r="AD19">
            <v>0</v>
          </cell>
        </row>
        <row r="20">
          <cell r="A20">
            <v>435</v>
          </cell>
          <cell r="B20">
            <v>0</v>
          </cell>
          <cell r="C20">
            <v>435</v>
          </cell>
          <cell r="D20">
            <v>73</v>
          </cell>
          <cell r="E20">
            <v>0.33954819000000003</v>
          </cell>
          <cell r="F20">
            <v>0.13059546</v>
          </cell>
          <cell r="G20">
            <v>2.6</v>
          </cell>
          <cell r="H20">
            <v>0.01</v>
          </cell>
          <cell r="I20">
            <v>0.01</v>
          </cell>
          <cell r="J20">
            <v>3.3954819000000003E-6</v>
          </cell>
          <cell r="K20">
            <v>3.3954819000000003E-6</v>
          </cell>
          <cell r="N20">
            <v>440</v>
          </cell>
          <cell r="O20">
            <v>0</v>
          </cell>
          <cell r="P20">
            <v>0</v>
          </cell>
          <cell r="Q20">
            <v>1550</v>
          </cell>
          <cell r="R20">
            <v>175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2165</v>
          </cell>
          <cell r="X20">
            <v>0.2827391709</v>
          </cell>
          <cell r="Y20">
            <v>0</v>
          </cell>
          <cell r="Z20">
            <v>0</v>
          </cell>
          <cell r="AA20">
            <v>0.13059546</v>
          </cell>
          <cell r="AB20">
            <v>0.2827391709</v>
          </cell>
          <cell r="AC20">
            <v>0</v>
          </cell>
          <cell r="AD20">
            <v>0</v>
          </cell>
        </row>
        <row r="21">
          <cell r="A21">
            <v>440</v>
          </cell>
          <cell r="B21">
            <v>0</v>
          </cell>
          <cell r="C21">
            <v>440</v>
          </cell>
          <cell r="D21">
            <v>72</v>
          </cell>
          <cell r="E21">
            <v>1.57122009</v>
          </cell>
          <cell r="F21">
            <v>0.60431542000000005</v>
          </cell>
          <cell r="G21">
            <v>2.6</v>
          </cell>
          <cell r="H21">
            <v>0.01</v>
          </cell>
          <cell r="I21">
            <v>0.01</v>
          </cell>
          <cell r="J21">
            <v>1.57122009E-5</v>
          </cell>
          <cell r="K21">
            <v>1.57122009E-5</v>
          </cell>
          <cell r="N21">
            <v>440</v>
          </cell>
          <cell r="O21">
            <v>0</v>
          </cell>
          <cell r="P21">
            <v>0</v>
          </cell>
          <cell r="Q21">
            <v>1550</v>
          </cell>
          <cell r="R21">
            <v>175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2165</v>
          </cell>
          <cell r="X21">
            <v>1.3083428843000002</v>
          </cell>
          <cell r="Y21">
            <v>0</v>
          </cell>
          <cell r="Z21">
            <v>0</v>
          </cell>
          <cell r="AA21">
            <v>0.60431542000000005</v>
          </cell>
          <cell r="AB21">
            <v>1.3083428843000002</v>
          </cell>
          <cell r="AC21">
            <v>0</v>
          </cell>
          <cell r="AD21">
            <v>0</v>
          </cell>
        </row>
        <row r="22">
          <cell r="A22">
            <v>1300</v>
          </cell>
          <cell r="B22">
            <v>1</v>
          </cell>
          <cell r="C22">
            <v>300</v>
          </cell>
          <cell r="D22">
            <v>100</v>
          </cell>
          <cell r="E22">
            <v>5567.6520673100003</v>
          </cell>
          <cell r="F22">
            <v>2145.1457880500002</v>
          </cell>
          <cell r="G22">
            <v>2.5954655799999999</v>
          </cell>
          <cell r="H22">
            <v>1.43451291</v>
          </cell>
          <cell r="I22">
            <v>1.2886457499999999</v>
          </cell>
          <cell r="J22">
            <v>7.9868687689443849</v>
          </cell>
          <cell r="K22">
            <v>7.1747311740177455</v>
          </cell>
          <cell r="N22">
            <v>1350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3200</v>
          </cell>
          <cell r="V22">
            <v>0</v>
          </cell>
          <cell r="W22">
            <v>4550</v>
          </cell>
          <cell r="X22">
            <v>9760.4133356274997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9760.4133356274997</v>
          </cell>
          <cell r="AD22">
            <v>2145.1457880500002</v>
          </cell>
        </row>
        <row r="23">
          <cell r="A23">
            <v>1305</v>
          </cell>
          <cell r="B23">
            <v>1</v>
          </cell>
          <cell r="C23">
            <v>305</v>
          </cell>
          <cell r="D23">
            <v>99</v>
          </cell>
          <cell r="E23">
            <v>1234.02435586</v>
          </cell>
          <cell r="F23">
            <v>476.52847844000001</v>
          </cell>
          <cell r="G23">
            <v>2.5896130300000002</v>
          </cell>
          <cell r="H23">
            <v>1.50261829</v>
          </cell>
          <cell r="I23">
            <v>2.0615029599999999</v>
          </cell>
          <cell r="J23">
            <v>1.8542675674207048</v>
          </cell>
          <cell r="K23">
            <v>2.543944862317483</v>
          </cell>
          <cell r="N23">
            <v>1400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4600</v>
          </cell>
          <cell r="X23">
            <v>2192.0310008240003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2192.0310008240003</v>
          </cell>
          <cell r="AD23">
            <v>476.52847844000001</v>
          </cell>
        </row>
        <row r="24">
          <cell r="A24">
            <v>1345</v>
          </cell>
          <cell r="B24">
            <v>1</v>
          </cell>
          <cell r="C24">
            <v>345</v>
          </cell>
          <cell r="D24">
            <v>91</v>
          </cell>
          <cell r="E24">
            <v>3.6293394000000001</v>
          </cell>
          <cell r="F24">
            <v>1.39589977</v>
          </cell>
          <cell r="G24">
            <v>2.6</v>
          </cell>
          <cell r="H24">
            <v>0.01</v>
          </cell>
          <cell r="I24">
            <v>0.01</v>
          </cell>
          <cell r="J24">
            <v>3.6293393999999997E-5</v>
          </cell>
          <cell r="K24">
            <v>3.6293393999999997E-5</v>
          </cell>
          <cell r="N24">
            <v>720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3920</v>
          </cell>
          <cell r="X24">
            <v>5.4719270983999992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5.4719270983999992</v>
          </cell>
          <cell r="AD24">
            <v>1.39589977</v>
          </cell>
        </row>
        <row r="25">
          <cell r="A25">
            <v>1350</v>
          </cell>
          <cell r="B25">
            <v>1</v>
          </cell>
          <cell r="C25">
            <v>350</v>
          </cell>
          <cell r="D25">
            <v>90</v>
          </cell>
          <cell r="E25">
            <v>8943.7651728300007</v>
          </cell>
          <cell r="F25">
            <v>3450.9558585599998</v>
          </cell>
          <cell r="G25">
            <v>2.5916776499999998</v>
          </cell>
          <cell r="H25">
            <v>1.6039766</v>
          </cell>
          <cell r="I25">
            <v>1.3352639900000001</v>
          </cell>
          <cell r="J25">
            <v>14.345590053114275</v>
          </cell>
          <cell r="K25">
            <v>11.942287570296026</v>
          </cell>
          <cell r="N25">
            <v>920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4120</v>
          </cell>
          <cell r="X25">
            <v>14217.938137267198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14217.938137267198</v>
          </cell>
          <cell r="AD25">
            <v>3450.9558585599998</v>
          </cell>
        </row>
        <row r="26">
          <cell r="A26">
            <v>1385</v>
          </cell>
          <cell r="B26">
            <v>1</v>
          </cell>
          <cell r="C26">
            <v>385</v>
          </cell>
          <cell r="D26">
            <v>83</v>
          </cell>
          <cell r="E26">
            <v>1196.3785944599999</v>
          </cell>
          <cell r="F26">
            <v>464.93022864</v>
          </cell>
          <cell r="G26">
            <v>2.5732433000000001</v>
          </cell>
          <cell r="H26">
            <v>1.70710575</v>
          </cell>
          <cell r="I26">
            <v>0.73401042000000005</v>
          </cell>
          <cell r="J26">
            <v>2.0423447777795842</v>
          </cell>
          <cell r="K26">
            <v>0.87815435459859426</v>
          </cell>
          <cell r="N26">
            <v>1140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4340</v>
          </cell>
          <cell r="X26">
            <v>2017.7971922976001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2017.7971922976001</v>
          </cell>
          <cell r="AD26">
            <v>464.93022864</v>
          </cell>
        </row>
        <row r="27">
          <cell r="A27">
            <v>2300</v>
          </cell>
          <cell r="B27">
            <v>2</v>
          </cell>
          <cell r="C27">
            <v>300</v>
          </cell>
          <cell r="D27">
            <v>100</v>
          </cell>
          <cell r="E27">
            <v>21099.992115230001</v>
          </cell>
          <cell r="F27">
            <v>8129.0466505900004</v>
          </cell>
          <cell r="G27">
            <v>2.5956293600000002</v>
          </cell>
          <cell r="H27">
            <v>4.34604707</v>
          </cell>
          <cell r="I27">
            <v>2.8819919700000001</v>
          </cell>
          <cell r="J27">
            <v>91.701558909418452</v>
          </cell>
          <cell r="K27">
            <v>60.810007843156178</v>
          </cell>
          <cell r="N27">
            <v>1350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4550</v>
          </cell>
          <cell r="X27">
            <v>36987.162260184501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36987.162260184501</v>
          </cell>
          <cell r="AD27">
            <v>8129.0466505900004</v>
          </cell>
        </row>
        <row r="28">
          <cell r="A28">
            <v>2305</v>
          </cell>
          <cell r="B28">
            <v>2</v>
          </cell>
          <cell r="C28">
            <v>305</v>
          </cell>
          <cell r="D28">
            <v>99</v>
          </cell>
          <cell r="E28">
            <v>26057.012976630002</v>
          </cell>
          <cell r="F28">
            <v>10184.618818069999</v>
          </cell>
          <cell r="G28">
            <v>2.5584671800000001</v>
          </cell>
          <cell r="H28">
            <v>7.1319903299999998</v>
          </cell>
          <cell r="I28">
            <v>7.6353422200000001</v>
          </cell>
          <cell r="J28">
            <v>185.83836457800967</v>
          </cell>
          <cell r="K28">
            <v>198.95421130755093</v>
          </cell>
          <cell r="N28">
            <v>1400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4600</v>
          </cell>
          <cell r="X28">
            <v>46849.246563121997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46849.246563121997</v>
          </cell>
          <cell r="AD28">
            <v>10184.618818069999</v>
          </cell>
        </row>
        <row r="29">
          <cell r="A29">
            <v>2340</v>
          </cell>
          <cell r="B29">
            <v>2</v>
          </cell>
          <cell r="C29">
            <v>340</v>
          </cell>
          <cell r="D29">
            <v>92</v>
          </cell>
          <cell r="E29">
            <v>2.4953532200000001</v>
          </cell>
          <cell r="F29">
            <v>0.95975124000000001</v>
          </cell>
          <cell r="G29">
            <v>2.6</v>
          </cell>
          <cell r="H29">
            <v>6.8477412500000003</v>
          </cell>
          <cell r="I29">
            <v>1.3322732500000001</v>
          </cell>
          <cell r="J29">
            <v>1.7087533177914328E-2</v>
          </cell>
          <cell r="K29">
            <v>3.3244923443073657E-3</v>
          </cell>
          <cell r="N29">
            <v>720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3920</v>
          </cell>
          <cell r="X29">
            <v>3.7622248608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3.7622248608</v>
          </cell>
          <cell r="AD29">
            <v>0.95975124000000001</v>
          </cell>
        </row>
        <row r="30">
          <cell r="A30">
            <v>2345</v>
          </cell>
          <cell r="B30">
            <v>2</v>
          </cell>
          <cell r="C30">
            <v>345</v>
          </cell>
          <cell r="D30">
            <v>91</v>
          </cell>
          <cell r="E30">
            <v>1.9055172600000001</v>
          </cell>
          <cell r="F30">
            <v>0.73289124999999999</v>
          </cell>
          <cell r="G30">
            <v>2.6</v>
          </cell>
          <cell r="H30">
            <v>1.71141123</v>
          </cell>
          <cell r="I30">
            <v>1.27759139</v>
          </cell>
          <cell r="J30">
            <v>3.2611236377228302E-3</v>
          </cell>
          <cell r="K30">
            <v>2.4344724448723916E-3</v>
          </cell>
          <cell r="N30">
            <v>720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3920</v>
          </cell>
          <cell r="X30">
            <v>2.8729336999999999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2.8729336999999999</v>
          </cell>
          <cell r="AD30">
            <v>0.73289124999999999</v>
          </cell>
        </row>
        <row r="31">
          <cell r="A31">
            <v>2350</v>
          </cell>
          <cell r="B31">
            <v>2</v>
          </cell>
          <cell r="C31">
            <v>350</v>
          </cell>
          <cell r="D31">
            <v>90</v>
          </cell>
          <cell r="E31">
            <v>58214.594456530001</v>
          </cell>
          <cell r="F31">
            <v>22733.003327769999</v>
          </cell>
          <cell r="G31">
            <v>2.5607964600000002</v>
          </cell>
          <cell r="H31">
            <v>5.5615386000000004</v>
          </cell>
          <cell r="I31">
            <v>1.86916533</v>
          </cell>
          <cell r="J31">
            <v>323.76271415333764</v>
          </cell>
          <cell r="K31">
            <v>108.81270165815607</v>
          </cell>
          <cell r="N31">
            <v>920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4120</v>
          </cell>
          <cell r="X31">
            <v>93659.973710412392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93659.973710412392</v>
          </cell>
          <cell r="AD31">
            <v>22733.003327769999</v>
          </cell>
        </row>
        <row r="32">
          <cell r="A32">
            <v>2380</v>
          </cell>
          <cell r="B32">
            <v>2</v>
          </cell>
          <cell r="C32">
            <v>380</v>
          </cell>
          <cell r="D32">
            <v>84</v>
          </cell>
          <cell r="E32">
            <v>0.36279994999999998</v>
          </cell>
          <cell r="F32">
            <v>0.13953844000000001</v>
          </cell>
          <cell r="G32">
            <v>2.6</v>
          </cell>
          <cell r="H32">
            <v>0.12994596999999999</v>
          </cell>
          <cell r="I32">
            <v>0.01</v>
          </cell>
          <cell r="J32">
            <v>4.7144391418701495E-5</v>
          </cell>
          <cell r="K32">
            <v>3.6279995000000001E-6</v>
          </cell>
          <cell r="N32">
            <v>880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3200</v>
          </cell>
          <cell r="V32">
            <v>0</v>
          </cell>
          <cell r="W32">
            <v>4080</v>
          </cell>
          <cell r="X32">
            <v>0.56931683519999998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0.56931683519999998</v>
          </cell>
          <cell r="AD32">
            <v>0.13953844000000001</v>
          </cell>
        </row>
        <row r="33">
          <cell r="A33">
            <v>2385</v>
          </cell>
          <cell r="B33">
            <v>2</v>
          </cell>
          <cell r="C33">
            <v>385</v>
          </cell>
          <cell r="D33">
            <v>83</v>
          </cell>
          <cell r="E33">
            <v>7417.8883256199997</v>
          </cell>
          <cell r="F33">
            <v>2887.3427092799998</v>
          </cell>
          <cell r="G33">
            <v>2.5691055999999999</v>
          </cell>
          <cell r="H33">
            <v>5.6591178299999996</v>
          </cell>
          <cell r="I33">
            <v>0.61715998999999999</v>
          </cell>
          <cell r="J33">
            <v>41.978704084464979</v>
          </cell>
          <cell r="K33">
            <v>4.5780238848607562</v>
          </cell>
          <cell r="N33">
            <v>1140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3200</v>
          </cell>
          <cell r="V33">
            <v>0</v>
          </cell>
          <cell r="W33">
            <v>4340</v>
          </cell>
          <cell r="X33">
            <v>12531.067358275199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12531.067358275199</v>
          </cell>
          <cell r="AD33">
            <v>2887.3427092799998</v>
          </cell>
        </row>
      </sheetData>
      <sheetData sheetId="8">
        <row r="2">
          <cell r="A2">
            <v>300</v>
          </cell>
          <cell r="B2">
            <v>0</v>
          </cell>
          <cell r="C2">
            <v>300</v>
          </cell>
          <cell r="D2">
            <v>100</v>
          </cell>
          <cell r="E2">
            <v>102835.89757982</v>
          </cell>
          <cell r="F2">
            <v>39552.268299930001</v>
          </cell>
          <cell r="G2">
            <v>2.6</v>
          </cell>
          <cell r="H2">
            <v>3.8247030000000001E-2</v>
          </cell>
          <cell r="I2">
            <v>2.698298E-2</v>
          </cell>
          <cell r="J2">
            <v>3.9331676598123031</v>
          </cell>
          <cell r="K2">
            <v>2.7748189676783315</v>
          </cell>
          <cell r="N2">
            <v>2450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610</v>
          </cell>
          <cell r="U2">
            <v>0</v>
          </cell>
          <cell r="V2">
            <v>0</v>
          </cell>
          <cell r="W2">
            <v>3880</v>
          </cell>
          <cell r="X2">
            <v>153462.80100372841</v>
          </cell>
          <cell r="Y2">
            <v>39552.268299930001</v>
          </cell>
          <cell r="Z2">
            <v>153462.80100372841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305</v>
          </cell>
          <cell r="B3">
            <v>0</v>
          </cell>
          <cell r="C3">
            <v>305</v>
          </cell>
          <cell r="D3">
            <v>99</v>
          </cell>
          <cell r="E3">
            <v>36783.70125274</v>
          </cell>
          <cell r="F3">
            <v>14150.06184459</v>
          </cell>
          <cell r="G3">
            <v>2.5995434999999998</v>
          </cell>
          <cell r="H3">
            <v>0.11530869000000001</v>
          </cell>
          <cell r="I3">
            <v>0.21882865000000001</v>
          </cell>
          <cell r="J3">
            <v>4.2414804048048085</v>
          </cell>
          <cell r="K3">
            <v>8.0493276871404031</v>
          </cell>
          <cell r="N3">
            <v>2480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610</v>
          </cell>
          <cell r="U3">
            <v>0</v>
          </cell>
          <cell r="V3">
            <v>0</v>
          </cell>
          <cell r="W3">
            <v>3910</v>
          </cell>
          <cell r="X3">
            <v>55326.741812346896</v>
          </cell>
          <cell r="Y3">
            <v>14150.06184459</v>
          </cell>
          <cell r="Z3">
            <v>55326.741812346896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0.11421864</v>
          </cell>
          <cell r="F4">
            <v>4.3930240000000002E-2</v>
          </cell>
          <cell r="G4">
            <v>2.6</v>
          </cell>
          <cell r="H4">
            <v>0.01</v>
          </cell>
          <cell r="I4">
            <v>0.01</v>
          </cell>
          <cell r="J4">
            <v>1.1421864000000001E-6</v>
          </cell>
          <cell r="K4">
            <v>1.1421864000000001E-6</v>
          </cell>
          <cell r="N4">
            <v>2480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610</v>
          </cell>
          <cell r="U4">
            <v>0</v>
          </cell>
          <cell r="V4">
            <v>0</v>
          </cell>
          <cell r="W4">
            <v>3910</v>
          </cell>
          <cell r="X4">
            <v>0.17176723839999999</v>
          </cell>
          <cell r="Y4">
            <v>4.3930240000000002E-2</v>
          </cell>
          <cell r="Z4">
            <v>0.17176723839999999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5.7291269999999998E-2</v>
          </cell>
          <cell r="F5">
            <v>2.2035099999999998E-2</v>
          </cell>
          <cell r="G5">
            <v>2.6</v>
          </cell>
          <cell r="H5">
            <v>0.01</v>
          </cell>
          <cell r="I5">
            <v>0.01</v>
          </cell>
          <cell r="J5">
            <v>5.7291269999999996E-7</v>
          </cell>
          <cell r="K5">
            <v>5.7291269999999996E-7</v>
          </cell>
          <cell r="N5">
            <v>2480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610</v>
          </cell>
          <cell r="U5">
            <v>0</v>
          </cell>
          <cell r="V5">
            <v>0</v>
          </cell>
          <cell r="W5">
            <v>3910</v>
          </cell>
          <cell r="X5">
            <v>8.6157240999999996E-2</v>
          </cell>
          <cell r="Y5">
            <v>2.2035099999999998E-2</v>
          </cell>
          <cell r="Z5">
            <v>8.6157240999999996E-2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340</v>
          </cell>
          <cell r="B6">
            <v>0</v>
          </cell>
          <cell r="C6">
            <v>340</v>
          </cell>
          <cell r="D6">
            <v>92</v>
          </cell>
          <cell r="E6">
            <v>0.30615313</v>
          </cell>
          <cell r="F6">
            <v>0.1177512</v>
          </cell>
          <cell r="G6">
            <v>2.6</v>
          </cell>
          <cell r="H6">
            <v>0.01</v>
          </cell>
          <cell r="I6">
            <v>0.01</v>
          </cell>
          <cell r="J6">
            <v>3.0615312999999999E-6</v>
          </cell>
          <cell r="K6">
            <v>3.0615312999999999E-6</v>
          </cell>
          <cell r="N6">
            <v>2480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610</v>
          </cell>
          <cell r="U6">
            <v>0</v>
          </cell>
          <cell r="V6">
            <v>0</v>
          </cell>
          <cell r="W6">
            <v>3910</v>
          </cell>
          <cell r="X6">
            <v>0.46040719200000002</v>
          </cell>
          <cell r="Y6">
            <v>0.1177512</v>
          </cell>
          <cell r="Z6">
            <v>0.46040719200000002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345</v>
          </cell>
          <cell r="B7">
            <v>0</v>
          </cell>
          <cell r="C7">
            <v>345</v>
          </cell>
          <cell r="D7">
            <v>91</v>
          </cell>
          <cell r="E7">
            <v>250752.39561539999</v>
          </cell>
          <cell r="F7">
            <v>96436.830700930004</v>
          </cell>
          <cell r="G7">
            <v>2.6001725000000002</v>
          </cell>
          <cell r="H7">
            <v>0.17576576999999999</v>
          </cell>
          <cell r="I7">
            <v>0.11602819</v>
          </cell>
          <cell r="J7">
            <v>44.073687894685399</v>
          </cell>
          <cell r="K7">
            <v>29.094346601418799</v>
          </cell>
          <cell r="N7">
            <v>1980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610</v>
          </cell>
          <cell r="U7">
            <v>0</v>
          </cell>
          <cell r="V7">
            <v>0</v>
          </cell>
          <cell r="W7">
            <v>3410</v>
          </cell>
          <cell r="X7">
            <v>328849.59269017132</v>
          </cell>
          <cell r="Y7">
            <v>96436.830700930004</v>
          </cell>
          <cell r="Z7">
            <v>328849.59269017132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350</v>
          </cell>
          <cell r="B8">
            <v>0</v>
          </cell>
          <cell r="C8">
            <v>350</v>
          </cell>
          <cell r="D8">
            <v>90</v>
          </cell>
          <cell r="E8">
            <v>3054.1389742699998</v>
          </cell>
          <cell r="F8">
            <v>1174.6687535399999</v>
          </cell>
          <cell r="G8">
            <v>2.6000001799999999</v>
          </cell>
          <cell r="H8">
            <v>1.000262E-2</v>
          </cell>
          <cell r="I8">
            <v>1.0003089999999999E-2</v>
          </cell>
          <cell r="J8">
            <v>3.0549391586812587E-2</v>
          </cell>
          <cell r="K8">
            <v>3.0550827032130488E-2</v>
          </cell>
          <cell r="N8">
            <v>1980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610</v>
          </cell>
          <cell r="U8">
            <v>0</v>
          </cell>
          <cell r="V8">
            <v>0</v>
          </cell>
          <cell r="W8">
            <v>3410</v>
          </cell>
          <cell r="X8">
            <v>4005.6204495713996</v>
          </cell>
          <cell r="Y8">
            <v>1174.6687535399999</v>
          </cell>
          <cell r="Z8">
            <v>4005.6204495713996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355</v>
          </cell>
          <cell r="B9">
            <v>0</v>
          </cell>
          <cell r="C9">
            <v>355</v>
          </cell>
          <cell r="D9">
            <v>89</v>
          </cell>
          <cell r="E9">
            <v>10.35689206</v>
          </cell>
          <cell r="F9">
            <v>3.9834200200000001</v>
          </cell>
          <cell r="G9">
            <v>2.6</v>
          </cell>
          <cell r="H9">
            <v>0.01</v>
          </cell>
          <cell r="I9">
            <v>0.01</v>
          </cell>
          <cell r="J9">
            <v>1.0356892060000001E-4</v>
          </cell>
          <cell r="K9">
            <v>1.0356892060000001E-4</v>
          </cell>
          <cell r="N9">
            <v>1980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820</v>
          </cell>
          <cell r="T9">
            <v>610</v>
          </cell>
          <cell r="U9">
            <v>0</v>
          </cell>
          <cell r="V9">
            <v>0</v>
          </cell>
          <cell r="W9">
            <v>3410</v>
          </cell>
          <cell r="X9">
            <v>13.583462268200002</v>
          </cell>
          <cell r="Y9">
            <v>3.9834200200000001</v>
          </cell>
          <cell r="Z9">
            <v>13.583462268200002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365</v>
          </cell>
          <cell r="B10">
            <v>0</v>
          </cell>
          <cell r="C10">
            <v>365</v>
          </cell>
          <cell r="D10">
            <v>87</v>
          </cell>
          <cell r="E10">
            <v>0.77285559000000004</v>
          </cell>
          <cell r="F10">
            <v>0.29725214999999999</v>
          </cell>
          <cell r="G10">
            <v>2.6</v>
          </cell>
          <cell r="H10">
            <v>0.01</v>
          </cell>
          <cell r="I10">
            <v>0.01</v>
          </cell>
          <cell r="J10">
            <v>7.7285559000000005E-6</v>
          </cell>
          <cell r="K10">
            <v>7.7285559000000005E-6</v>
          </cell>
          <cell r="N10">
            <v>1980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820</v>
          </cell>
          <cell r="T10">
            <v>610</v>
          </cell>
          <cell r="U10">
            <v>0</v>
          </cell>
          <cell r="V10">
            <v>0</v>
          </cell>
          <cell r="W10">
            <v>3410</v>
          </cell>
          <cell r="X10">
            <v>1.0136298315000001</v>
          </cell>
          <cell r="Y10">
            <v>0.29725214999999999</v>
          </cell>
          <cell r="Z10">
            <v>1.0136298315000001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370</v>
          </cell>
          <cell r="B11">
            <v>0</v>
          </cell>
          <cell r="C11">
            <v>370</v>
          </cell>
          <cell r="D11">
            <v>86</v>
          </cell>
          <cell r="E11">
            <v>2.4620258399999999</v>
          </cell>
          <cell r="F11">
            <v>0.94693302000000001</v>
          </cell>
          <cell r="G11">
            <v>2.6</v>
          </cell>
          <cell r="H11">
            <v>0.01</v>
          </cell>
          <cell r="I11">
            <v>0.01</v>
          </cell>
          <cell r="J11">
            <v>2.46202584E-5</v>
          </cell>
          <cell r="K11">
            <v>2.46202584E-5</v>
          </cell>
          <cell r="N11">
            <v>700</v>
          </cell>
          <cell r="O11">
            <v>0</v>
          </cell>
          <cell r="P11">
            <v>1500</v>
          </cell>
          <cell r="Q11">
            <v>0</v>
          </cell>
          <cell r="R11">
            <v>200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2400</v>
          </cell>
          <cell r="X11">
            <v>2.2726392479999999</v>
          </cell>
          <cell r="Y11">
            <v>0</v>
          </cell>
          <cell r="Z11">
            <v>0</v>
          </cell>
          <cell r="AA11">
            <v>0.94693302000000001</v>
          </cell>
          <cell r="AB11">
            <v>2.2726392479999999</v>
          </cell>
          <cell r="AC11">
            <v>0</v>
          </cell>
          <cell r="AD11">
            <v>0</v>
          </cell>
        </row>
        <row r="12">
          <cell r="A12">
            <v>375</v>
          </cell>
          <cell r="B12">
            <v>0</v>
          </cell>
          <cell r="C12">
            <v>375</v>
          </cell>
          <cell r="D12">
            <v>85</v>
          </cell>
          <cell r="E12">
            <v>12.254824510000001</v>
          </cell>
          <cell r="F12">
            <v>4.7133940399999998</v>
          </cell>
          <cell r="G12">
            <v>2.6</v>
          </cell>
          <cell r="H12">
            <v>0.01</v>
          </cell>
          <cell r="I12">
            <v>0.01</v>
          </cell>
          <cell r="J12">
            <v>1.2254824510000002E-4</v>
          </cell>
          <cell r="K12">
            <v>1.2254824510000002E-4</v>
          </cell>
          <cell r="N12">
            <v>700</v>
          </cell>
          <cell r="O12">
            <v>0</v>
          </cell>
          <cell r="P12">
            <v>1500</v>
          </cell>
          <cell r="Q12">
            <v>0</v>
          </cell>
          <cell r="R12">
            <v>200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2400</v>
          </cell>
          <cell r="X12">
            <v>11.312145696</v>
          </cell>
          <cell r="Y12">
            <v>0</v>
          </cell>
          <cell r="Z12">
            <v>0</v>
          </cell>
          <cell r="AA12">
            <v>4.7133940399999998</v>
          </cell>
          <cell r="AB12">
            <v>11.312145696</v>
          </cell>
          <cell r="AC12">
            <v>0</v>
          </cell>
          <cell r="AD12">
            <v>0</v>
          </cell>
        </row>
        <row r="13">
          <cell r="A13">
            <v>380</v>
          </cell>
          <cell r="B13">
            <v>0</v>
          </cell>
          <cell r="C13">
            <v>380</v>
          </cell>
          <cell r="D13">
            <v>84</v>
          </cell>
          <cell r="E13">
            <v>234196.16630727</v>
          </cell>
          <cell r="F13">
            <v>90116.841148339998</v>
          </cell>
          <cell r="G13">
            <v>2.5988057699999998</v>
          </cell>
          <cell r="H13">
            <v>7.6701920000000007E-2</v>
          </cell>
          <cell r="I13">
            <v>3.6641090000000001E-2</v>
          </cell>
          <cell r="J13">
            <v>17.96329561240692</v>
          </cell>
          <cell r="K13">
            <v>8.5812028073196487</v>
          </cell>
          <cell r="N13">
            <v>840</v>
          </cell>
          <cell r="O13">
            <v>0</v>
          </cell>
          <cell r="P13">
            <v>1500</v>
          </cell>
          <cell r="Q13">
            <v>0</v>
          </cell>
          <cell r="R13">
            <v>200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2540</v>
          </cell>
          <cell r="X13">
            <v>228896.7765167836</v>
          </cell>
          <cell r="Y13">
            <v>0</v>
          </cell>
          <cell r="Z13">
            <v>0</v>
          </cell>
          <cell r="AA13">
            <v>90116.841148339998</v>
          </cell>
          <cell r="AB13">
            <v>228896.7765167836</v>
          </cell>
          <cell r="AC13">
            <v>0</v>
          </cell>
          <cell r="AD13">
            <v>0</v>
          </cell>
        </row>
        <row r="14">
          <cell r="A14">
            <v>385</v>
          </cell>
          <cell r="B14">
            <v>0</v>
          </cell>
          <cell r="C14">
            <v>385</v>
          </cell>
          <cell r="D14">
            <v>83</v>
          </cell>
          <cell r="E14">
            <v>137622.48138221999</v>
          </cell>
          <cell r="F14">
            <v>52931.852024239997</v>
          </cell>
          <cell r="G14">
            <v>2.5999936899999998</v>
          </cell>
          <cell r="H14">
            <v>1.0026180000000001E-2</v>
          </cell>
          <cell r="I14">
            <v>1.012249E-2</v>
          </cell>
          <cell r="J14">
            <v>1.3798277703847865</v>
          </cell>
          <cell r="K14">
            <v>1.393082191566708</v>
          </cell>
          <cell r="N14">
            <v>840</v>
          </cell>
          <cell r="O14">
            <v>0</v>
          </cell>
          <cell r="P14">
            <v>1500</v>
          </cell>
          <cell r="Q14">
            <v>0</v>
          </cell>
          <cell r="R14">
            <v>200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2540</v>
          </cell>
          <cell r="X14">
            <v>134446.9041415696</v>
          </cell>
          <cell r="Y14">
            <v>0</v>
          </cell>
          <cell r="Z14">
            <v>0</v>
          </cell>
          <cell r="AA14">
            <v>52931.852024239997</v>
          </cell>
          <cell r="AB14">
            <v>134446.9041415696</v>
          </cell>
          <cell r="AC14">
            <v>0</v>
          </cell>
          <cell r="AD14">
            <v>0</v>
          </cell>
        </row>
        <row r="15">
          <cell r="A15">
            <v>390</v>
          </cell>
          <cell r="B15">
            <v>0</v>
          </cell>
          <cell r="C15">
            <v>390</v>
          </cell>
          <cell r="D15">
            <v>82</v>
          </cell>
          <cell r="E15">
            <v>73856.259493949998</v>
          </cell>
          <cell r="F15">
            <v>28406.253651520001</v>
          </cell>
          <cell r="G15">
            <v>2.6</v>
          </cell>
          <cell r="H15">
            <v>0.01</v>
          </cell>
          <cell r="I15">
            <v>0.01</v>
          </cell>
          <cell r="J15">
            <v>0.73856259493949994</v>
          </cell>
          <cell r="K15">
            <v>0.73856259493949994</v>
          </cell>
          <cell r="N15">
            <v>1050</v>
          </cell>
          <cell r="O15">
            <v>0</v>
          </cell>
          <cell r="P15">
            <v>1500</v>
          </cell>
          <cell r="Q15">
            <v>0</v>
          </cell>
          <cell r="R15">
            <v>200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2750</v>
          </cell>
          <cell r="X15">
            <v>78117.197541680012</v>
          </cell>
          <cell r="Y15">
            <v>0</v>
          </cell>
          <cell r="Z15">
            <v>0</v>
          </cell>
          <cell r="AA15">
            <v>28406.253651520001</v>
          </cell>
          <cell r="AB15">
            <v>78117.197541680012</v>
          </cell>
          <cell r="AC15">
            <v>0</v>
          </cell>
          <cell r="AD15">
            <v>0</v>
          </cell>
        </row>
        <row r="16">
          <cell r="A16">
            <v>395</v>
          </cell>
          <cell r="B16">
            <v>0</v>
          </cell>
          <cell r="C16">
            <v>395</v>
          </cell>
          <cell r="D16">
            <v>81</v>
          </cell>
          <cell r="E16">
            <v>72506.933868670007</v>
          </cell>
          <cell r="F16">
            <v>27887.282257179999</v>
          </cell>
          <cell r="G16">
            <v>2.6</v>
          </cell>
          <cell r="H16">
            <v>0.01</v>
          </cell>
          <cell r="I16">
            <v>0.01</v>
          </cell>
          <cell r="J16">
            <v>0.72506933868670009</v>
          </cell>
          <cell r="K16">
            <v>0.72506933868670009</v>
          </cell>
          <cell r="N16">
            <v>1050</v>
          </cell>
          <cell r="O16">
            <v>0</v>
          </cell>
          <cell r="P16">
            <v>1500</v>
          </cell>
          <cell r="Q16">
            <v>0</v>
          </cell>
          <cell r="R16">
            <v>200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2750</v>
          </cell>
          <cell r="X16">
            <v>76690.026207244999</v>
          </cell>
          <cell r="Y16">
            <v>0</v>
          </cell>
          <cell r="Z16">
            <v>0</v>
          </cell>
          <cell r="AA16">
            <v>27887.282257179999</v>
          </cell>
          <cell r="AB16">
            <v>76690.026207244999</v>
          </cell>
          <cell r="AC16">
            <v>0</v>
          </cell>
          <cell r="AD16">
            <v>0</v>
          </cell>
        </row>
        <row r="17">
          <cell r="A17">
            <v>400</v>
          </cell>
          <cell r="B17">
            <v>0</v>
          </cell>
          <cell r="C17">
            <v>400</v>
          </cell>
          <cell r="D17">
            <v>80</v>
          </cell>
          <cell r="E17">
            <v>66366.263209490004</v>
          </cell>
          <cell r="F17">
            <v>25525.485849799999</v>
          </cell>
          <cell r="G17">
            <v>2.6</v>
          </cell>
          <cell r="H17">
            <v>0.01</v>
          </cell>
          <cell r="I17">
            <v>0.01</v>
          </cell>
          <cell r="J17">
            <v>0.66366263209489995</v>
          </cell>
          <cell r="K17">
            <v>0.66366263209489995</v>
          </cell>
          <cell r="N17">
            <v>320</v>
          </cell>
          <cell r="O17">
            <v>0</v>
          </cell>
          <cell r="P17">
            <v>0</v>
          </cell>
          <cell r="Q17">
            <v>1550</v>
          </cell>
          <cell r="R17">
            <v>200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2070</v>
          </cell>
          <cell r="X17">
            <v>52837.755709085999</v>
          </cell>
          <cell r="Y17">
            <v>0</v>
          </cell>
          <cell r="Z17">
            <v>0</v>
          </cell>
          <cell r="AA17">
            <v>25525.485849799999</v>
          </cell>
          <cell r="AB17">
            <v>52837.755709085999</v>
          </cell>
          <cell r="AC17">
            <v>0</v>
          </cell>
          <cell r="AD17">
            <v>0</v>
          </cell>
        </row>
        <row r="18">
          <cell r="A18">
            <v>405</v>
          </cell>
          <cell r="B18">
            <v>0</v>
          </cell>
          <cell r="C18">
            <v>405</v>
          </cell>
          <cell r="D18">
            <v>79</v>
          </cell>
          <cell r="E18">
            <v>51338.477512190002</v>
          </cell>
          <cell r="F18">
            <v>19745.568273919998</v>
          </cell>
          <cell r="G18">
            <v>2.6</v>
          </cell>
          <cell r="H18">
            <v>9.9998699999999992E-3</v>
          </cell>
          <cell r="I18">
            <v>9.9998699999999992E-3</v>
          </cell>
          <cell r="J18">
            <v>0.5133781011198234</v>
          </cell>
          <cell r="K18">
            <v>0.5133781011198234</v>
          </cell>
          <cell r="N18">
            <v>320</v>
          </cell>
          <cell r="O18">
            <v>0</v>
          </cell>
          <cell r="P18">
            <v>0</v>
          </cell>
          <cell r="Q18">
            <v>1550</v>
          </cell>
          <cell r="R18">
            <v>200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2070</v>
          </cell>
          <cell r="X18">
            <v>40873.326327014394</v>
          </cell>
          <cell r="Y18">
            <v>0</v>
          </cell>
          <cell r="Z18">
            <v>0</v>
          </cell>
          <cell r="AA18">
            <v>19745.568273919998</v>
          </cell>
          <cell r="AB18">
            <v>40873.326327014394</v>
          </cell>
          <cell r="AC18">
            <v>0</v>
          </cell>
          <cell r="AD18">
            <v>0</v>
          </cell>
        </row>
        <row r="19">
          <cell r="A19">
            <v>420</v>
          </cell>
          <cell r="B19">
            <v>0</v>
          </cell>
          <cell r="C19">
            <v>420</v>
          </cell>
          <cell r="D19">
            <v>76</v>
          </cell>
          <cell r="E19">
            <v>0.39999737000000002</v>
          </cell>
          <cell r="F19">
            <v>0.15384513999999999</v>
          </cell>
          <cell r="G19">
            <v>2.6</v>
          </cell>
          <cell r="H19">
            <v>0.01</v>
          </cell>
          <cell r="I19">
            <v>0.01</v>
          </cell>
          <cell r="J19">
            <v>3.9999737000000006E-6</v>
          </cell>
          <cell r="K19">
            <v>3.9999737000000006E-6</v>
          </cell>
          <cell r="N19">
            <v>320</v>
          </cell>
          <cell r="O19">
            <v>0</v>
          </cell>
          <cell r="P19">
            <v>0</v>
          </cell>
          <cell r="Q19">
            <v>1550</v>
          </cell>
          <cell r="R19">
            <v>200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2070</v>
          </cell>
          <cell r="X19">
            <v>0.31845943979999997</v>
          </cell>
          <cell r="Y19">
            <v>0</v>
          </cell>
          <cell r="Z19">
            <v>0</v>
          </cell>
          <cell r="AA19">
            <v>0.15384513999999999</v>
          </cell>
          <cell r="AB19">
            <v>0.31845943979999997</v>
          </cell>
          <cell r="AC19">
            <v>0</v>
          </cell>
          <cell r="AD19">
            <v>0</v>
          </cell>
        </row>
        <row r="20">
          <cell r="A20">
            <v>425</v>
          </cell>
          <cell r="B20">
            <v>0</v>
          </cell>
          <cell r="C20">
            <v>425</v>
          </cell>
          <cell r="D20">
            <v>75</v>
          </cell>
          <cell r="E20">
            <v>1.3339203399999999</v>
          </cell>
          <cell r="F20">
            <v>0.51304627999999997</v>
          </cell>
          <cell r="G20">
            <v>2.6</v>
          </cell>
          <cell r="H20">
            <v>4.9178800000000003E-3</v>
          </cell>
          <cell r="I20">
            <v>4.9178800000000003E-3</v>
          </cell>
          <cell r="J20">
            <v>6.5600601616792E-6</v>
          </cell>
          <cell r="K20">
            <v>6.5600601616792E-6</v>
          </cell>
          <cell r="N20">
            <v>320</v>
          </cell>
          <cell r="O20">
            <v>0</v>
          </cell>
          <cell r="P20">
            <v>0</v>
          </cell>
          <cell r="Q20">
            <v>1550</v>
          </cell>
          <cell r="R20">
            <v>200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2070</v>
          </cell>
          <cell r="X20">
            <v>1.0620057995999999</v>
          </cell>
          <cell r="Y20">
            <v>0</v>
          </cell>
          <cell r="Z20">
            <v>0</v>
          </cell>
          <cell r="AA20">
            <v>0.51304627999999997</v>
          </cell>
          <cell r="AB20">
            <v>1.0620057995999999</v>
          </cell>
          <cell r="AC20">
            <v>0</v>
          </cell>
          <cell r="AD20">
            <v>0</v>
          </cell>
        </row>
        <row r="21">
          <cell r="A21">
            <v>430</v>
          </cell>
          <cell r="B21">
            <v>0</v>
          </cell>
          <cell r="C21">
            <v>430</v>
          </cell>
          <cell r="D21">
            <v>74</v>
          </cell>
          <cell r="E21">
            <v>1.3380879999999999</v>
          </cell>
          <cell r="F21">
            <v>0.51464922999999996</v>
          </cell>
          <cell r="G21">
            <v>2.6</v>
          </cell>
          <cell r="H21">
            <v>0.01</v>
          </cell>
          <cell r="I21">
            <v>0.01</v>
          </cell>
          <cell r="J21">
            <v>1.338088E-5</v>
          </cell>
          <cell r="K21">
            <v>1.338088E-5</v>
          </cell>
          <cell r="N21">
            <v>320</v>
          </cell>
          <cell r="O21">
            <v>0</v>
          </cell>
          <cell r="P21">
            <v>0</v>
          </cell>
          <cell r="Q21">
            <v>1550</v>
          </cell>
          <cell r="R21">
            <v>200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2070</v>
          </cell>
          <cell r="X21">
            <v>1.0653239060999999</v>
          </cell>
          <cell r="Y21">
            <v>0</v>
          </cell>
          <cell r="Z21">
            <v>0</v>
          </cell>
          <cell r="AA21">
            <v>0.51464922999999996</v>
          </cell>
          <cell r="AB21">
            <v>1.0653239060999999</v>
          </cell>
          <cell r="AC21">
            <v>0</v>
          </cell>
          <cell r="AD21">
            <v>0</v>
          </cell>
        </row>
        <row r="22">
          <cell r="A22">
            <v>435</v>
          </cell>
          <cell r="B22">
            <v>0</v>
          </cell>
          <cell r="C22">
            <v>435</v>
          </cell>
          <cell r="D22">
            <v>73</v>
          </cell>
          <cell r="E22">
            <v>0.33954819000000003</v>
          </cell>
          <cell r="F22">
            <v>0.13059546</v>
          </cell>
          <cell r="G22">
            <v>2.6</v>
          </cell>
          <cell r="H22">
            <v>0.01</v>
          </cell>
          <cell r="I22">
            <v>0.01</v>
          </cell>
          <cell r="J22">
            <v>3.3954819000000003E-6</v>
          </cell>
          <cell r="K22">
            <v>3.3954819000000003E-6</v>
          </cell>
          <cell r="N22">
            <v>320</v>
          </cell>
          <cell r="O22">
            <v>0</v>
          </cell>
          <cell r="P22">
            <v>0</v>
          </cell>
          <cell r="Q22">
            <v>1550</v>
          </cell>
          <cell r="R22">
            <v>200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2070</v>
          </cell>
          <cell r="X22">
            <v>0.27033260219999999</v>
          </cell>
          <cell r="Y22">
            <v>0</v>
          </cell>
          <cell r="Z22">
            <v>0</v>
          </cell>
          <cell r="AA22">
            <v>0.13059546</v>
          </cell>
          <cell r="AB22">
            <v>0.27033260219999999</v>
          </cell>
          <cell r="AC22">
            <v>0</v>
          </cell>
          <cell r="AD22">
            <v>0</v>
          </cell>
        </row>
        <row r="23">
          <cell r="A23">
            <v>440</v>
          </cell>
          <cell r="B23">
            <v>0</v>
          </cell>
          <cell r="C23">
            <v>440</v>
          </cell>
          <cell r="D23">
            <v>72</v>
          </cell>
          <cell r="E23">
            <v>1.57122009</v>
          </cell>
          <cell r="F23">
            <v>0.60431542000000005</v>
          </cell>
          <cell r="G23">
            <v>2.6</v>
          </cell>
          <cell r="H23">
            <v>0.01</v>
          </cell>
          <cell r="I23">
            <v>0.01</v>
          </cell>
          <cell r="J23">
            <v>1.57122009E-5</v>
          </cell>
          <cell r="K23">
            <v>1.57122009E-5</v>
          </cell>
          <cell r="N23">
            <v>320</v>
          </cell>
          <cell r="O23">
            <v>0</v>
          </cell>
          <cell r="P23">
            <v>0</v>
          </cell>
          <cell r="Q23">
            <v>1550</v>
          </cell>
          <cell r="R23">
            <v>200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2070</v>
          </cell>
          <cell r="X23">
            <v>1.2509329194000001</v>
          </cell>
          <cell r="Y23">
            <v>0</v>
          </cell>
          <cell r="Z23">
            <v>0</v>
          </cell>
          <cell r="AA23">
            <v>0.60431542000000005</v>
          </cell>
          <cell r="AB23">
            <v>1.2509329194000001</v>
          </cell>
          <cell r="AC23">
            <v>0</v>
          </cell>
          <cell r="AD23">
            <v>0</v>
          </cell>
        </row>
        <row r="24">
          <cell r="A24">
            <v>1300</v>
          </cell>
          <cell r="B24">
            <v>1</v>
          </cell>
          <cell r="C24">
            <v>300</v>
          </cell>
          <cell r="D24">
            <v>100</v>
          </cell>
          <cell r="E24">
            <v>1389.3016501499999</v>
          </cell>
          <cell r="F24">
            <v>534.34678852000002</v>
          </cell>
          <cell r="G24">
            <v>2.6</v>
          </cell>
          <cell r="H24">
            <v>1.15585984</v>
          </cell>
          <cell r="I24">
            <v>0.47093287</v>
          </cell>
          <cell r="J24">
            <v>1.6058379830541147</v>
          </cell>
          <cell r="K24">
            <v>0.65426781340087536</v>
          </cell>
          <cell r="N24">
            <v>1370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4570</v>
          </cell>
          <cell r="X24">
            <v>2441.9648235364002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2441.9648235364002</v>
          </cell>
          <cell r="AD24">
            <v>534.34678852000002</v>
          </cell>
        </row>
        <row r="25">
          <cell r="A25">
            <v>1305</v>
          </cell>
          <cell r="B25">
            <v>1</v>
          </cell>
          <cell r="C25">
            <v>305</v>
          </cell>
          <cell r="D25">
            <v>99</v>
          </cell>
          <cell r="E25">
            <v>1252.16359169</v>
          </cell>
          <cell r="F25">
            <v>483.43049844000001</v>
          </cell>
          <cell r="G25">
            <v>2.5901625899999998</v>
          </cell>
          <cell r="H25">
            <v>1.4526122400000001</v>
          </cell>
          <cell r="I25">
            <v>0.87306748000000001</v>
          </cell>
          <cell r="J25">
            <v>1.8189081597712564</v>
          </cell>
          <cell r="K25">
            <v>1.0932233115445371</v>
          </cell>
          <cell r="N25">
            <v>1400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4600</v>
          </cell>
          <cell r="X25">
            <v>2223.7802928240003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2223.7802928240003</v>
          </cell>
          <cell r="AD25">
            <v>483.43049844000001</v>
          </cell>
        </row>
        <row r="26">
          <cell r="A26">
            <v>1345</v>
          </cell>
          <cell r="B26">
            <v>1</v>
          </cell>
          <cell r="C26">
            <v>345</v>
          </cell>
          <cell r="D26">
            <v>91</v>
          </cell>
          <cell r="E26">
            <v>21138.092618269999</v>
          </cell>
          <cell r="F26">
            <v>8109.7126136099996</v>
          </cell>
          <cell r="G26">
            <v>2.6065156200000001</v>
          </cell>
          <cell r="H26">
            <v>1.6606972799999999</v>
          </cell>
          <cell r="I26">
            <v>0.84377325999999997</v>
          </cell>
          <cell r="J26">
            <v>35.103972915549065</v>
          </cell>
          <cell r="K26">
            <v>17.835757318699613</v>
          </cell>
          <cell r="N26">
            <v>900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4100</v>
          </cell>
          <cell r="X26">
            <v>33249.821715800994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33249.821715800994</v>
          </cell>
          <cell r="AD26">
            <v>8109.7126136099996</v>
          </cell>
        </row>
        <row r="27">
          <cell r="A27">
            <v>1350</v>
          </cell>
          <cell r="B27">
            <v>1</v>
          </cell>
          <cell r="C27">
            <v>350</v>
          </cell>
          <cell r="D27">
            <v>90</v>
          </cell>
          <cell r="E27">
            <v>43.944324440000003</v>
          </cell>
          <cell r="F27">
            <v>16.92212292</v>
          </cell>
          <cell r="G27">
            <v>2.5968564700000001</v>
          </cell>
          <cell r="H27">
            <v>0.30855542000000002</v>
          </cell>
          <cell r="I27">
            <v>0.24020742</v>
          </cell>
          <cell r="J27">
            <v>1.3559259484200467E-2</v>
          </cell>
          <cell r="K27">
            <v>1.0555752797375346E-2</v>
          </cell>
          <cell r="N27">
            <v>900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4100</v>
          </cell>
          <cell r="X27">
            <v>69.380703972000006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69.380703972000006</v>
          </cell>
          <cell r="AD27">
            <v>16.92212292</v>
          </cell>
        </row>
        <row r="28">
          <cell r="A28">
            <v>1380</v>
          </cell>
          <cell r="B28">
            <v>1</v>
          </cell>
          <cell r="C28">
            <v>380</v>
          </cell>
          <cell r="D28">
            <v>84</v>
          </cell>
          <cell r="E28">
            <v>2092.4272282000002</v>
          </cell>
          <cell r="F28">
            <v>810.64890429000002</v>
          </cell>
          <cell r="G28">
            <v>2.5811756699999999</v>
          </cell>
          <cell r="H28">
            <v>1.4894687</v>
          </cell>
          <cell r="I28">
            <v>0.48868746000000002</v>
          </cell>
          <cell r="J28">
            <v>3.1166048634316574</v>
          </cell>
          <cell r="K28">
            <v>1.0225429473838985</v>
          </cell>
          <cell r="N28">
            <v>960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4160</v>
          </cell>
          <cell r="X28">
            <v>3372.2994418464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3372.2994418464</v>
          </cell>
          <cell r="AD28">
            <v>810.64890429000002</v>
          </cell>
        </row>
        <row r="29">
          <cell r="A29">
            <v>2300</v>
          </cell>
          <cell r="B29">
            <v>2</v>
          </cell>
          <cell r="C29">
            <v>300</v>
          </cell>
          <cell r="D29">
            <v>100</v>
          </cell>
          <cell r="E29">
            <v>6960.4434246800001</v>
          </cell>
          <cell r="F29">
            <v>2677.0936248799999</v>
          </cell>
          <cell r="G29">
            <v>2.6</v>
          </cell>
          <cell r="H29">
            <v>3.3575666599999998</v>
          </cell>
          <cell r="I29">
            <v>0.71463752999999997</v>
          </cell>
          <cell r="J29">
            <v>23.370152781521789</v>
          </cell>
          <cell r="K29">
            <v>4.9741940967180565</v>
          </cell>
          <cell r="N29">
            <v>1370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4570</v>
          </cell>
          <cell r="X29">
            <v>12234.3178657016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12234.3178657016</v>
          </cell>
          <cell r="AD29">
            <v>2677.0936248799999</v>
          </cell>
        </row>
        <row r="30">
          <cell r="A30">
            <v>2305</v>
          </cell>
          <cell r="B30">
            <v>2</v>
          </cell>
          <cell r="C30">
            <v>305</v>
          </cell>
          <cell r="D30">
            <v>99</v>
          </cell>
          <cell r="E30">
            <v>32228.23013584</v>
          </cell>
          <cell r="F30">
            <v>12610.51554319</v>
          </cell>
          <cell r="G30">
            <v>2.5556631699999999</v>
          </cell>
          <cell r="H30">
            <v>6.3312285599999996</v>
          </cell>
          <cell r="I30">
            <v>1.9755772</v>
          </cell>
          <cell r="J30">
            <v>204.04429107428288</v>
          </cell>
          <cell r="K30">
            <v>63.669356652718406</v>
          </cell>
          <cell r="N30">
            <v>1400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4600</v>
          </cell>
          <cell r="X30">
            <v>58008.371498673994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58008.371498673994</v>
          </cell>
          <cell r="AD30">
            <v>12610.51554319</v>
          </cell>
        </row>
        <row r="31">
          <cell r="A31">
            <v>2345</v>
          </cell>
          <cell r="B31">
            <v>2</v>
          </cell>
          <cell r="C31">
            <v>345</v>
          </cell>
          <cell r="D31">
            <v>91</v>
          </cell>
          <cell r="E31">
            <v>69061.265960439996</v>
          </cell>
          <cell r="F31">
            <v>26722.950790030001</v>
          </cell>
          <cell r="G31">
            <v>2.5843428199999998</v>
          </cell>
          <cell r="H31">
            <v>4.9819844900000003</v>
          </cell>
          <cell r="I31">
            <v>1.2441242800000001</v>
          </cell>
          <cell r="J31">
            <v>344.06215587467705</v>
          </cell>
          <cell r="K31">
            <v>85.920797788920922</v>
          </cell>
          <cell r="N31">
            <v>900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4100</v>
          </cell>
          <cell r="X31">
            <v>109564.09823912301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109564.09823912301</v>
          </cell>
          <cell r="AD31">
            <v>26722.950790030001</v>
          </cell>
        </row>
        <row r="32">
          <cell r="A32">
            <v>2350</v>
          </cell>
          <cell r="B32">
            <v>2</v>
          </cell>
          <cell r="C32">
            <v>350</v>
          </cell>
          <cell r="D32">
            <v>90</v>
          </cell>
          <cell r="E32">
            <v>42.346703329999997</v>
          </cell>
          <cell r="F32">
            <v>16.31429661</v>
          </cell>
          <cell r="G32">
            <v>2.5956806100000001</v>
          </cell>
          <cell r="H32">
            <v>0.52244889000000005</v>
          </cell>
          <cell r="I32">
            <v>0.32794539</v>
          </cell>
          <cell r="J32">
            <v>2.2123988149917805E-2</v>
          </cell>
          <cell r="K32">
            <v>1.3887406138771147E-2</v>
          </cell>
          <cell r="N32">
            <v>900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3200</v>
          </cell>
          <cell r="V32">
            <v>0</v>
          </cell>
          <cell r="W32">
            <v>4100</v>
          </cell>
          <cell r="X32">
            <v>66.888616100999997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66.888616100999997</v>
          </cell>
          <cell r="AD32">
            <v>16.31429661</v>
          </cell>
        </row>
        <row r="33">
          <cell r="A33">
            <v>2380</v>
          </cell>
          <cell r="B33">
            <v>2</v>
          </cell>
          <cell r="C33">
            <v>380</v>
          </cell>
          <cell r="D33">
            <v>84</v>
          </cell>
          <cell r="E33">
            <v>12012.546596419999</v>
          </cell>
          <cell r="F33">
            <v>4674.5798966700004</v>
          </cell>
          <cell r="G33">
            <v>2.5697596100000002</v>
          </cell>
          <cell r="H33">
            <v>5.6144055100000001</v>
          </cell>
          <cell r="I33">
            <v>0.60415573</v>
          </cell>
          <cell r="J33">
            <v>67.443307800072191</v>
          </cell>
          <cell r="K33">
            <v>7.2574488581191403</v>
          </cell>
          <cell r="N33">
            <v>960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3200</v>
          </cell>
          <cell r="V33">
            <v>0</v>
          </cell>
          <cell r="W33">
            <v>4160</v>
          </cell>
          <cell r="X33">
            <v>19446.252370147202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19446.252370147202</v>
          </cell>
          <cell r="AD33">
            <v>4674.5798966700004</v>
          </cell>
        </row>
      </sheetData>
      <sheetData sheetId="9">
        <row r="2">
          <cell r="A2">
            <v>300</v>
          </cell>
          <cell r="B2">
            <v>0</v>
          </cell>
          <cell r="C2">
            <v>300</v>
          </cell>
          <cell r="D2">
            <v>100</v>
          </cell>
          <cell r="E2">
            <v>97348.164541389997</v>
          </cell>
          <cell r="F2">
            <v>37449.806828740002</v>
          </cell>
          <cell r="G2">
            <v>2.59943035</v>
          </cell>
          <cell r="H2">
            <v>9.8146440000000001E-2</v>
          </cell>
          <cell r="I2">
            <v>0.17054361000000001</v>
          </cell>
          <cell r="J2">
            <v>9.55437579027166</v>
          </cell>
          <cell r="K2">
            <v>16.602107407762649</v>
          </cell>
          <cell r="N2">
            <v>2470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625</v>
          </cell>
          <cell r="U2">
            <v>0</v>
          </cell>
          <cell r="V2">
            <v>0</v>
          </cell>
          <cell r="W2">
            <v>3915</v>
          </cell>
          <cell r="X2">
            <v>146615.99373451711</v>
          </cell>
          <cell r="Y2">
            <v>37449.806828740002</v>
          </cell>
          <cell r="Z2">
            <v>146615.99373451711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305</v>
          </cell>
          <cell r="B3">
            <v>0</v>
          </cell>
          <cell r="C3">
            <v>305</v>
          </cell>
          <cell r="D3">
            <v>99</v>
          </cell>
          <cell r="E3">
            <v>2.3370882700000002</v>
          </cell>
          <cell r="F3">
            <v>0.89888009999999996</v>
          </cell>
          <cell r="G3">
            <v>2.6</v>
          </cell>
          <cell r="H3">
            <v>0.01</v>
          </cell>
          <cell r="I3">
            <v>0.01</v>
          </cell>
          <cell r="J3">
            <v>2.3370882700000002E-5</v>
          </cell>
          <cell r="K3">
            <v>2.3370882700000002E-5</v>
          </cell>
          <cell r="N3">
            <v>2470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625</v>
          </cell>
          <cell r="U3">
            <v>0</v>
          </cell>
          <cell r="V3">
            <v>0</v>
          </cell>
          <cell r="W3">
            <v>3915</v>
          </cell>
          <cell r="X3">
            <v>3.5191155914999999</v>
          </cell>
          <cell r="Y3">
            <v>0.89888009999999996</v>
          </cell>
          <cell r="Z3">
            <v>3.5191155914999999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0.11421864</v>
          </cell>
          <cell r="F4">
            <v>4.3930240000000002E-2</v>
          </cell>
          <cell r="G4">
            <v>2.6</v>
          </cell>
          <cell r="H4">
            <v>0.01</v>
          </cell>
          <cell r="I4">
            <v>0.01</v>
          </cell>
          <cell r="J4">
            <v>1.1421864000000001E-6</v>
          </cell>
          <cell r="K4">
            <v>1.1421864000000001E-6</v>
          </cell>
          <cell r="N4">
            <v>2470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625</v>
          </cell>
          <cell r="U4">
            <v>0</v>
          </cell>
          <cell r="V4">
            <v>0</v>
          </cell>
          <cell r="W4">
            <v>3915</v>
          </cell>
          <cell r="X4">
            <v>0.17198688960000003</v>
          </cell>
          <cell r="Y4">
            <v>4.3930240000000002E-2</v>
          </cell>
          <cell r="Z4">
            <v>0.17198688960000003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5.7291269999999998E-2</v>
          </cell>
          <cell r="F5">
            <v>2.2035099999999998E-2</v>
          </cell>
          <cell r="G5">
            <v>2.6</v>
          </cell>
          <cell r="H5">
            <v>0.01</v>
          </cell>
          <cell r="I5">
            <v>0.01</v>
          </cell>
          <cell r="J5">
            <v>5.7291269999999996E-7</v>
          </cell>
          <cell r="K5">
            <v>5.7291269999999996E-7</v>
          </cell>
          <cell r="N5">
            <v>2470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625</v>
          </cell>
          <cell r="U5">
            <v>0</v>
          </cell>
          <cell r="V5">
            <v>0</v>
          </cell>
          <cell r="W5">
            <v>3915</v>
          </cell>
          <cell r="X5">
            <v>8.6267416499999999E-2</v>
          </cell>
          <cell r="Y5">
            <v>2.2035099999999998E-2</v>
          </cell>
          <cell r="Z5">
            <v>8.6267416499999999E-2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340</v>
          </cell>
          <cell r="B6">
            <v>0</v>
          </cell>
          <cell r="C6">
            <v>340</v>
          </cell>
          <cell r="D6">
            <v>92</v>
          </cell>
          <cell r="E6">
            <v>105072.81474281001</v>
          </cell>
          <cell r="F6">
            <v>40406.969180619999</v>
          </cell>
          <cell r="G6">
            <v>2.6003636700000001</v>
          </cell>
          <cell r="H6">
            <v>3.729445E-2</v>
          </cell>
          <cell r="I6">
            <v>1.8510169999999999E-2</v>
          </cell>
          <cell r="J6">
            <v>3.9186328357849907</v>
          </cell>
          <cell r="K6">
            <v>1.9449156632679194</v>
          </cell>
          <cell r="N6">
            <v>1830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625</v>
          </cell>
          <cell r="U6">
            <v>0</v>
          </cell>
          <cell r="V6">
            <v>0</v>
          </cell>
          <cell r="W6">
            <v>3275</v>
          </cell>
          <cell r="X6">
            <v>132332.82406653051</v>
          </cell>
          <cell r="Y6">
            <v>40406.969180619999</v>
          </cell>
          <cell r="Z6">
            <v>132332.82406653051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345</v>
          </cell>
          <cell r="B7">
            <v>0</v>
          </cell>
          <cell r="C7">
            <v>345</v>
          </cell>
          <cell r="D7">
            <v>91</v>
          </cell>
          <cell r="E7">
            <v>8701.7778859699993</v>
          </cell>
          <cell r="F7">
            <v>3347.8922912799999</v>
          </cell>
          <cell r="G7">
            <v>2.59918096</v>
          </cell>
          <cell r="H7">
            <v>0.13018824000000001</v>
          </cell>
          <cell r="I7">
            <v>0.1905848</v>
          </cell>
          <cell r="J7">
            <v>1.132869147845355</v>
          </cell>
          <cell r="K7">
            <v>1.658426598042015</v>
          </cell>
          <cell r="N7">
            <v>1980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625</v>
          </cell>
          <cell r="U7">
            <v>0</v>
          </cell>
          <cell r="V7">
            <v>0</v>
          </cell>
          <cell r="W7">
            <v>3425</v>
          </cell>
          <cell r="X7">
            <v>11466.531097633999</v>
          </cell>
          <cell r="Y7">
            <v>3347.8922912799999</v>
          </cell>
          <cell r="Z7">
            <v>11466.531097633999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365</v>
          </cell>
          <cell r="B8">
            <v>0</v>
          </cell>
          <cell r="C8">
            <v>365</v>
          </cell>
          <cell r="D8">
            <v>87</v>
          </cell>
          <cell r="E8">
            <v>11.23805698</v>
          </cell>
          <cell r="F8">
            <v>4.3223296099999997</v>
          </cell>
          <cell r="G8">
            <v>2.6</v>
          </cell>
          <cell r="H8">
            <v>0.01</v>
          </cell>
          <cell r="I8">
            <v>0.01</v>
          </cell>
          <cell r="J8">
            <v>1.1238056979999999E-4</v>
          </cell>
          <cell r="K8">
            <v>1.1238056979999999E-4</v>
          </cell>
          <cell r="N8">
            <v>1980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625</v>
          </cell>
          <cell r="U8">
            <v>0</v>
          </cell>
          <cell r="V8">
            <v>0</v>
          </cell>
          <cell r="W8">
            <v>3425</v>
          </cell>
          <cell r="X8">
            <v>14.803978914249999</v>
          </cell>
          <cell r="Y8">
            <v>4.3223296099999997</v>
          </cell>
          <cell r="Z8">
            <v>14.803978914249999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370</v>
          </cell>
          <cell r="B9">
            <v>0</v>
          </cell>
          <cell r="C9">
            <v>370</v>
          </cell>
          <cell r="D9">
            <v>86</v>
          </cell>
          <cell r="E9">
            <v>49.473441880000003</v>
          </cell>
          <cell r="F9">
            <v>19.028246880000001</v>
          </cell>
          <cell r="G9">
            <v>2.6</v>
          </cell>
          <cell r="H9">
            <v>0.01</v>
          </cell>
          <cell r="I9">
            <v>0.01</v>
          </cell>
          <cell r="J9">
            <v>4.9473441880000003E-4</v>
          </cell>
          <cell r="K9">
            <v>4.9473441880000003E-4</v>
          </cell>
          <cell r="N9">
            <v>1000</v>
          </cell>
          <cell r="O9">
            <v>0</v>
          </cell>
          <cell r="P9">
            <v>1500</v>
          </cell>
          <cell r="Q9">
            <v>0</v>
          </cell>
          <cell r="R9">
            <v>225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2725</v>
          </cell>
          <cell r="X9">
            <v>51.851972748000001</v>
          </cell>
          <cell r="Y9">
            <v>0</v>
          </cell>
          <cell r="Z9">
            <v>0</v>
          </cell>
          <cell r="AA9">
            <v>19.028246880000001</v>
          </cell>
          <cell r="AB9">
            <v>51.851972748000001</v>
          </cell>
          <cell r="AC9">
            <v>0</v>
          </cell>
          <cell r="AD9">
            <v>0</v>
          </cell>
        </row>
        <row r="10">
          <cell r="A10">
            <v>375</v>
          </cell>
          <cell r="B10">
            <v>0</v>
          </cell>
          <cell r="C10">
            <v>375</v>
          </cell>
          <cell r="D10">
            <v>85</v>
          </cell>
          <cell r="E10">
            <v>182460.13541277</v>
          </cell>
          <cell r="F10">
            <v>82176.975158750007</v>
          </cell>
          <cell r="G10">
            <v>2.6</v>
          </cell>
          <cell r="H10">
            <v>2.672244E-2</v>
          </cell>
          <cell r="I10">
            <v>0.01</v>
          </cell>
          <cell r="J10">
            <v>4.8757800209596214</v>
          </cell>
          <cell r="K10">
            <v>1.8246013541277</v>
          </cell>
          <cell r="N10">
            <v>1000</v>
          </cell>
          <cell r="O10">
            <v>0</v>
          </cell>
          <cell r="P10">
            <v>1500</v>
          </cell>
          <cell r="Q10">
            <v>0</v>
          </cell>
          <cell r="R10">
            <v>225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2725</v>
          </cell>
          <cell r="X10">
            <v>223932.25730759377</v>
          </cell>
          <cell r="Y10">
            <v>0</v>
          </cell>
          <cell r="Z10">
            <v>0</v>
          </cell>
          <cell r="AA10">
            <v>82176.975158750007</v>
          </cell>
          <cell r="AB10">
            <v>223932.25730759377</v>
          </cell>
          <cell r="AC10">
            <v>0</v>
          </cell>
          <cell r="AD10">
            <v>0</v>
          </cell>
        </row>
        <row r="11">
          <cell r="A11">
            <v>380</v>
          </cell>
          <cell r="B11">
            <v>0</v>
          </cell>
          <cell r="C11">
            <v>380</v>
          </cell>
          <cell r="D11">
            <v>84</v>
          </cell>
          <cell r="E11">
            <v>82665.876432069999</v>
          </cell>
          <cell r="F11">
            <v>31794.567858490002</v>
          </cell>
          <cell r="G11">
            <v>2.6</v>
          </cell>
          <cell r="H11">
            <v>0.01</v>
          </cell>
          <cell r="I11">
            <v>0.01</v>
          </cell>
          <cell r="J11">
            <v>0.82665876432070007</v>
          </cell>
          <cell r="K11">
            <v>0.82665876432070007</v>
          </cell>
          <cell r="N11">
            <v>1200</v>
          </cell>
          <cell r="O11">
            <v>0</v>
          </cell>
          <cell r="P11">
            <v>1500</v>
          </cell>
          <cell r="Q11">
            <v>0</v>
          </cell>
          <cell r="R11">
            <v>225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2925</v>
          </cell>
          <cell r="X11">
            <v>92999.110986083251</v>
          </cell>
          <cell r="Y11">
            <v>0</v>
          </cell>
          <cell r="Z11">
            <v>0</v>
          </cell>
          <cell r="AA11">
            <v>31794.567858490002</v>
          </cell>
          <cell r="AB11">
            <v>92999.110986083251</v>
          </cell>
          <cell r="AC11">
            <v>0</v>
          </cell>
          <cell r="AD11">
            <v>0</v>
          </cell>
        </row>
        <row r="12">
          <cell r="A12">
            <v>385</v>
          </cell>
          <cell r="B12">
            <v>0</v>
          </cell>
          <cell r="C12">
            <v>385</v>
          </cell>
          <cell r="D12">
            <v>83</v>
          </cell>
          <cell r="E12">
            <v>79006.758475890005</v>
          </cell>
          <cell r="F12">
            <v>30387.214798419998</v>
          </cell>
          <cell r="G12">
            <v>2.6</v>
          </cell>
          <cell r="H12">
            <v>0.01</v>
          </cell>
          <cell r="I12">
            <v>0.01</v>
          </cell>
          <cell r="J12">
            <v>0.79006758475890004</v>
          </cell>
          <cell r="K12">
            <v>0.79006758475890004</v>
          </cell>
          <cell r="N12">
            <v>1200</v>
          </cell>
          <cell r="O12">
            <v>0</v>
          </cell>
          <cell r="P12">
            <v>1500</v>
          </cell>
          <cell r="Q12">
            <v>0</v>
          </cell>
          <cell r="R12">
            <v>225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2925</v>
          </cell>
          <cell r="X12">
            <v>88882.6032853785</v>
          </cell>
          <cell r="Y12">
            <v>0</v>
          </cell>
          <cell r="Z12">
            <v>0</v>
          </cell>
          <cell r="AA12">
            <v>30387.214798419998</v>
          </cell>
          <cell r="AB12">
            <v>88882.6032853785</v>
          </cell>
          <cell r="AC12">
            <v>0</v>
          </cell>
          <cell r="AD12">
            <v>0</v>
          </cell>
        </row>
        <row r="13">
          <cell r="A13">
            <v>390</v>
          </cell>
          <cell r="B13">
            <v>0</v>
          </cell>
          <cell r="C13">
            <v>390</v>
          </cell>
          <cell r="D13">
            <v>82</v>
          </cell>
          <cell r="E13">
            <v>170105.29068558</v>
          </cell>
          <cell r="F13">
            <v>65425.111802150001</v>
          </cell>
          <cell r="G13">
            <v>2.6</v>
          </cell>
          <cell r="H13">
            <v>9.9798400000000002E-3</v>
          </cell>
          <cell r="I13">
            <v>0.01</v>
          </cell>
          <cell r="J13">
            <v>1.6976235841955789</v>
          </cell>
          <cell r="K13">
            <v>1.7010529068558</v>
          </cell>
          <cell r="N13">
            <v>1150</v>
          </cell>
          <cell r="O13">
            <v>0</v>
          </cell>
          <cell r="P13">
            <v>1500</v>
          </cell>
          <cell r="Q13">
            <v>0</v>
          </cell>
          <cell r="R13">
            <v>225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2875</v>
          </cell>
          <cell r="X13">
            <v>188097.19643118125</v>
          </cell>
          <cell r="Y13">
            <v>0</v>
          </cell>
          <cell r="Z13">
            <v>0</v>
          </cell>
          <cell r="AA13">
            <v>65425.111802150001</v>
          </cell>
          <cell r="AB13">
            <v>188097.19643118125</v>
          </cell>
          <cell r="AC13">
            <v>0</v>
          </cell>
          <cell r="AD13">
            <v>0</v>
          </cell>
        </row>
        <row r="14">
          <cell r="A14">
            <v>395</v>
          </cell>
          <cell r="B14">
            <v>0</v>
          </cell>
          <cell r="C14">
            <v>395</v>
          </cell>
          <cell r="D14">
            <v>81</v>
          </cell>
          <cell r="E14">
            <v>166977.63538389001</v>
          </cell>
          <cell r="F14">
            <v>64222.167455340001</v>
          </cell>
          <cell r="G14">
            <v>2.6</v>
          </cell>
          <cell r="H14">
            <v>0.01</v>
          </cell>
          <cell r="I14">
            <v>0.01</v>
          </cell>
          <cell r="J14">
            <v>1.6697763538389001</v>
          </cell>
          <cell r="K14">
            <v>1.6697763538389001</v>
          </cell>
          <cell r="N14">
            <v>1150</v>
          </cell>
          <cell r="O14">
            <v>0</v>
          </cell>
          <cell r="P14">
            <v>1500</v>
          </cell>
          <cell r="Q14">
            <v>0</v>
          </cell>
          <cell r="R14">
            <v>225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2875</v>
          </cell>
          <cell r="X14">
            <v>184638.73143410252</v>
          </cell>
          <cell r="Y14">
            <v>0</v>
          </cell>
          <cell r="Z14">
            <v>0</v>
          </cell>
          <cell r="AA14">
            <v>64222.167455340001</v>
          </cell>
          <cell r="AB14">
            <v>184638.73143410252</v>
          </cell>
          <cell r="AC14">
            <v>0</v>
          </cell>
          <cell r="AD14">
            <v>0</v>
          </cell>
        </row>
        <row r="15">
          <cell r="A15">
            <v>400</v>
          </cell>
          <cell r="B15">
            <v>0</v>
          </cell>
          <cell r="C15">
            <v>400</v>
          </cell>
          <cell r="D15">
            <v>80</v>
          </cell>
          <cell r="E15">
            <v>2.7527922500000002</v>
          </cell>
          <cell r="F15">
            <v>1.0587662499999999</v>
          </cell>
          <cell r="G15">
            <v>2.6</v>
          </cell>
          <cell r="H15">
            <v>0.01</v>
          </cell>
          <cell r="I15">
            <v>0.01</v>
          </cell>
          <cell r="J15">
            <v>2.7527922500000003E-5</v>
          </cell>
          <cell r="K15">
            <v>2.7527922500000003E-5</v>
          </cell>
          <cell r="N15">
            <v>1150</v>
          </cell>
          <cell r="O15">
            <v>0</v>
          </cell>
          <cell r="P15">
            <v>1500</v>
          </cell>
          <cell r="Q15">
            <v>0</v>
          </cell>
          <cell r="R15">
            <v>225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2875</v>
          </cell>
          <cell r="X15">
            <v>3.0439529687499998</v>
          </cell>
          <cell r="Y15">
            <v>0</v>
          </cell>
          <cell r="Z15">
            <v>0</v>
          </cell>
          <cell r="AA15">
            <v>1.0587662499999999</v>
          </cell>
          <cell r="AB15">
            <v>3.0439529687499998</v>
          </cell>
          <cell r="AC15">
            <v>0</v>
          </cell>
          <cell r="AD15">
            <v>0</v>
          </cell>
        </row>
        <row r="16">
          <cell r="A16">
            <v>405</v>
          </cell>
          <cell r="B16">
            <v>0</v>
          </cell>
          <cell r="C16">
            <v>405</v>
          </cell>
          <cell r="D16">
            <v>79</v>
          </cell>
          <cell r="E16">
            <v>2.0908239700000002</v>
          </cell>
          <cell r="F16">
            <v>0.80416306000000004</v>
          </cell>
          <cell r="G16">
            <v>2.6</v>
          </cell>
          <cell r="H16">
            <v>0.01</v>
          </cell>
          <cell r="I16">
            <v>0.01</v>
          </cell>
          <cell r="J16">
            <v>2.0908239700000002E-5</v>
          </cell>
          <cell r="K16">
            <v>2.0908239700000002E-5</v>
          </cell>
          <cell r="N16">
            <v>1150</v>
          </cell>
          <cell r="O16">
            <v>0</v>
          </cell>
          <cell r="P16">
            <v>1500</v>
          </cell>
          <cell r="Q16">
            <v>0</v>
          </cell>
          <cell r="R16">
            <v>225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2875</v>
          </cell>
          <cell r="X16">
            <v>2.3119687975000001</v>
          </cell>
          <cell r="Y16">
            <v>0</v>
          </cell>
          <cell r="Z16">
            <v>0</v>
          </cell>
          <cell r="AA16">
            <v>0.80416306000000004</v>
          </cell>
          <cell r="AB16">
            <v>2.3119687975000001</v>
          </cell>
          <cell r="AC16">
            <v>0</v>
          </cell>
          <cell r="AD16">
            <v>0</v>
          </cell>
        </row>
        <row r="17">
          <cell r="A17">
            <v>420</v>
          </cell>
          <cell r="B17">
            <v>0</v>
          </cell>
          <cell r="C17">
            <v>420</v>
          </cell>
          <cell r="D17">
            <v>76</v>
          </cell>
          <cell r="E17">
            <v>0.39999737000000002</v>
          </cell>
          <cell r="F17">
            <v>0.15384513999999999</v>
          </cell>
          <cell r="G17">
            <v>2.6</v>
          </cell>
          <cell r="H17">
            <v>0.01</v>
          </cell>
          <cell r="I17">
            <v>0.01</v>
          </cell>
          <cell r="J17">
            <v>3.9999737000000006E-6</v>
          </cell>
          <cell r="K17">
            <v>3.9999737000000006E-6</v>
          </cell>
          <cell r="N17">
            <v>1150</v>
          </cell>
          <cell r="O17">
            <v>0</v>
          </cell>
          <cell r="P17">
            <v>1500</v>
          </cell>
          <cell r="Q17">
            <v>0</v>
          </cell>
          <cell r="R17">
            <v>225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2875</v>
          </cell>
          <cell r="X17">
            <v>0.44230477750000002</v>
          </cell>
          <cell r="Y17">
            <v>0</v>
          </cell>
          <cell r="Z17">
            <v>0</v>
          </cell>
          <cell r="AA17">
            <v>0.15384513999999999</v>
          </cell>
          <cell r="AB17">
            <v>0.44230477750000002</v>
          </cell>
          <cell r="AC17">
            <v>0</v>
          </cell>
          <cell r="AD17">
            <v>0</v>
          </cell>
        </row>
        <row r="18">
          <cell r="A18">
            <v>425</v>
          </cell>
          <cell r="B18">
            <v>0</v>
          </cell>
          <cell r="C18">
            <v>425</v>
          </cell>
          <cell r="D18">
            <v>75</v>
          </cell>
          <cell r="E18">
            <v>1.3339203399999999</v>
          </cell>
          <cell r="F18">
            <v>0.51304627999999997</v>
          </cell>
          <cell r="G18">
            <v>2.6</v>
          </cell>
          <cell r="H18">
            <v>4.9178800000000003E-3</v>
          </cell>
          <cell r="I18">
            <v>4.9178800000000003E-3</v>
          </cell>
          <cell r="J18">
            <v>6.5600601616792E-6</v>
          </cell>
          <cell r="K18">
            <v>6.5600601616792E-6</v>
          </cell>
          <cell r="N18">
            <v>1150</v>
          </cell>
          <cell r="O18">
            <v>0</v>
          </cell>
          <cell r="P18">
            <v>1500</v>
          </cell>
          <cell r="Q18">
            <v>0</v>
          </cell>
          <cell r="R18">
            <v>225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2875</v>
          </cell>
          <cell r="X18">
            <v>1.475008055</v>
          </cell>
          <cell r="Y18">
            <v>0</v>
          </cell>
          <cell r="Z18">
            <v>0</v>
          </cell>
          <cell r="AA18">
            <v>0.51304627999999997</v>
          </cell>
          <cell r="AB18">
            <v>1.475008055</v>
          </cell>
          <cell r="AC18">
            <v>0</v>
          </cell>
          <cell r="AD18">
            <v>0</v>
          </cell>
        </row>
        <row r="19">
          <cell r="A19">
            <v>430</v>
          </cell>
          <cell r="B19">
            <v>0</v>
          </cell>
          <cell r="C19">
            <v>430</v>
          </cell>
          <cell r="D19">
            <v>74</v>
          </cell>
          <cell r="E19">
            <v>1.3380879999999999</v>
          </cell>
          <cell r="F19">
            <v>0.51464922999999996</v>
          </cell>
          <cell r="G19">
            <v>2.6</v>
          </cell>
          <cell r="H19">
            <v>0.01</v>
          </cell>
          <cell r="I19">
            <v>0.01</v>
          </cell>
          <cell r="J19">
            <v>1.338088E-5</v>
          </cell>
          <cell r="K19">
            <v>1.338088E-5</v>
          </cell>
          <cell r="N19">
            <v>1150</v>
          </cell>
          <cell r="O19">
            <v>0</v>
          </cell>
          <cell r="P19">
            <v>1500</v>
          </cell>
          <cell r="Q19">
            <v>0</v>
          </cell>
          <cell r="R19">
            <v>225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2875</v>
          </cell>
          <cell r="X19">
            <v>1.4796165362499998</v>
          </cell>
          <cell r="Y19">
            <v>0</v>
          </cell>
          <cell r="Z19">
            <v>0</v>
          </cell>
          <cell r="AA19">
            <v>0.51464922999999996</v>
          </cell>
          <cell r="AB19">
            <v>1.4796165362499998</v>
          </cell>
          <cell r="AC19">
            <v>0</v>
          </cell>
          <cell r="AD19">
            <v>0</v>
          </cell>
        </row>
        <row r="20">
          <cell r="A20">
            <v>435</v>
          </cell>
          <cell r="B20">
            <v>0</v>
          </cell>
          <cell r="C20">
            <v>435</v>
          </cell>
          <cell r="D20">
            <v>73</v>
          </cell>
          <cell r="E20">
            <v>0.33954819000000003</v>
          </cell>
          <cell r="F20">
            <v>0.13059546</v>
          </cell>
          <cell r="G20">
            <v>2.6</v>
          </cell>
          <cell r="H20">
            <v>0.01</v>
          </cell>
          <cell r="I20">
            <v>0.01</v>
          </cell>
          <cell r="J20">
            <v>3.3954819000000003E-6</v>
          </cell>
          <cell r="K20">
            <v>3.3954819000000003E-6</v>
          </cell>
          <cell r="N20">
            <v>1150</v>
          </cell>
          <cell r="O20">
            <v>0</v>
          </cell>
          <cell r="P20">
            <v>1500</v>
          </cell>
          <cell r="Q20">
            <v>0</v>
          </cell>
          <cell r="R20">
            <v>225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2875</v>
          </cell>
          <cell r="X20">
            <v>0.3754619475</v>
          </cell>
          <cell r="Y20">
            <v>0</v>
          </cell>
          <cell r="Z20">
            <v>0</v>
          </cell>
          <cell r="AA20">
            <v>0.13059546</v>
          </cell>
          <cell r="AB20">
            <v>0.3754619475</v>
          </cell>
          <cell r="AC20">
            <v>0</v>
          </cell>
          <cell r="AD20">
            <v>0</v>
          </cell>
        </row>
        <row r="21">
          <cell r="A21">
            <v>440</v>
          </cell>
          <cell r="B21">
            <v>0</v>
          </cell>
          <cell r="C21">
            <v>440</v>
          </cell>
          <cell r="D21">
            <v>72</v>
          </cell>
          <cell r="E21">
            <v>1.57122009</v>
          </cell>
          <cell r="F21">
            <v>0.60431542000000005</v>
          </cell>
          <cell r="G21">
            <v>2.6</v>
          </cell>
          <cell r="H21">
            <v>0.01</v>
          </cell>
          <cell r="I21">
            <v>0.01</v>
          </cell>
          <cell r="J21">
            <v>1.57122009E-5</v>
          </cell>
          <cell r="K21">
            <v>1.57122009E-5</v>
          </cell>
          <cell r="N21">
            <v>1150</v>
          </cell>
          <cell r="O21">
            <v>0</v>
          </cell>
          <cell r="P21">
            <v>1500</v>
          </cell>
          <cell r="Q21">
            <v>0</v>
          </cell>
          <cell r="R21">
            <v>225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2875</v>
          </cell>
          <cell r="X21">
            <v>1.7374068325000001</v>
          </cell>
          <cell r="Y21">
            <v>0</v>
          </cell>
          <cell r="Z21">
            <v>0</v>
          </cell>
          <cell r="AA21">
            <v>0.60431542000000005</v>
          </cell>
          <cell r="AB21">
            <v>1.7374068325000001</v>
          </cell>
          <cell r="AC21">
            <v>0</v>
          </cell>
          <cell r="AD21">
            <v>0</v>
          </cell>
        </row>
        <row r="22">
          <cell r="A22">
            <v>1300</v>
          </cell>
          <cell r="B22">
            <v>1</v>
          </cell>
          <cell r="C22">
            <v>300</v>
          </cell>
          <cell r="D22">
            <v>100</v>
          </cell>
          <cell r="E22">
            <v>5160.2285280899996</v>
          </cell>
          <cell r="F22">
            <v>1997.75980463</v>
          </cell>
          <cell r="G22">
            <v>2.58300748</v>
          </cell>
          <cell r="H22">
            <v>1.72738741</v>
          </cell>
          <cell r="I22">
            <v>2.2781703000000002</v>
          </cell>
          <cell r="J22">
            <v>8.9137137921454954</v>
          </cell>
          <cell r="K22">
            <v>11.755879373907353</v>
          </cell>
          <cell r="N22">
            <v>1390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3200</v>
          </cell>
          <cell r="V22">
            <v>0</v>
          </cell>
          <cell r="W22">
            <v>4590</v>
          </cell>
          <cell r="X22">
            <v>9169.7175032516989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9169.7175032516989</v>
          </cell>
          <cell r="AD22">
            <v>1997.75980463</v>
          </cell>
        </row>
        <row r="23">
          <cell r="A23">
            <v>1340</v>
          </cell>
          <cell r="B23">
            <v>1</v>
          </cell>
          <cell r="C23">
            <v>340</v>
          </cell>
          <cell r="D23">
            <v>92</v>
          </cell>
          <cell r="E23">
            <v>1219.42464208</v>
          </cell>
          <cell r="F23">
            <v>465.13122239</v>
          </cell>
          <cell r="G23">
            <v>2.6216787500000001</v>
          </cell>
          <cell r="H23">
            <v>1.8628808800000001</v>
          </cell>
          <cell r="I23">
            <v>0.67217079999999996</v>
          </cell>
          <cell r="J23">
            <v>2.2716428503316757</v>
          </cell>
          <cell r="K23">
            <v>0.81966163720662721</v>
          </cell>
          <cell r="N23">
            <v>750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3950</v>
          </cell>
          <cell r="X23">
            <v>1837.2683284405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1837.2683284405</v>
          </cell>
          <cell r="AD23">
            <v>465.13122239</v>
          </cell>
        </row>
        <row r="24">
          <cell r="A24">
            <v>1345</v>
          </cell>
          <cell r="B24">
            <v>1</v>
          </cell>
          <cell r="C24">
            <v>345</v>
          </cell>
          <cell r="D24">
            <v>91</v>
          </cell>
          <cell r="E24">
            <v>2595.9977893999999</v>
          </cell>
          <cell r="F24">
            <v>1004.4700870200001</v>
          </cell>
          <cell r="G24">
            <v>2.58444509</v>
          </cell>
          <cell r="H24">
            <v>1.3375886100000001</v>
          </cell>
          <cell r="I24">
            <v>0.68070626999999995</v>
          </cell>
          <cell r="J24">
            <v>3.4723770746866189</v>
          </cell>
          <cell r="K24">
            <v>1.7671119721507194</v>
          </cell>
          <cell r="N24">
            <v>900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4100</v>
          </cell>
          <cell r="X24">
            <v>4118.3273567819997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4118.3273567819997</v>
          </cell>
          <cell r="AD24">
            <v>1004.4700870200001</v>
          </cell>
        </row>
        <row r="25">
          <cell r="A25">
            <v>1370</v>
          </cell>
          <cell r="B25">
            <v>1</v>
          </cell>
          <cell r="C25">
            <v>370</v>
          </cell>
          <cell r="D25">
            <v>86</v>
          </cell>
          <cell r="E25">
            <v>0.18075526</v>
          </cell>
          <cell r="F25">
            <v>6.9521260000000001E-2</v>
          </cell>
          <cell r="G25">
            <v>2.6</v>
          </cell>
          <cell r="H25">
            <v>0.01</v>
          </cell>
          <cell r="I25">
            <v>0.01</v>
          </cell>
          <cell r="J25">
            <v>1.8075526000000001E-6</v>
          </cell>
          <cell r="K25">
            <v>1.8075526000000001E-6</v>
          </cell>
          <cell r="N25">
            <v>1030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4230</v>
          </cell>
          <cell r="X25">
            <v>0.2940749298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0.2940749298</v>
          </cell>
          <cell r="AD25">
            <v>6.9521260000000001E-2</v>
          </cell>
        </row>
        <row r="26">
          <cell r="A26">
            <v>1375</v>
          </cell>
          <cell r="B26">
            <v>1</v>
          </cell>
          <cell r="C26">
            <v>375</v>
          </cell>
          <cell r="D26">
            <v>85</v>
          </cell>
          <cell r="E26">
            <v>5728.8923036899996</v>
          </cell>
          <cell r="F26">
            <v>2203.4201168099999</v>
          </cell>
          <cell r="G26">
            <v>2.6</v>
          </cell>
          <cell r="H26">
            <v>1.4239761500000001</v>
          </cell>
          <cell r="I26">
            <v>0.01</v>
          </cell>
          <cell r="J26">
            <v>8.1578060063731179</v>
          </cell>
          <cell r="K26">
            <v>5.7288923036899995E-2</v>
          </cell>
          <cell r="N26">
            <v>1030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4230</v>
          </cell>
          <cell r="X26">
            <v>9320.4670941062996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9320.4670941062996</v>
          </cell>
          <cell r="AD26">
            <v>2203.4201168099999</v>
          </cell>
        </row>
        <row r="27">
          <cell r="A27">
            <v>2300</v>
          </cell>
          <cell r="B27">
            <v>2</v>
          </cell>
          <cell r="C27">
            <v>300</v>
          </cell>
          <cell r="D27">
            <v>100</v>
          </cell>
          <cell r="E27">
            <v>88959.147204220004</v>
          </cell>
          <cell r="F27">
            <v>34773.635027290002</v>
          </cell>
          <cell r="G27">
            <v>2.5582354899999999</v>
          </cell>
          <cell r="H27">
            <v>5.6131236800000002</v>
          </cell>
          <cell r="I27">
            <v>6.3678187800000003</v>
          </cell>
          <cell r="J27">
            <v>499.3386957246131</v>
          </cell>
          <cell r="K27">
            <v>566.47572821981669</v>
          </cell>
          <cell r="N27">
            <v>1390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4590</v>
          </cell>
          <cell r="X27">
            <v>159610.98477526111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159610.98477526111</v>
          </cell>
          <cell r="AD27">
            <v>34773.635027290002</v>
          </cell>
        </row>
        <row r="28">
          <cell r="A28">
            <v>2340</v>
          </cell>
          <cell r="B28">
            <v>2</v>
          </cell>
          <cell r="C28">
            <v>340</v>
          </cell>
          <cell r="D28">
            <v>92</v>
          </cell>
          <cell r="E28">
            <v>692.56332158999999</v>
          </cell>
          <cell r="F28">
            <v>263.05974509999999</v>
          </cell>
          <cell r="G28">
            <v>2.6327225400000001</v>
          </cell>
          <cell r="H28">
            <v>2.7657868400000001</v>
          </cell>
          <cell r="I28">
            <v>1.01590227</v>
          </cell>
          <cell r="J28">
            <v>1.9154825207203099</v>
          </cell>
          <cell r="K28">
            <v>0.7035766505220209</v>
          </cell>
          <cell r="N28">
            <v>750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3950</v>
          </cell>
          <cell r="X28">
            <v>1039.085993145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1039.085993145</v>
          </cell>
          <cell r="AD28">
            <v>263.05974509999999</v>
          </cell>
        </row>
        <row r="29">
          <cell r="A29">
            <v>2345</v>
          </cell>
          <cell r="B29">
            <v>2</v>
          </cell>
          <cell r="C29">
            <v>345</v>
          </cell>
          <cell r="D29">
            <v>91</v>
          </cell>
          <cell r="E29">
            <v>21731.995392149998</v>
          </cell>
          <cell r="F29">
            <v>8491.8666417700006</v>
          </cell>
          <cell r="G29">
            <v>2.5591541100000001</v>
          </cell>
          <cell r="H29">
            <v>5.7312907700000002</v>
          </cell>
          <cell r="I29">
            <v>0.70923754999999999</v>
          </cell>
          <cell r="J29">
            <v>124.55238460471182</v>
          </cell>
          <cell r="K29">
            <v>15.413147168539753</v>
          </cell>
          <cell r="N29">
            <v>900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4100</v>
          </cell>
          <cell r="X29">
            <v>34816.653231256998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34816.653231256998</v>
          </cell>
          <cell r="AD29">
            <v>8491.8666417700006</v>
          </cell>
        </row>
        <row r="30">
          <cell r="A30">
            <v>2370</v>
          </cell>
          <cell r="B30">
            <v>2</v>
          </cell>
          <cell r="C30">
            <v>370</v>
          </cell>
          <cell r="D30">
            <v>86</v>
          </cell>
          <cell r="E30">
            <v>1.39633692</v>
          </cell>
          <cell r="F30">
            <v>0.53705265999999996</v>
          </cell>
          <cell r="G30">
            <v>2.6</v>
          </cell>
          <cell r="H30">
            <v>3.6318314900000002</v>
          </cell>
          <cell r="I30">
            <v>0.01</v>
          </cell>
          <cell r="J30">
            <v>5.0712603967056112E-3</v>
          </cell>
          <cell r="K30">
            <v>1.3963369200000001E-5</v>
          </cell>
          <cell r="N30">
            <v>1030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4230</v>
          </cell>
          <cell r="X30">
            <v>2.2717327517999997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2.2717327517999997</v>
          </cell>
          <cell r="AD30">
            <v>0.53705265999999996</v>
          </cell>
        </row>
        <row r="31">
          <cell r="A31">
            <v>2375</v>
          </cell>
          <cell r="B31">
            <v>2</v>
          </cell>
          <cell r="C31">
            <v>375</v>
          </cell>
          <cell r="D31">
            <v>85</v>
          </cell>
          <cell r="E31">
            <v>10056.672106239999</v>
          </cell>
          <cell r="F31">
            <v>3867.9508100899998</v>
          </cell>
          <cell r="G31">
            <v>2.6</v>
          </cell>
          <cell r="H31">
            <v>2.8985914099999999</v>
          </cell>
          <cell r="I31">
            <v>0.01</v>
          </cell>
          <cell r="J31">
            <v>29.150183380333868</v>
          </cell>
          <cell r="K31">
            <v>0.10056672106239999</v>
          </cell>
          <cell r="N31">
            <v>1030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4230</v>
          </cell>
          <cell r="X31">
            <v>16361.4319266807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16361.4319266807</v>
          </cell>
          <cell r="AD31">
            <v>3867.9508100899998</v>
          </cell>
        </row>
      </sheetData>
      <sheetData sheetId="10">
        <row r="2">
          <cell r="A2">
            <v>295</v>
          </cell>
          <cell r="B2">
            <v>0</v>
          </cell>
          <cell r="C2">
            <v>295</v>
          </cell>
          <cell r="D2">
            <v>101</v>
          </cell>
          <cell r="E2">
            <v>94374.694806109997</v>
          </cell>
          <cell r="F2">
            <v>36309.498164069999</v>
          </cell>
          <cell r="G2">
            <v>2.5991737600000002</v>
          </cell>
          <cell r="H2">
            <v>0.17782680000000001</v>
          </cell>
          <cell r="I2">
            <v>0.6826236</v>
          </cell>
          <cell r="J2">
            <v>16.782349978347163</v>
          </cell>
          <cell r="K2">
            <v>64.422393917448105</v>
          </cell>
          <cell r="N2">
            <v>2470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640</v>
          </cell>
          <cell r="U2">
            <v>0</v>
          </cell>
          <cell r="V2">
            <v>0</v>
          </cell>
          <cell r="W2">
            <v>3930</v>
          </cell>
          <cell r="X2">
            <v>142696.32778479511</v>
          </cell>
          <cell r="Y2">
            <v>36309.498164069999</v>
          </cell>
          <cell r="Z2">
            <v>142696.32778479511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300</v>
          </cell>
          <cell r="B3">
            <v>0</v>
          </cell>
          <cell r="C3">
            <v>300</v>
          </cell>
          <cell r="D3">
            <v>100</v>
          </cell>
          <cell r="E3">
            <v>67593.177819460005</v>
          </cell>
          <cell r="F3">
            <v>26006.153491109999</v>
          </cell>
          <cell r="G3">
            <v>2.5991224700000002</v>
          </cell>
          <cell r="H3">
            <v>0.14540233</v>
          </cell>
          <cell r="I3">
            <v>0.26361846</v>
          </cell>
          <cell r="J3">
            <v>9.8282055470538037</v>
          </cell>
          <cell r="K3">
            <v>17.818809443272201</v>
          </cell>
          <cell r="N3">
            <v>2470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640</v>
          </cell>
          <cell r="U3">
            <v>0</v>
          </cell>
          <cell r="V3">
            <v>0</v>
          </cell>
          <cell r="W3">
            <v>3930</v>
          </cell>
          <cell r="X3">
            <v>102204.1832200623</v>
          </cell>
          <cell r="Y3">
            <v>26006.153491109999</v>
          </cell>
          <cell r="Z3">
            <v>102204.1832200623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0.11421864</v>
          </cell>
          <cell r="F4">
            <v>4.3930240000000002E-2</v>
          </cell>
          <cell r="G4">
            <v>2.6</v>
          </cell>
          <cell r="H4">
            <v>0.01</v>
          </cell>
          <cell r="I4">
            <v>0.01</v>
          </cell>
          <cell r="J4">
            <v>1.1421864000000001E-6</v>
          </cell>
          <cell r="K4">
            <v>1.1421864000000001E-6</v>
          </cell>
          <cell r="N4">
            <v>2470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640</v>
          </cell>
          <cell r="U4">
            <v>0</v>
          </cell>
          <cell r="V4">
            <v>0</v>
          </cell>
          <cell r="W4">
            <v>3930</v>
          </cell>
          <cell r="X4">
            <v>0.17264584320000001</v>
          </cell>
          <cell r="Y4">
            <v>4.3930240000000002E-2</v>
          </cell>
          <cell r="Z4">
            <v>0.17264584320000001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5.7291269999999998E-2</v>
          </cell>
          <cell r="F5">
            <v>2.2035099999999998E-2</v>
          </cell>
          <cell r="G5">
            <v>2.6</v>
          </cell>
          <cell r="H5">
            <v>0.01</v>
          </cell>
          <cell r="I5">
            <v>0.01</v>
          </cell>
          <cell r="J5">
            <v>5.7291269999999996E-7</v>
          </cell>
          <cell r="K5">
            <v>5.7291269999999996E-7</v>
          </cell>
          <cell r="N5">
            <v>2470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640</v>
          </cell>
          <cell r="U5">
            <v>0</v>
          </cell>
          <cell r="V5">
            <v>0</v>
          </cell>
          <cell r="W5">
            <v>3930</v>
          </cell>
          <cell r="X5">
            <v>8.6597942999999997E-2</v>
          </cell>
          <cell r="Y5">
            <v>2.2035099999999998E-2</v>
          </cell>
          <cell r="Z5">
            <v>8.6597942999999997E-2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340</v>
          </cell>
          <cell r="B6">
            <v>0</v>
          </cell>
          <cell r="C6">
            <v>340</v>
          </cell>
          <cell r="D6">
            <v>92</v>
          </cell>
          <cell r="E6">
            <v>167026.74770060001</v>
          </cell>
          <cell r="F6">
            <v>64227.49726805</v>
          </cell>
          <cell r="G6">
            <v>2.6005489100000001</v>
          </cell>
          <cell r="H6">
            <v>8.1906329999999999E-2</v>
          </cell>
          <cell r="I6">
            <v>5.0061099999999997E-2</v>
          </cell>
          <cell r="J6">
            <v>13.680547915992085</v>
          </cell>
          <cell r="K6">
            <v>8.3615427193145067</v>
          </cell>
          <cell r="N6">
            <v>1920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640</v>
          </cell>
          <cell r="U6">
            <v>0</v>
          </cell>
          <cell r="V6">
            <v>0</v>
          </cell>
          <cell r="W6">
            <v>3380</v>
          </cell>
          <cell r="X6">
            <v>217088.94076600901</v>
          </cell>
          <cell r="Y6">
            <v>64227.49726805</v>
          </cell>
          <cell r="Z6">
            <v>217088.94076600901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345</v>
          </cell>
          <cell r="B7">
            <v>0</v>
          </cell>
          <cell r="C7">
            <v>345</v>
          </cell>
          <cell r="D7">
            <v>91</v>
          </cell>
          <cell r="E7">
            <v>0.13557949999999999</v>
          </cell>
          <cell r="F7">
            <v>5.2145959999999998E-2</v>
          </cell>
          <cell r="G7">
            <v>2.6</v>
          </cell>
          <cell r="H7">
            <v>0.01</v>
          </cell>
          <cell r="I7">
            <v>0.01</v>
          </cell>
          <cell r="J7">
            <v>1.3557949999999999E-6</v>
          </cell>
          <cell r="K7">
            <v>1.3557949999999999E-6</v>
          </cell>
          <cell r="N7">
            <v>1920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640</v>
          </cell>
          <cell r="U7">
            <v>0</v>
          </cell>
          <cell r="V7">
            <v>0</v>
          </cell>
          <cell r="W7">
            <v>3380</v>
          </cell>
          <cell r="X7">
            <v>0.17625334480000002</v>
          </cell>
          <cell r="Y7">
            <v>5.2145959999999998E-2</v>
          </cell>
          <cell r="Z7">
            <v>0.17625334480000002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365</v>
          </cell>
          <cell r="B8">
            <v>0</v>
          </cell>
          <cell r="C8">
            <v>365</v>
          </cell>
          <cell r="D8">
            <v>87</v>
          </cell>
          <cell r="E8">
            <v>110.26347911000001</v>
          </cell>
          <cell r="F8">
            <v>42.409030430000001</v>
          </cell>
          <cell r="G8">
            <v>2.6</v>
          </cell>
          <cell r="H8">
            <v>0.01</v>
          </cell>
          <cell r="I8">
            <v>0.01</v>
          </cell>
          <cell r="J8">
            <v>1.1026347911000001E-3</v>
          </cell>
          <cell r="K8">
            <v>1.1026347911000001E-3</v>
          </cell>
          <cell r="N8">
            <v>930</v>
          </cell>
          <cell r="O8">
            <v>0</v>
          </cell>
          <cell r="P8">
            <v>1500</v>
          </cell>
          <cell r="Q8">
            <v>0</v>
          </cell>
          <cell r="R8">
            <v>250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2680</v>
          </cell>
          <cell r="X8">
            <v>113.65620155240001</v>
          </cell>
          <cell r="Y8">
            <v>0</v>
          </cell>
          <cell r="Z8">
            <v>0</v>
          </cell>
          <cell r="AA8">
            <v>42.409030430000001</v>
          </cell>
          <cell r="AB8">
            <v>113.65620155240001</v>
          </cell>
          <cell r="AC8">
            <v>0</v>
          </cell>
          <cell r="AD8">
            <v>0</v>
          </cell>
        </row>
        <row r="9">
          <cell r="A9">
            <v>370</v>
          </cell>
          <cell r="B9">
            <v>0</v>
          </cell>
          <cell r="C9">
            <v>370</v>
          </cell>
          <cell r="D9">
            <v>86</v>
          </cell>
          <cell r="E9">
            <v>107252.81733966</v>
          </cell>
          <cell r="F9">
            <v>41251.08743865</v>
          </cell>
          <cell r="G9">
            <v>2.5999997600000002</v>
          </cell>
          <cell r="H9">
            <v>1.274316E-2</v>
          </cell>
          <cell r="I9">
            <v>1.16589E-2</v>
          </cell>
          <cell r="J9">
            <v>1.3667398118100618</v>
          </cell>
          <cell r="K9">
            <v>1.2504498720813619</v>
          </cell>
          <cell r="N9">
            <v>930</v>
          </cell>
          <cell r="O9">
            <v>0</v>
          </cell>
          <cell r="P9">
            <v>1500</v>
          </cell>
          <cell r="Q9">
            <v>0</v>
          </cell>
          <cell r="R9">
            <v>250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2680</v>
          </cell>
          <cell r="X9">
            <v>110552.914335582</v>
          </cell>
          <cell r="Y9">
            <v>0</v>
          </cell>
          <cell r="Z9">
            <v>0</v>
          </cell>
          <cell r="AA9">
            <v>41251.08743865</v>
          </cell>
          <cell r="AB9">
            <v>110552.914335582</v>
          </cell>
          <cell r="AC9">
            <v>0</v>
          </cell>
          <cell r="AD9">
            <v>0</v>
          </cell>
        </row>
        <row r="10">
          <cell r="A10">
            <v>375</v>
          </cell>
          <cell r="B10">
            <v>0</v>
          </cell>
          <cell r="C10">
            <v>375</v>
          </cell>
          <cell r="D10">
            <v>85</v>
          </cell>
          <cell r="E10">
            <v>247169.11102499999</v>
          </cell>
          <cell r="F10">
            <v>95101.091107750006</v>
          </cell>
          <cell r="G10">
            <v>2.5990144599999998</v>
          </cell>
          <cell r="H10">
            <v>6.7403759999999993E-2</v>
          </cell>
          <cell r="I10">
            <v>3.2081070000000003E-2</v>
          </cell>
          <cell r="J10">
            <v>16.66012743894245</v>
          </cell>
          <cell r="K10">
            <v>7.9294495526307971</v>
          </cell>
          <cell r="N10">
            <v>930</v>
          </cell>
          <cell r="O10">
            <v>0</v>
          </cell>
          <cell r="P10">
            <v>1500</v>
          </cell>
          <cell r="Q10">
            <v>0</v>
          </cell>
          <cell r="R10">
            <v>250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2680</v>
          </cell>
          <cell r="X10">
            <v>254870.92416877003</v>
          </cell>
          <cell r="Y10">
            <v>0</v>
          </cell>
          <cell r="Z10">
            <v>0</v>
          </cell>
          <cell r="AA10">
            <v>95101.091107750006</v>
          </cell>
          <cell r="AB10">
            <v>254870.92416877003</v>
          </cell>
          <cell r="AC10">
            <v>0</v>
          </cell>
          <cell r="AD10">
            <v>0</v>
          </cell>
        </row>
        <row r="11">
          <cell r="A11">
            <v>380</v>
          </cell>
          <cell r="B11">
            <v>0</v>
          </cell>
          <cell r="C11">
            <v>380</v>
          </cell>
          <cell r="D11">
            <v>84</v>
          </cell>
          <cell r="E11">
            <v>2963.1295314499998</v>
          </cell>
          <cell r="F11">
            <v>1139.6652044</v>
          </cell>
          <cell r="G11">
            <v>2.6</v>
          </cell>
          <cell r="H11">
            <v>0.01</v>
          </cell>
          <cell r="I11">
            <v>0.01</v>
          </cell>
          <cell r="J11">
            <v>2.9631295314499997E-2</v>
          </cell>
          <cell r="K11">
            <v>2.9631295314499997E-2</v>
          </cell>
          <cell r="N11">
            <v>1100</v>
          </cell>
          <cell r="O11">
            <v>0</v>
          </cell>
          <cell r="P11">
            <v>1500</v>
          </cell>
          <cell r="Q11">
            <v>0</v>
          </cell>
          <cell r="R11">
            <v>250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2850</v>
          </cell>
          <cell r="X11">
            <v>3248.04583254</v>
          </cell>
          <cell r="Y11">
            <v>0</v>
          </cell>
          <cell r="Z11">
            <v>0</v>
          </cell>
          <cell r="AA11">
            <v>1139.6652044</v>
          </cell>
          <cell r="AB11">
            <v>3248.04583254</v>
          </cell>
          <cell r="AC11">
            <v>0</v>
          </cell>
          <cell r="AD11">
            <v>0</v>
          </cell>
        </row>
        <row r="12">
          <cell r="A12">
            <v>385</v>
          </cell>
          <cell r="B12">
            <v>0</v>
          </cell>
          <cell r="C12">
            <v>385</v>
          </cell>
          <cell r="D12">
            <v>83</v>
          </cell>
          <cell r="E12">
            <v>6.6348554200000001</v>
          </cell>
          <cell r="F12">
            <v>2.5518674699999999</v>
          </cell>
          <cell r="G12">
            <v>2.6</v>
          </cell>
          <cell r="H12">
            <v>0.01</v>
          </cell>
          <cell r="I12">
            <v>0.01</v>
          </cell>
          <cell r="J12">
            <v>6.6348554200000001E-5</v>
          </cell>
          <cell r="K12">
            <v>6.6348554200000001E-5</v>
          </cell>
          <cell r="N12">
            <v>1100</v>
          </cell>
          <cell r="O12">
            <v>0</v>
          </cell>
          <cell r="P12">
            <v>1500</v>
          </cell>
          <cell r="Q12">
            <v>0</v>
          </cell>
          <cell r="R12">
            <v>250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2850</v>
          </cell>
          <cell r="X12">
            <v>7.2728222894999996</v>
          </cell>
          <cell r="Y12">
            <v>0</v>
          </cell>
          <cell r="Z12">
            <v>0</v>
          </cell>
          <cell r="AA12">
            <v>2.5518674699999999</v>
          </cell>
          <cell r="AB12">
            <v>7.2728222894999996</v>
          </cell>
          <cell r="AC12">
            <v>0</v>
          </cell>
          <cell r="AD12">
            <v>0</v>
          </cell>
        </row>
        <row r="13">
          <cell r="A13">
            <v>390</v>
          </cell>
          <cell r="B13">
            <v>0</v>
          </cell>
          <cell r="C13">
            <v>390</v>
          </cell>
          <cell r="D13">
            <v>82</v>
          </cell>
          <cell r="E13">
            <v>194964.37706781001</v>
          </cell>
          <cell r="F13">
            <v>74986.298872230007</v>
          </cell>
          <cell r="G13">
            <v>2.6</v>
          </cell>
          <cell r="H13">
            <v>0.01</v>
          </cell>
          <cell r="I13">
            <v>0.01</v>
          </cell>
          <cell r="J13">
            <v>1.9496437706781</v>
          </cell>
          <cell r="K13">
            <v>1.9496437706781</v>
          </cell>
          <cell r="N13">
            <v>1230</v>
          </cell>
          <cell r="O13">
            <v>0</v>
          </cell>
          <cell r="P13">
            <v>1500</v>
          </cell>
          <cell r="Q13">
            <v>0</v>
          </cell>
          <cell r="R13">
            <v>250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2980</v>
          </cell>
          <cell r="X13">
            <v>223459.17063924542</v>
          </cell>
          <cell r="Y13">
            <v>0</v>
          </cell>
          <cell r="Z13">
            <v>0</v>
          </cell>
          <cell r="AA13">
            <v>74986.298872230007</v>
          </cell>
          <cell r="AB13">
            <v>223459.17063924542</v>
          </cell>
          <cell r="AC13">
            <v>0</v>
          </cell>
          <cell r="AD13">
            <v>0</v>
          </cell>
        </row>
        <row r="14">
          <cell r="A14">
            <v>395</v>
          </cell>
          <cell r="B14">
            <v>0</v>
          </cell>
          <cell r="C14">
            <v>395</v>
          </cell>
          <cell r="D14">
            <v>81</v>
          </cell>
          <cell r="E14">
            <v>193078.02602753</v>
          </cell>
          <cell r="F14">
            <v>74260.779241359996</v>
          </cell>
          <cell r="G14">
            <v>2.6</v>
          </cell>
          <cell r="H14">
            <v>0.01</v>
          </cell>
          <cell r="I14">
            <v>0.01</v>
          </cell>
          <cell r="J14">
            <v>1.9307802602752999</v>
          </cell>
          <cell r="K14">
            <v>1.9307802602752999</v>
          </cell>
          <cell r="N14">
            <v>1230</v>
          </cell>
          <cell r="O14">
            <v>0</v>
          </cell>
          <cell r="P14">
            <v>1500</v>
          </cell>
          <cell r="Q14">
            <v>0</v>
          </cell>
          <cell r="R14">
            <v>250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2980</v>
          </cell>
          <cell r="X14">
            <v>221297.12213925278</v>
          </cell>
          <cell r="Y14">
            <v>0</v>
          </cell>
          <cell r="Z14">
            <v>0</v>
          </cell>
          <cell r="AA14">
            <v>74260.779241359996</v>
          </cell>
          <cell r="AB14">
            <v>221297.12213925278</v>
          </cell>
          <cell r="AC14">
            <v>0</v>
          </cell>
          <cell r="AD14">
            <v>0</v>
          </cell>
        </row>
        <row r="15">
          <cell r="A15">
            <v>400</v>
          </cell>
          <cell r="B15">
            <v>0</v>
          </cell>
          <cell r="C15">
            <v>400</v>
          </cell>
          <cell r="D15">
            <v>80</v>
          </cell>
          <cell r="E15">
            <v>0.75656864999999995</v>
          </cell>
          <cell r="F15">
            <v>0.29098794</v>
          </cell>
          <cell r="G15">
            <v>2.6</v>
          </cell>
          <cell r="H15">
            <v>0.01</v>
          </cell>
          <cell r="I15">
            <v>0.01</v>
          </cell>
          <cell r="J15">
            <v>7.5656865E-6</v>
          </cell>
          <cell r="K15">
            <v>7.5656865E-6</v>
          </cell>
          <cell r="N15">
            <v>1230</v>
          </cell>
          <cell r="O15">
            <v>0</v>
          </cell>
          <cell r="P15">
            <v>1500</v>
          </cell>
          <cell r="Q15">
            <v>0</v>
          </cell>
          <cell r="R15">
            <v>250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2980</v>
          </cell>
          <cell r="X15">
            <v>0.86714406119999998</v>
          </cell>
          <cell r="Y15">
            <v>0</v>
          </cell>
          <cell r="Z15">
            <v>0</v>
          </cell>
          <cell r="AA15">
            <v>0.29098794</v>
          </cell>
          <cell r="AB15">
            <v>0.86714406119999998</v>
          </cell>
          <cell r="AC15">
            <v>0</v>
          </cell>
          <cell r="AD15">
            <v>0</v>
          </cell>
        </row>
        <row r="16">
          <cell r="A16">
            <v>405</v>
          </cell>
          <cell r="B16">
            <v>0</v>
          </cell>
          <cell r="C16">
            <v>405</v>
          </cell>
          <cell r="D16">
            <v>79</v>
          </cell>
          <cell r="E16">
            <v>0.17611006000000001</v>
          </cell>
          <cell r="F16">
            <v>6.7734639999999999E-2</v>
          </cell>
          <cell r="G16">
            <v>2.6</v>
          </cell>
          <cell r="H16">
            <v>0.01</v>
          </cell>
          <cell r="I16">
            <v>0.01</v>
          </cell>
          <cell r="J16">
            <v>1.7611006000000002E-6</v>
          </cell>
          <cell r="K16">
            <v>1.7611006000000002E-6</v>
          </cell>
          <cell r="N16">
            <v>1230</v>
          </cell>
          <cell r="O16">
            <v>0</v>
          </cell>
          <cell r="P16">
            <v>1500</v>
          </cell>
          <cell r="Q16">
            <v>0</v>
          </cell>
          <cell r="R16">
            <v>250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2980</v>
          </cell>
          <cell r="X16">
            <v>0.20184922720000001</v>
          </cell>
          <cell r="Y16">
            <v>0</v>
          </cell>
          <cell r="Z16">
            <v>0</v>
          </cell>
          <cell r="AA16">
            <v>6.7734639999999999E-2</v>
          </cell>
          <cell r="AB16">
            <v>0.20184922720000001</v>
          </cell>
          <cell r="AC16">
            <v>0</v>
          </cell>
          <cell r="AD16">
            <v>0</v>
          </cell>
        </row>
        <row r="17">
          <cell r="A17">
            <v>420</v>
          </cell>
          <cell r="B17">
            <v>0</v>
          </cell>
          <cell r="C17">
            <v>420</v>
          </cell>
          <cell r="D17">
            <v>76</v>
          </cell>
          <cell r="E17">
            <v>0.39999737000000002</v>
          </cell>
          <cell r="F17">
            <v>0.15384513999999999</v>
          </cell>
          <cell r="G17">
            <v>2.6</v>
          </cell>
          <cell r="H17">
            <v>0.01</v>
          </cell>
          <cell r="I17">
            <v>0.01</v>
          </cell>
          <cell r="J17">
            <v>3.9999737000000006E-6</v>
          </cell>
          <cell r="K17">
            <v>3.9999737000000006E-6</v>
          </cell>
          <cell r="N17">
            <v>1230</v>
          </cell>
          <cell r="O17">
            <v>0</v>
          </cell>
          <cell r="P17">
            <v>1500</v>
          </cell>
          <cell r="Q17">
            <v>0</v>
          </cell>
          <cell r="R17">
            <v>250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2980</v>
          </cell>
          <cell r="X17">
            <v>0.45845851719999997</v>
          </cell>
          <cell r="Y17">
            <v>0</v>
          </cell>
          <cell r="Z17">
            <v>0</v>
          </cell>
          <cell r="AA17">
            <v>0.15384513999999999</v>
          </cell>
          <cell r="AB17">
            <v>0.45845851719999997</v>
          </cell>
          <cell r="AC17">
            <v>0</v>
          </cell>
          <cell r="AD17">
            <v>0</v>
          </cell>
        </row>
        <row r="18">
          <cell r="A18">
            <v>425</v>
          </cell>
          <cell r="B18">
            <v>0</v>
          </cell>
          <cell r="C18">
            <v>425</v>
          </cell>
          <cell r="D18">
            <v>75</v>
          </cell>
          <cell r="E18">
            <v>1.3339203399999999</v>
          </cell>
          <cell r="F18">
            <v>0.51304627999999997</v>
          </cell>
          <cell r="G18">
            <v>2.6</v>
          </cell>
          <cell r="H18">
            <v>4.9178800000000003E-3</v>
          </cell>
          <cell r="I18">
            <v>4.9178800000000003E-3</v>
          </cell>
          <cell r="J18">
            <v>6.5600601616792E-6</v>
          </cell>
          <cell r="K18">
            <v>6.5600601616792E-6</v>
          </cell>
          <cell r="N18">
            <v>1230</v>
          </cell>
          <cell r="O18">
            <v>0</v>
          </cell>
          <cell r="P18">
            <v>1500</v>
          </cell>
          <cell r="Q18">
            <v>0</v>
          </cell>
          <cell r="R18">
            <v>250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2980</v>
          </cell>
          <cell r="X18">
            <v>1.5288779144</v>
          </cell>
          <cell r="Y18">
            <v>0</v>
          </cell>
          <cell r="Z18">
            <v>0</v>
          </cell>
          <cell r="AA18">
            <v>0.51304627999999997</v>
          </cell>
          <cell r="AB18">
            <v>1.5288779144</v>
          </cell>
          <cell r="AC18">
            <v>0</v>
          </cell>
          <cell r="AD18">
            <v>0</v>
          </cell>
        </row>
        <row r="19">
          <cell r="A19">
            <v>430</v>
          </cell>
          <cell r="B19">
            <v>0</v>
          </cell>
          <cell r="C19">
            <v>430</v>
          </cell>
          <cell r="D19">
            <v>74</v>
          </cell>
          <cell r="E19">
            <v>1.3380879999999999</v>
          </cell>
          <cell r="F19">
            <v>0.51464922999999996</v>
          </cell>
          <cell r="G19">
            <v>2.6</v>
          </cell>
          <cell r="H19">
            <v>0.01</v>
          </cell>
          <cell r="I19">
            <v>0.01</v>
          </cell>
          <cell r="J19">
            <v>1.338088E-5</v>
          </cell>
          <cell r="K19">
            <v>1.338088E-5</v>
          </cell>
          <cell r="N19">
            <v>1230</v>
          </cell>
          <cell r="O19">
            <v>0</v>
          </cell>
          <cell r="P19">
            <v>1500</v>
          </cell>
          <cell r="Q19">
            <v>0</v>
          </cell>
          <cell r="R19">
            <v>250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2980</v>
          </cell>
          <cell r="X19">
            <v>1.5336547053999998</v>
          </cell>
          <cell r="Y19">
            <v>0</v>
          </cell>
          <cell r="Z19">
            <v>0</v>
          </cell>
          <cell r="AA19">
            <v>0.51464922999999996</v>
          </cell>
          <cell r="AB19">
            <v>1.5336547053999998</v>
          </cell>
          <cell r="AC19">
            <v>0</v>
          </cell>
          <cell r="AD19">
            <v>0</v>
          </cell>
        </row>
        <row r="20">
          <cell r="A20">
            <v>435</v>
          </cell>
          <cell r="B20">
            <v>0</v>
          </cell>
          <cell r="C20">
            <v>435</v>
          </cell>
          <cell r="D20">
            <v>73</v>
          </cell>
          <cell r="E20">
            <v>0.33954819000000003</v>
          </cell>
          <cell r="F20">
            <v>0.13059546</v>
          </cell>
          <cell r="G20">
            <v>2.6</v>
          </cell>
          <cell r="H20">
            <v>0.01</v>
          </cell>
          <cell r="I20">
            <v>0.01</v>
          </cell>
          <cell r="J20">
            <v>3.3954819000000003E-6</v>
          </cell>
          <cell r="K20">
            <v>3.3954819000000003E-6</v>
          </cell>
          <cell r="N20">
            <v>1230</v>
          </cell>
          <cell r="O20">
            <v>0</v>
          </cell>
          <cell r="P20">
            <v>1500</v>
          </cell>
          <cell r="Q20">
            <v>0</v>
          </cell>
          <cell r="R20">
            <v>250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2980</v>
          </cell>
          <cell r="X20">
            <v>0.38917447080000001</v>
          </cell>
          <cell r="Y20">
            <v>0</v>
          </cell>
          <cell r="Z20">
            <v>0</v>
          </cell>
          <cell r="AA20">
            <v>0.13059546</v>
          </cell>
          <cell r="AB20">
            <v>0.38917447080000001</v>
          </cell>
          <cell r="AC20">
            <v>0</v>
          </cell>
          <cell r="AD20">
            <v>0</v>
          </cell>
        </row>
        <row r="21">
          <cell r="A21">
            <v>440</v>
          </cell>
          <cell r="B21">
            <v>0</v>
          </cell>
          <cell r="C21">
            <v>440</v>
          </cell>
          <cell r="D21">
            <v>72</v>
          </cell>
          <cell r="E21">
            <v>1.57122009</v>
          </cell>
          <cell r="F21">
            <v>0.60431542000000005</v>
          </cell>
          <cell r="G21">
            <v>2.6</v>
          </cell>
          <cell r="H21">
            <v>0.01</v>
          </cell>
          <cell r="I21">
            <v>0.01</v>
          </cell>
          <cell r="J21">
            <v>1.57122009E-5</v>
          </cell>
          <cell r="K21">
            <v>1.57122009E-5</v>
          </cell>
          <cell r="N21">
            <v>1230</v>
          </cell>
          <cell r="O21">
            <v>0</v>
          </cell>
          <cell r="P21">
            <v>1500</v>
          </cell>
          <cell r="Q21">
            <v>0</v>
          </cell>
          <cell r="R21">
            <v>250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2980</v>
          </cell>
          <cell r="X21">
            <v>1.8008599516000001</v>
          </cell>
          <cell r="Y21">
            <v>0</v>
          </cell>
          <cell r="Z21">
            <v>0</v>
          </cell>
          <cell r="AA21">
            <v>0.60431542000000005</v>
          </cell>
          <cell r="AB21">
            <v>1.8008599516000001</v>
          </cell>
          <cell r="AC21">
            <v>0</v>
          </cell>
          <cell r="AD21">
            <v>0</v>
          </cell>
        </row>
        <row r="22">
          <cell r="A22">
            <v>1295</v>
          </cell>
          <cell r="B22">
            <v>1</v>
          </cell>
          <cell r="C22">
            <v>295</v>
          </cell>
          <cell r="D22">
            <v>101</v>
          </cell>
          <cell r="E22">
            <v>6949.9684432399999</v>
          </cell>
          <cell r="F22">
            <v>2687.52691792</v>
          </cell>
          <cell r="G22">
            <v>2.5860088700000001</v>
          </cell>
          <cell r="H22">
            <v>1.66089683</v>
          </cell>
          <cell r="I22">
            <v>3.9380254200000002</v>
          </cell>
          <cell r="J22">
            <v>11.543180555977351</v>
          </cell>
          <cell r="K22">
            <v>27.369152397676949</v>
          </cell>
          <cell r="N22">
            <v>1390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3200</v>
          </cell>
          <cell r="V22">
            <v>0</v>
          </cell>
          <cell r="W22">
            <v>4590</v>
          </cell>
          <cell r="X22">
            <v>12335.748553252799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12335.748553252799</v>
          </cell>
          <cell r="AD22">
            <v>2687.52691792</v>
          </cell>
        </row>
        <row r="23">
          <cell r="A23">
            <v>1300</v>
          </cell>
          <cell r="B23">
            <v>1</v>
          </cell>
          <cell r="C23">
            <v>300</v>
          </cell>
          <cell r="D23">
            <v>100</v>
          </cell>
          <cell r="E23">
            <v>675.55665022000005</v>
          </cell>
          <cell r="F23">
            <v>260.94556720000003</v>
          </cell>
          <cell r="G23">
            <v>2.58887958</v>
          </cell>
          <cell r="H23">
            <v>1.81226669</v>
          </cell>
          <cell r="I23">
            <v>2.68572882</v>
          </cell>
          <cell r="J23">
            <v>1.2242888144016872</v>
          </cell>
          <cell r="K23">
            <v>1.8143619650385134</v>
          </cell>
          <cell r="N23">
            <v>1390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4590</v>
          </cell>
          <cell r="X23">
            <v>1197.740153448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1197.740153448</v>
          </cell>
          <cell r="AD23">
            <v>260.94556720000003</v>
          </cell>
        </row>
        <row r="24">
          <cell r="A24">
            <v>1340</v>
          </cell>
          <cell r="B24">
            <v>1</v>
          </cell>
          <cell r="C24">
            <v>340</v>
          </cell>
          <cell r="D24">
            <v>92</v>
          </cell>
          <cell r="E24">
            <v>4359.6156991899998</v>
          </cell>
          <cell r="F24">
            <v>1661.1157063799999</v>
          </cell>
          <cell r="G24">
            <v>2.6245105500000001</v>
          </cell>
          <cell r="H24">
            <v>1.7541885100000001</v>
          </cell>
          <cell r="I24">
            <v>0.80799979</v>
          </cell>
          <cell r="J24">
            <v>7.6475877675347146</v>
          </cell>
          <cell r="K24">
            <v>3.5225685694262228</v>
          </cell>
          <cell r="N24">
            <v>840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4040</v>
          </cell>
          <cell r="X24">
            <v>6710.9074537751994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6710.9074537751994</v>
          </cell>
          <cell r="AD24">
            <v>1661.1157063799999</v>
          </cell>
        </row>
        <row r="25">
          <cell r="A25">
            <v>1375</v>
          </cell>
          <cell r="B25">
            <v>1</v>
          </cell>
          <cell r="C25">
            <v>375</v>
          </cell>
          <cell r="D25">
            <v>85</v>
          </cell>
          <cell r="E25">
            <v>3234.3537578700002</v>
          </cell>
          <cell r="F25">
            <v>1252.6956467499999</v>
          </cell>
          <cell r="G25">
            <v>2.58191506</v>
          </cell>
          <cell r="H25">
            <v>1.8755977699999999</v>
          </cell>
          <cell r="I25">
            <v>0.37877631</v>
          </cell>
          <cell r="J25">
            <v>6.0663466956520926</v>
          </cell>
          <cell r="K25">
            <v>1.2250965816406321</v>
          </cell>
          <cell r="N25">
            <v>1100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4300</v>
          </cell>
          <cell r="X25">
            <v>5386.5912810250002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5386.5912810250002</v>
          </cell>
          <cell r="AD25">
            <v>1252.6956467499999</v>
          </cell>
        </row>
        <row r="26">
          <cell r="A26">
            <v>2295</v>
          </cell>
          <cell r="B26">
            <v>2</v>
          </cell>
          <cell r="C26">
            <v>295</v>
          </cell>
          <cell r="D26">
            <v>101</v>
          </cell>
          <cell r="E26">
            <v>55232.309480759999</v>
          </cell>
          <cell r="F26">
            <v>21530.79148399</v>
          </cell>
          <cell r="G26">
            <v>2.5652707399999999</v>
          </cell>
          <cell r="H26">
            <v>5.4391707299999998</v>
          </cell>
          <cell r="I26">
            <v>11.2545815</v>
          </cell>
          <cell r="J26">
            <v>300.41796107805129</v>
          </cell>
          <cell r="K26">
            <v>621.61652848443612</v>
          </cell>
          <cell r="N26">
            <v>1390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4590</v>
          </cell>
          <cell r="X26">
            <v>98826.33291151411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98826.33291151411</v>
          </cell>
          <cell r="AD26">
            <v>21530.79148399</v>
          </cell>
        </row>
        <row r="27">
          <cell r="A27">
            <v>2300</v>
          </cell>
          <cell r="B27">
            <v>2</v>
          </cell>
          <cell r="C27">
            <v>300</v>
          </cell>
          <cell r="D27">
            <v>100</v>
          </cell>
          <cell r="E27">
            <v>30535.149399959999</v>
          </cell>
          <cell r="F27">
            <v>11938.531347280001</v>
          </cell>
          <cell r="G27">
            <v>2.5576973000000001</v>
          </cell>
          <cell r="H27">
            <v>5.9035223800000001</v>
          </cell>
          <cell r="I27">
            <v>2.8342375299999998</v>
          </cell>
          <cell r="J27">
            <v>180.26493785930742</v>
          </cell>
          <cell r="K27">
            <v>86.543866413523602</v>
          </cell>
          <cell r="N27">
            <v>1390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4590</v>
          </cell>
          <cell r="X27">
            <v>54797.858884015201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54797.858884015201</v>
          </cell>
          <cell r="AD27">
            <v>11938.531347280001</v>
          </cell>
        </row>
        <row r="28">
          <cell r="A28">
            <v>2340</v>
          </cell>
          <cell r="B28">
            <v>2</v>
          </cell>
          <cell r="C28">
            <v>340</v>
          </cell>
          <cell r="D28">
            <v>92</v>
          </cell>
          <cell r="E28">
            <v>17732.10217007</v>
          </cell>
          <cell r="F28">
            <v>6728.4918111099996</v>
          </cell>
          <cell r="G28">
            <v>2.6353754600000001</v>
          </cell>
          <cell r="H28">
            <v>5.9059426899999998</v>
          </cell>
          <cell r="I28">
            <v>0.76882866999999999</v>
          </cell>
          <cell r="J28">
            <v>104.72477918965805</v>
          </cell>
          <cell r="K28">
            <v>13.632948527719032</v>
          </cell>
          <cell r="N28">
            <v>840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4040</v>
          </cell>
          <cell r="X28">
            <v>27183.106916884401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27183.106916884401</v>
          </cell>
          <cell r="AD28">
            <v>6728.4918111099996</v>
          </cell>
        </row>
        <row r="29">
          <cell r="A29">
            <v>2375</v>
          </cell>
          <cell r="B29">
            <v>2</v>
          </cell>
          <cell r="C29">
            <v>375</v>
          </cell>
          <cell r="D29">
            <v>85</v>
          </cell>
          <cell r="E29">
            <v>14907.89118719</v>
          </cell>
          <cell r="F29">
            <v>5807.1720224999999</v>
          </cell>
          <cell r="G29">
            <v>2.5671516400000001</v>
          </cell>
          <cell r="H29">
            <v>6.0535759599999999</v>
          </cell>
          <cell r="I29">
            <v>0.65605203999999995</v>
          </cell>
          <cell r="J29">
            <v>90.246051705069249</v>
          </cell>
          <cell r="K29">
            <v>9.7803524254540211</v>
          </cell>
          <cell r="N29">
            <v>1100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4300</v>
          </cell>
          <cell r="X29">
            <v>24970.839696750001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24970.839696750001</v>
          </cell>
          <cell r="AD29">
            <v>5807.1720224999999</v>
          </cell>
        </row>
      </sheetData>
      <sheetData sheetId="11">
        <row r="2">
          <cell r="A2">
            <v>295</v>
          </cell>
          <cell r="B2">
            <v>0</v>
          </cell>
          <cell r="C2">
            <v>295</v>
          </cell>
          <cell r="D2">
            <v>101</v>
          </cell>
          <cell r="E2">
            <v>116231.023072</v>
          </cell>
          <cell r="F2">
            <v>44721.26933779</v>
          </cell>
          <cell r="G2">
            <v>2.5990099299999998</v>
          </cell>
          <cell r="H2">
            <v>0.14393908</v>
          </cell>
          <cell r="I2">
            <v>7.6048180000000007E-2</v>
          </cell>
          <cell r="J2">
            <v>16.730186528442452</v>
          </cell>
          <cell r="K2">
            <v>8.839157764163609</v>
          </cell>
          <cell r="N2">
            <v>2480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670</v>
          </cell>
          <cell r="U2">
            <v>0</v>
          </cell>
          <cell r="V2">
            <v>0</v>
          </cell>
          <cell r="W2">
            <v>3970</v>
          </cell>
          <cell r="X2">
            <v>177543.43927102629</v>
          </cell>
          <cell r="Y2">
            <v>44721.26933779</v>
          </cell>
          <cell r="Z2">
            <v>177543.43927102629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325</v>
          </cell>
          <cell r="B3">
            <v>0</v>
          </cell>
          <cell r="C3">
            <v>325</v>
          </cell>
          <cell r="D3">
            <v>95</v>
          </cell>
          <cell r="E3">
            <v>0.11421864</v>
          </cell>
          <cell r="F3">
            <v>4.3930240000000002E-2</v>
          </cell>
          <cell r="G3">
            <v>2.6</v>
          </cell>
          <cell r="H3">
            <v>0.01</v>
          </cell>
          <cell r="I3">
            <v>0.01</v>
          </cell>
          <cell r="J3">
            <v>1.1421864000000001E-6</v>
          </cell>
          <cell r="K3">
            <v>1.1421864000000001E-6</v>
          </cell>
          <cell r="N3">
            <v>2480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670</v>
          </cell>
          <cell r="U3">
            <v>0</v>
          </cell>
          <cell r="V3">
            <v>0</v>
          </cell>
          <cell r="W3">
            <v>3970</v>
          </cell>
          <cell r="X3">
            <v>0.17440305280000001</v>
          </cell>
          <cell r="Y3">
            <v>4.3930240000000002E-2</v>
          </cell>
          <cell r="Z3">
            <v>0.17440305280000001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330</v>
          </cell>
          <cell r="B4">
            <v>0</v>
          </cell>
          <cell r="C4">
            <v>330</v>
          </cell>
          <cell r="D4">
            <v>94</v>
          </cell>
          <cell r="E4">
            <v>5.7291269999999998E-2</v>
          </cell>
          <cell r="F4">
            <v>2.2035099999999998E-2</v>
          </cell>
          <cell r="G4">
            <v>2.6</v>
          </cell>
          <cell r="H4">
            <v>0.01</v>
          </cell>
          <cell r="I4">
            <v>0.01</v>
          </cell>
          <cell r="J4">
            <v>5.7291269999999996E-7</v>
          </cell>
          <cell r="K4">
            <v>5.7291269999999996E-7</v>
          </cell>
          <cell r="N4">
            <v>2480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670</v>
          </cell>
          <cell r="U4">
            <v>0</v>
          </cell>
          <cell r="V4">
            <v>0</v>
          </cell>
          <cell r="W4">
            <v>3970</v>
          </cell>
          <cell r="X4">
            <v>8.7479346999999985E-2</v>
          </cell>
          <cell r="Y4">
            <v>2.2035099999999998E-2</v>
          </cell>
          <cell r="Z4">
            <v>8.7479346999999985E-2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340</v>
          </cell>
          <cell r="B5">
            <v>0</v>
          </cell>
          <cell r="C5">
            <v>340</v>
          </cell>
          <cell r="D5">
            <v>92</v>
          </cell>
          <cell r="E5">
            <v>150550.71924907999</v>
          </cell>
          <cell r="F5">
            <v>57915.980108609998</v>
          </cell>
          <cell r="G5">
            <v>2.59946769</v>
          </cell>
          <cell r="H5">
            <v>0.31539804999999999</v>
          </cell>
          <cell r="I5">
            <v>0.20159141</v>
          </cell>
          <cell r="J5">
            <v>47.483403277257288</v>
          </cell>
          <cell r="K5">
            <v>30.349731769936177</v>
          </cell>
          <cell r="N5">
            <v>1980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670</v>
          </cell>
          <cell r="U5">
            <v>0</v>
          </cell>
          <cell r="V5">
            <v>0</v>
          </cell>
          <cell r="W5">
            <v>3470</v>
          </cell>
          <cell r="X5">
            <v>200968.45097687672</v>
          </cell>
          <cell r="Y5">
            <v>57915.980108609998</v>
          </cell>
          <cell r="Z5">
            <v>200968.45097687672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345</v>
          </cell>
          <cell r="B6">
            <v>0</v>
          </cell>
          <cell r="C6">
            <v>345</v>
          </cell>
          <cell r="D6">
            <v>91</v>
          </cell>
          <cell r="E6">
            <v>1566.28218311</v>
          </cell>
          <cell r="F6">
            <v>604.42129914999998</v>
          </cell>
          <cell r="G6">
            <v>2.5913748999999999</v>
          </cell>
          <cell r="H6">
            <v>1.5348912699999999</v>
          </cell>
          <cell r="I6">
            <v>0.49574858999999999</v>
          </cell>
          <cell r="J6">
            <v>2.4040728492120804</v>
          </cell>
          <cell r="K6">
            <v>0.77648218381890433</v>
          </cell>
          <cell r="N6">
            <v>1980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670</v>
          </cell>
          <cell r="U6">
            <v>0</v>
          </cell>
          <cell r="V6">
            <v>0</v>
          </cell>
          <cell r="W6">
            <v>3470</v>
          </cell>
          <cell r="X6">
            <v>2097.3419080505</v>
          </cell>
          <cell r="Y6">
            <v>604.42129914999998</v>
          </cell>
          <cell r="Z6">
            <v>2097.3419080505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355</v>
          </cell>
          <cell r="B7">
            <v>0</v>
          </cell>
          <cell r="C7">
            <v>355</v>
          </cell>
          <cell r="D7">
            <v>89</v>
          </cell>
          <cell r="E7">
            <v>160.74218200999999</v>
          </cell>
          <cell r="F7">
            <v>61.823916160000003</v>
          </cell>
          <cell r="G7">
            <v>2.6</v>
          </cell>
          <cell r="H7">
            <v>0.01</v>
          </cell>
          <cell r="I7">
            <v>0.01</v>
          </cell>
          <cell r="J7">
            <v>1.6074218201E-3</v>
          </cell>
          <cell r="K7">
            <v>1.6074218201E-3</v>
          </cell>
          <cell r="N7">
            <v>1980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670</v>
          </cell>
          <cell r="U7">
            <v>0</v>
          </cell>
          <cell r="V7">
            <v>0</v>
          </cell>
          <cell r="W7">
            <v>3470</v>
          </cell>
          <cell r="X7">
            <v>214.52898907520003</v>
          </cell>
          <cell r="Y7">
            <v>61.823916160000003</v>
          </cell>
          <cell r="Z7">
            <v>214.52898907520003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360</v>
          </cell>
          <cell r="B8">
            <v>0</v>
          </cell>
          <cell r="C8">
            <v>360</v>
          </cell>
          <cell r="D8">
            <v>88</v>
          </cell>
          <cell r="E8">
            <v>9127.7242651699999</v>
          </cell>
          <cell r="F8">
            <v>3510.6631355499999</v>
          </cell>
          <cell r="G8">
            <v>2.6000000299999999</v>
          </cell>
          <cell r="H8">
            <v>1.0000500000000001E-2</v>
          </cell>
          <cell r="I8">
            <v>1.000054E-2</v>
          </cell>
          <cell r="J8">
            <v>9.1281806513832595E-2</v>
          </cell>
          <cell r="K8">
            <v>9.1282171622803193E-2</v>
          </cell>
          <cell r="N8">
            <v>1510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670</v>
          </cell>
          <cell r="U8">
            <v>0</v>
          </cell>
          <cell r="V8">
            <v>0</v>
          </cell>
          <cell r="W8">
            <v>3000</v>
          </cell>
          <cell r="X8">
            <v>10531.98940665</v>
          </cell>
          <cell r="Y8">
            <v>3510.6631355499999</v>
          </cell>
          <cell r="Z8">
            <v>10531.98940665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365</v>
          </cell>
          <cell r="B9">
            <v>0</v>
          </cell>
          <cell r="C9">
            <v>365</v>
          </cell>
          <cell r="D9">
            <v>87</v>
          </cell>
          <cell r="E9">
            <v>25700.80080918</v>
          </cell>
          <cell r="F9">
            <v>9884.9233881500004</v>
          </cell>
          <cell r="G9">
            <v>2.6</v>
          </cell>
          <cell r="H9">
            <v>0.01</v>
          </cell>
          <cell r="I9">
            <v>0.01</v>
          </cell>
          <cell r="J9">
            <v>0.25700800809179997</v>
          </cell>
          <cell r="K9">
            <v>0.25700800809179997</v>
          </cell>
          <cell r="N9">
            <v>1510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820</v>
          </cell>
          <cell r="T9">
            <v>670</v>
          </cell>
          <cell r="U9">
            <v>0</v>
          </cell>
          <cell r="V9">
            <v>0</v>
          </cell>
          <cell r="W9">
            <v>3000</v>
          </cell>
          <cell r="X9">
            <v>29654.770164450001</v>
          </cell>
          <cell r="Y9">
            <v>9884.9233881500004</v>
          </cell>
          <cell r="Z9">
            <v>29654.770164450001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370</v>
          </cell>
          <cell r="B10">
            <v>0</v>
          </cell>
          <cell r="C10">
            <v>370</v>
          </cell>
          <cell r="D10">
            <v>86</v>
          </cell>
          <cell r="E10">
            <v>180340.72813681001</v>
          </cell>
          <cell r="F10">
            <v>57395.070982160003</v>
          </cell>
          <cell r="G10">
            <v>2.59875414</v>
          </cell>
          <cell r="H10">
            <v>6.7747399999999999E-2</v>
          </cell>
          <cell r="I10">
            <v>3.887496E-2</v>
          </cell>
          <cell r="J10">
            <v>12.217615445375722</v>
          </cell>
          <cell r="K10">
            <v>7.0107385926893642</v>
          </cell>
          <cell r="N10">
            <v>1780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820</v>
          </cell>
          <cell r="T10">
            <v>670</v>
          </cell>
          <cell r="U10">
            <v>0</v>
          </cell>
          <cell r="V10">
            <v>0</v>
          </cell>
          <cell r="W10">
            <v>3270</v>
          </cell>
          <cell r="X10">
            <v>187681.88211166323</v>
          </cell>
          <cell r="Y10">
            <v>57395.070982160003</v>
          </cell>
          <cell r="Z10">
            <v>187681.88211166323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375</v>
          </cell>
          <cell r="B11">
            <v>0</v>
          </cell>
          <cell r="C11">
            <v>375</v>
          </cell>
          <cell r="D11">
            <v>85</v>
          </cell>
          <cell r="E11">
            <v>158576.30746288001</v>
          </cell>
          <cell r="F11">
            <v>60983.759558739999</v>
          </cell>
          <cell r="G11">
            <v>2.6003038900000002</v>
          </cell>
          <cell r="H11">
            <v>2.883778E-2</v>
          </cell>
          <cell r="I11">
            <v>1.6261100000000001E-2</v>
          </cell>
          <cell r="J11">
            <v>4.5729886678268921</v>
          </cell>
          <cell r="K11">
            <v>2.5786251932846382</v>
          </cell>
          <cell r="N11">
            <v>1880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820</v>
          </cell>
          <cell r="T11">
            <v>670</v>
          </cell>
          <cell r="U11">
            <v>0</v>
          </cell>
          <cell r="V11">
            <v>0</v>
          </cell>
          <cell r="W11">
            <v>3370</v>
          </cell>
          <cell r="X11">
            <v>205515.2697129538</v>
          </cell>
          <cell r="Y11">
            <v>60983.759558739999</v>
          </cell>
          <cell r="Z11">
            <v>205515.2697129538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380</v>
          </cell>
          <cell r="B12">
            <v>0</v>
          </cell>
          <cell r="C12">
            <v>380</v>
          </cell>
          <cell r="D12">
            <v>84</v>
          </cell>
          <cell r="E12">
            <v>236031.80661664001</v>
          </cell>
          <cell r="F12">
            <v>90781.471121540002</v>
          </cell>
          <cell r="G12">
            <v>2.5999998</v>
          </cell>
          <cell r="H12">
            <v>9.9323899999999993E-3</v>
          </cell>
          <cell r="I12">
            <v>1.000391E-2</v>
          </cell>
          <cell r="J12">
            <v>2.3443599557210493</v>
          </cell>
          <cell r="K12">
            <v>2.3612409505302714</v>
          </cell>
          <cell r="M12">
            <v>0</v>
          </cell>
          <cell r="N12">
            <v>580</v>
          </cell>
          <cell r="O12">
            <v>0</v>
          </cell>
          <cell r="P12">
            <v>1500</v>
          </cell>
          <cell r="Q12">
            <v>0</v>
          </cell>
          <cell r="R12">
            <v>275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2355</v>
          </cell>
          <cell r="X12">
            <v>213790.3644912267</v>
          </cell>
          <cell r="Y12">
            <v>0</v>
          </cell>
          <cell r="Z12">
            <v>0</v>
          </cell>
          <cell r="AA12">
            <v>90781.471121540002</v>
          </cell>
          <cell r="AB12">
            <v>213790.3644912267</v>
          </cell>
          <cell r="AC12">
            <v>0</v>
          </cell>
          <cell r="AD12">
            <v>0</v>
          </cell>
        </row>
        <row r="13">
          <cell r="A13">
            <v>385</v>
          </cell>
          <cell r="B13">
            <v>0</v>
          </cell>
          <cell r="C13">
            <v>385</v>
          </cell>
          <cell r="D13">
            <v>83</v>
          </cell>
          <cell r="E13">
            <v>219332.87225854999</v>
          </cell>
          <cell r="F13">
            <v>84358.807642550004</v>
          </cell>
          <cell r="G13">
            <v>2.5999996699999999</v>
          </cell>
          <cell r="H13">
            <v>9.9528299999999993E-3</v>
          </cell>
          <cell r="I13">
            <v>1.0006360000000001E-2</v>
          </cell>
          <cell r="J13">
            <v>2.1829827910010642</v>
          </cell>
          <cell r="K13">
            <v>2.1947236796530643</v>
          </cell>
          <cell r="N13">
            <v>500</v>
          </cell>
          <cell r="O13">
            <v>0</v>
          </cell>
          <cell r="P13">
            <v>1500</v>
          </cell>
          <cell r="Q13">
            <v>0</v>
          </cell>
          <cell r="R13">
            <v>275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2275</v>
          </cell>
          <cell r="X13">
            <v>191916.28738680127</v>
          </cell>
          <cell r="Y13">
            <v>0</v>
          </cell>
          <cell r="Z13">
            <v>0</v>
          </cell>
          <cell r="AA13">
            <v>84358.807642550004</v>
          </cell>
          <cell r="AB13">
            <v>191916.28738680127</v>
          </cell>
          <cell r="AC13">
            <v>0</v>
          </cell>
          <cell r="AD13">
            <v>0</v>
          </cell>
        </row>
        <row r="14">
          <cell r="A14">
            <v>390</v>
          </cell>
          <cell r="B14">
            <v>0</v>
          </cell>
          <cell r="C14">
            <v>390</v>
          </cell>
          <cell r="D14">
            <v>82</v>
          </cell>
          <cell r="E14">
            <v>535.051421</v>
          </cell>
          <cell r="F14">
            <v>205.78900808</v>
          </cell>
          <cell r="G14">
            <v>2.6</v>
          </cell>
          <cell r="H14">
            <v>9.9950899999999999E-3</v>
          </cell>
          <cell r="I14">
            <v>9.9950899999999999E-3</v>
          </cell>
          <cell r="J14">
            <v>5.3478871075228899E-3</v>
          </cell>
          <cell r="K14">
            <v>5.3478871075228899E-3</v>
          </cell>
          <cell r="N14">
            <v>500</v>
          </cell>
          <cell r="O14">
            <v>0</v>
          </cell>
          <cell r="P14">
            <v>1500</v>
          </cell>
          <cell r="Q14">
            <v>0</v>
          </cell>
          <cell r="R14">
            <v>275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2275</v>
          </cell>
          <cell r="X14">
            <v>468.16999338200003</v>
          </cell>
          <cell r="Y14">
            <v>0</v>
          </cell>
          <cell r="Z14">
            <v>0</v>
          </cell>
          <cell r="AA14">
            <v>205.78900808</v>
          </cell>
          <cell r="AB14">
            <v>468.16999338200003</v>
          </cell>
          <cell r="AC14">
            <v>0</v>
          </cell>
          <cell r="AD14">
            <v>0</v>
          </cell>
        </row>
        <row r="15">
          <cell r="A15">
            <v>395</v>
          </cell>
          <cell r="B15">
            <v>0</v>
          </cell>
          <cell r="C15">
            <v>395</v>
          </cell>
          <cell r="D15">
            <v>81</v>
          </cell>
          <cell r="E15">
            <v>541.21380035000004</v>
          </cell>
          <cell r="F15">
            <v>208.15915398000001</v>
          </cell>
          <cell r="G15">
            <v>2.6</v>
          </cell>
          <cell r="H15">
            <v>9.9824000000000006E-3</v>
          </cell>
          <cell r="I15">
            <v>9.9824000000000006E-3</v>
          </cell>
          <cell r="J15">
            <v>5.4026126406138408E-3</v>
          </cell>
          <cell r="K15">
            <v>5.4026126406138408E-3</v>
          </cell>
          <cell r="N15">
            <v>500</v>
          </cell>
          <cell r="O15">
            <v>0</v>
          </cell>
          <cell r="P15">
            <v>1500</v>
          </cell>
          <cell r="Q15">
            <v>0</v>
          </cell>
          <cell r="R15">
            <v>275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2275</v>
          </cell>
          <cell r="X15">
            <v>473.56207530450001</v>
          </cell>
          <cell r="Y15">
            <v>0</v>
          </cell>
          <cell r="Z15">
            <v>0</v>
          </cell>
          <cell r="AA15">
            <v>208.15915398000001</v>
          </cell>
          <cell r="AB15">
            <v>473.56207530450001</v>
          </cell>
          <cell r="AC15">
            <v>0</v>
          </cell>
          <cell r="AD15">
            <v>0</v>
          </cell>
        </row>
        <row r="16">
          <cell r="A16">
            <v>400</v>
          </cell>
          <cell r="B16">
            <v>0</v>
          </cell>
          <cell r="C16">
            <v>400</v>
          </cell>
          <cell r="D16">
            <v>80</v>
          </cell>
          <cell r="E16">
            <v>0.75656864999999995</v>
          </cell>
          <cell r="F16">
            <v>0.29098794</v>
          </cell>
          <cell r="G16">
            <v>2.6</v>
          </cell>
          <cell r="H16">
            <v>0.01</v>
          </cell>
          <cell r="I16">
            <v>0.01</v>
          </cell>
          <cell r="J16">
            <v>7.5656865E-6</v>
          </cell>
          <cell r="K16">
            <v>7.5656865E-6</v>
          </cell>
          <cell r="N16">
            <v>500</v>
          </cell>
          <cell r="O16">
            <v>0</v>
          </cell>
          <cell r="P16">
            <v>1500</v>
          </cell>
          <cell r="Q16">
            <v>0</v>
          </cell>
          <cell r="R16">
            <v>275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2275</v>
          </cell>
          <cell r="X16">
            <v>0.66199756349999994</v>
          </cell>
          <cell r="Y16">
            <v>0</v>
          </cell>
          <cell r="Z16">
            <v>0</v>
          </cell>
          <cell r="AA16">
            <v>0.29098794</v>
          </cell>
          <cell r="AB16">
            <v>0.66199756349999994</v>
          </cell>
          <cell r="AC16">
            <v>0</v>
          </cell>
          <cell r="AD16">
            <v>0</v>
          </cell>
        </row>
        <row r="17">
          <cell r="A17">
            <v>405</v>
          </cell>
          <cell r="B17">
            <v>0</v>
          </cell>
          <cell r="C17">
            <v>405</v>
          </cell>
          <cell r="D17">
            <v>79</v>
          </cell>
          <cell r="E17">
            <v>0.17611006000000001</v>
          </cell>
          <cell r="F17">
            <v>6.7734639999999999E-2</v>
          </cell>
          <cell r="G17">
            <v>2.6</v>
          </cell>
          <cell r="H17">
            <v>0.01</v>
          </cell>
          <cell r="I17">
            <v>0.01</v>
          </cell>
          <cell r="J17">
            <v>1.7611006000000002E-6</v>
          </cell>
          <cell r="K17">
            <v>1.7611006000000002E-6</v>
          </cell>
          <cell r="N17">
            <v>500</v>
          </cell>
          <cell r="O17">
            <v>0</v>
          </cell>
          <cell r="P17">
            <v>1500</v>
          </cell>
          <cell r="Q17">
            <v>0</v>
          </cell>
          <cell r="R17">
            <v>275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2275</v>
          </cell>
          <cell r="X17">
            <v>0.15409630599999999</v>
          </cell>
          <cell r="Y17">
            <v>0</v>
          </cell>
          <cell r="Z17">
            <v>0</v>
          </cell>
          <cell r="AA17">
            <v>6.7734639999999999E-2</v>
          </cell>
          <cell r="AB17">
            <v>0.15409630599999999</v>
          </cell>
          <cell r="AC17">
            <v>0</v>
          </cell>
          <cell r="AD17">
            <v>0</v>
          </cell>
        </row>
        <row r="18">
          <cell r="A18">
            <v>420</v>
          </cell>
          <cell r="B18">
            <v>0</v>
          </cell>
          <cell r="C18">
            <v>420</v>
          </cell>
          <cell r="D18">
            <v>76</v>
          </cell>
          <cell r="E18">
            <v>0.39999737000000002</v>
          </cell>
          <cell r="F18">
            <v>0.15384513999999999</v>
          </cell>
          <cell r="G18">
            <v>2.6</v>
          </cell>
          <cell r="H18">
            <v>0.01</v>
          </cell>
          <cell r="I18">
            <v>0.01</v>
          </cell>
          <cell r="J18">
            <v>3.9999737000000006E-6</v>
          </cell>
          <cell r="K18">
            <v>3.9999737000000006E-6</v>
          </cell>
          <cell r="N18">
            <v>500</v>
          </cell>
          <cell r="O18">
            <v>0</v>
          </cell>
          <cell r="P18">
            <v>1500</v>
          </cell>
          <cell r="Q18">
            <v>0</v>
          </cell>
          <cell r="R18">
            <v>275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2275</v>
          </cell>
          <cell r="X18">
            <v>0.34999769349999998</v>
          </cell>
          <cell r="Y18">
            <v>0</v>
          </cell>
          <cell r="Z18">
            <v>0</v>
          </cell>
          <cell r="AA18">
            <v>0.15384513999999999</v>
          </cell>
          <cell r="AB18">
            <v>0.34999769349999998</v>
          </cell>
          <cell r="AC18">
            <v>0</v>
          </cell>
          <cell r="AD18">
            <v>0</v>
          </cell>
        </row>
        <row r="19">
          <cell r="A19">
            <v>425</v>
          </cell>
          <cell r="B19">
            <v>0</v>
          </cell>
          <cell r="C19">
            <v>425</v>
          </cell>
          <cell r="D19">
            <v>75</v>
          </cell>
          <cell r="E19">
            <v>1.3339203399999999</v>
          </cell>
          <cell r="F19">
            <v>0.51304627999999997</v>
          </cell>
          <cell r="G19">
            <v>2.6</v>
          </cell>
          <cell r="H19">
            <v>4.9178800000000003E-3</v>
          </cell>
          <cell r="I19">
            <v>4.9178800000000003E-3</v>
          </cell>
          <cell r="J19">
            <v>6.5600601616792E-6</v>
          </cell>
          <cell r="K19">
            <v>6.5600601616792E-6</v>
          </cell>
          <cell r="N19">
            <v>500</v>
          </cell>
          <cell r="O19">
            <v>0</v>
          </cell>
          <cell r="P19">
            <v>1500</v>
          </cell>
          <cell r="Q19">
            <v>0</v>
          </cell>
          <cell r="R19">
            <v>275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2275</v>
          </cell>
          <cell r="X19">
            <v>1.1671802869999999</v>
          </cell>
          <cell r="Y19">
            <v>0</v>
          </cell>
          <cell r="Z19">
            <v>0</v>
          </cell>
          <cell r="AA19">
            <v>0.51304627999999997</v>
          </cell>
          <cell r="AB19">
            <v>1.1671802869999999</v>
          </cell>
          <cell r="AC19">
            <v>0</v>
          </cell>
          <cell r="AD19">
            <v>0</v>
          </cell>
        </row>
        <row r="20">
          <cell r="A20">
            <v>430</v>
          </cell>
          <cell r="B20">
            <v>0</v>
          </cell>
          <cell r="C20">
            <v>430</v>
          </cell>
          <cell r="D20">
            <v>74</v>
          </cell>
          <cell r="E20">
            <v>1.3380879999999999</v>
          </cell>
          <cell r="F20">
            <v>0.51464922999999996</v>
          </cell>
          <cell r="G20">
            <v>2.6</v>
          </cell>
          <cell r="H20">
            <v>0.01</v>
          </cell>
          <cell r="I20">
            <v>0.01</v>
          </cell>
          <cell r="J20">
            <v>1.338088E-5</v>
          </cell>
          <cell r="K20">
            <v>1.338088E-5</v>
          </cell>
          <cell r="N20">
            <v>500</v>
          </cell>
          <cell r="O20">
            <v>0</v>
          </cell>
          <cell r="P20">
            <v>1500</v>
          </cell>
          <cell r="Q20">
            <v>0</v>
          </cell>
          <cell r="R20">
            <v>275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2275</v>
          </cell>
          <cell r="X20">
            <v>1.1708269982499999</v>
          </cell>
          <cell r="Y20">
            <v>0</v>
          </cell>
          <cell r="Z20">
            <v>0</v>
          </cell>
          <cell r="AA20">
            <v>0.51464922999999996</v>
          </cell>
          <cell r="AB20">
            <v>1.1708269982499999</v>
          </cell>
          <cell r="AC20">
            <v>0</v>
          </cell>
          <cell r="AD20">
            <v>0</v>
          </cell>
        </row>
        <row r="21">
          <cell r="A21">
            <v>435</v>
          </cell>
          <cell r="B21">
            <v>0</v>
          </cell>
          <cell r="C21">
            <v>435</v>
          </cell>
          <cell r="D21">
            <v>73</v>
          </cell>
          <cell r="E21">
            <v>0.33954819000000003</v>
          </cell>
          <cell r="F21">
            <v>0.13059546</v>
          </cell>
          <cell r="G21">
            <v>2.6</v>
          </cell>
          <cell r="H21">
            <v>0.01</v>
          </cell>
          <cell r="I21">
            <v>0.01</v>
          </cell>
          <cell r="J21">
            <v>3.3954819000000003E-6</v>
          </cell>
          <cell r="K21">
            <v>3.3954819000000003E-6</v>
          </cell>
          <cell r="N21">
            <v>500</v>
          </cell>
          <cell r="O21">
            <v>0</v>
          </cell>
          <cell r="P21">
            <v>1500</v>
          </cell>
          <cell r="Q21">
            <v>0</v>
          </cell>
          <cell r="R21">
            <v>275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2275</v>
          </cell>
          <cell r="X21">
            <v>0.29710467149999997</v>
          </cell>
          <cell r="Y21">
            <v>0</v>
          </cell>
          <cell r="Z21">
            <v>0</v>
          </cell>
          <cell r="AA21">
            <v>0.13059546</v>
          </cell>
          <cell r="AB21">
            <v>0.29710467149999997</v>
          </cell>
          <cell r="AC21">
            <v>0</v>
          </cell>
          <cell r="AD21">
            <v>0</v>
          </cell>
        </row>
        <row r="22">
          <cell r="A22">
            <v>440</v>
          </cell>
          <cell r="B22">
            <v>0</v>
          </cell>
          <cell r="C22">
            <v>440</v>
          </cell>
          <cell r="D22">
            <v>72</v>
          </cell>
          <cell r="E22">
            <v>1.57122009</v>
          </cell>
          <cell r="F22">
            <v>0.60431542000000005</v>
          </cell>
          <cell r="G22">
            <v>2.6</v>
          </cell>
          <cell r="H22">
            <v>0.01</v>
          </cell>
          <cell r="I22">
            <v>0.01</v>
          </cell>
          <cell r="J22">
            <v>1.57122009E-5</v>
          </cell>
          <cell r="K22">
            <v>1.57122009E-5</v>
          </cell>
          <cell r="N22">
            <v>500</v>
          </cell>
          <cell r="O22">
            <v>0</v>
          </cell>
          <cell r="P22">
            <v>1500</v>
          </cell>
          <cell r="Q22">
            <v>0</v>
          </cell>
          <cell r="R22">
            <v>275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2275</v>
          </cell>
          <cell r="X22">
            <v>1.3748175805</v>
          </cell>
          <cell r="Y22">
            <v>0</v>
          </cell>
          <cell r="Z22">
            <v>0</v>
          </cell>
          <cell r="AA22">
            <v>0.60431542000000005</v>
          </cell>
          <cell r="AB22">
            <v>1.3748175805</v>
          </cell>
          <cell r="AC22">
            <v>0</v>
          </cell>
          <cell r="AD22">
            <v>0</v>
          </cell>
        </row>
        <row r="23">
          <cell r="A23">
            <v>1295</v>
          </cell>
          <cell r="B23">
            <v>1</v>
          </cell>
          <cell r="C23">
            <v>295</v>
          </cell>
          <cell r="D23">
            <v>101</v>
          </cell>
          <cell r="E23">
            <v>2397.7525171699999</v>
          </cell>
          <cell r="F23">
            <v>927.88558352999996</v>
          </cell>
          <cell r="G23">
            <v>2.5841036399999999</v>
          </cell>
          <cell r="H23">
            <v>1.42333256</v>
          </cell>
          <cell r="I23">
            <v>1.5377661899999999</v>
          </cell>
          <cell r="J23">
            <v>3.4127992285100199</v>
          </cell>
          <cell r="K23">
            <v>3.6871827528914198</v>
          </cell>
          <cell r="N23">
            <v>1400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4600</v>
          </cell>
          <cell r="X23">
            <v>4268.273684238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4268.273684238</v>
          </cell>
          <cell r="AD23">
            <v>927.88558352999996</v>
          </cell>
        </row>
        <row r="24">
          <cell r="A24">
            <v>1340</v>
          </cell>
          <cell r="B24">
            <v>1</v>
          </cell>
          <cell r="C24">
            <v>340</v>
          </cell>
          <cell r="D24">
            <v>92</v>
          </cell>
          <cell r="E24">
            <v>18409.465081580001</v>
          </cell>
          <cell r="F24">
            <v>7089.17493405</v>
          </cell>
          <cell r="G24">
            <v>2.5968417000000001</v>
          </cell>
          <cell r="H24">
            <v>1.6883655</v>
          </cell>
          <cell r="I24">
            <v>1.04210454</v>
          </cell>
          <cell r="J24">
            <v>31.08190571719436</v>
          </cell>
          <cell r="K24">
            <v>19.184587140485991</v>
          </cell>
          <cell r="N24">
            <v>900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4100</v>
          </cell>
          <cell r="X24">
            <v>29065.617229604999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29065.617229604999</v>
          </cell>
          <cell r="AD24">
            <v>7089.17493405</v>
          </cell>
        </row>
        <row r="25">
          <cell r="A25">
            <v>1345</v>
          </cell>
          <cell r="B25">
            <v>1</v>
          </cell>
          <cell r="C25">
            <v>345</v>
          </cell>
          <cell r="D25">
            <v>91</v>
          </cell>
          <cell r="E25">
            <v>12.04362364</v>
          </cell>
          <cell r="F25">
            <v>4.6344995100000004</v>
          </cell>
          <cell r="G25">
            <v>2.5986891600000002</v>
          </cell>
          <cell r="H25">
            <v>0.35699997999999999</v>
          </cell>
          <cell r="I25">
            <v>0.46348382999999999</v>
          </cell>
          <cell r="J25">
            <v>4.2995733986075273E-3</v>
          </cell>
          <cell r="K25">
            <v>5.5820248117457415E-3</v>
          </cell>
          <cell r="N25">
            <v>900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4100</v>
          </cell>
          <cell r="X25">
            <v>19.001447990999999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19.001447990999999</v>
          </cell>
          <cell r="AD25">
            <v>4.6344995100000004</v>
          </cell>
        </row>
        <row r="26">
          <cell r="A26">
            <v>1370</v>
          </cell>
          <cell r="B26">
            <v>1</v>
          </cell>
          <cell r="C26">
            <v>370</v>
          </cell>
          <cell r="D26">
            <v>86</v>
          </cell>
          <cell r="E26">
            <v>1483.6939259000001</v>
          </cell>
          <cell r="F26">
            <v>574.36480200999995</v>
          </cell>
          <cell r="G26">
            <v>2.58319089</v>
          </cell>
          <cell r="H26">
            <v>1.8673222700000001</v>
          </cell>
          <cell r="I26">
            <v>0.37497601000000003</v>
          </cell>
          <cell r="J26">
            <v>2.7705347096968</v>
          </cell>
          <cell r="K26">
            <v>0.55634962839521773</v>
          </cell>
          <cell r="N26">
            <v>770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3970</v>
          </cell>
          <cell r="X26">
            <v>2280.2282639796999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2280.2282639796999</v>
          </cell>
          <cell r="AD26">
            <v>574.36480200999995</v>
          </cell>
        </row>
        <row r="27">
          <cell r="A27">
            <v>1375</v>
          </cell>
          <cell r="B27">
            <v>1</v>
          </cell>
          <cell r="C27">
            <v>375</v>
          </cell>
          <cell r="D27">
            <v>85</v>
          </cell>
          <cell r="E27">
            <v>431.75043340000002</v>
          </cell>
          <cell r="F27">
            <v>164.91170516</v>
          </cell>
          <cell r="G27">
            <v>2.61807028</v>
          </cell>
          <cell r="H27">
            <v>1.53225188</v>
          </cell>
          <cell r="I27">
            <v>0.37215503</v>
          </cell>
          <cell r="J27">
            <v>0.66155041326796482</v>
          </cell>
          <cell r="K27">
            <v>0.16067809549449</v>
          </cell>
          <cell r="N27">
            <v>940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4140</v>
          </cell>
          <cell r="X27">
            <v>682.7344593624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682.7344593624</v>
          </cell>
          <cell r="AD27">
            <v>164.91170516</v>
          </cell>
        </row>
        <row r="28">
          <cell r="A28">
            <v>2295</v>
          </cell>
          <cell r="B28">
            <v>2</v>
          </cell>
          <cell r="C28">
            <v>295</v>
          </cell>
          <cell r="D28">
            <v>101</v>
          </cell>
          <cell r="E28">
            <v>44010.417527830003</v>
          </cell>
          <cell r="F28">
            <v>17197.459179239999</v>
          </cell>
          <cell r="G28">
            <v>2.5591232399999999</v>
          </cell>
          <cell r="H28">
            <v>4.5000636500000004</v>
          </cell>
          <cell r="I28">
            <v>2.5219266899999999</v>
          </cell>
          <cell r="J28">
            <v>198.04968013831069</v>
          </cell>
          <cell r="K28">
            <v>110.9910466014783</v>
          </cell>
          <cell r="N28">
            <v>1400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4600</v>
          </cell>
          <cell r="X28">
            <v>79108.312224503999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79108.312224503999</v>
          </cell>
          <cell r="AD28">
            <v>17197.459179239999</v>
          </cell>
        </row>
        <row r="29">
          <cell r="A29">
            <v>2340</v>
          </cell>
          <cell r="B29">
            <v>2</v>
          </cell>
          <cell r="C29">
            <v>340</v>
          </cell>
          <cell r="D29">
            <v>92</v>
          </cell>
          <cell r="E29">
            <v>63528.3337168</v>
          </cell>
          <cell r="F29">
            <v>24799.531800299999</v>
          </cell>
          <cell r="G29">
            <v>2.5616747200000001</v>
          </cell>
          <cell r="H29">
            <v>5.1728860399999999</v>
          </cell>
          <cell r="I29">
            <v>1.4015673900000001</v>
          </cell>
          <cell r="J29">
            <v>328.62483062809599</v>
          </cell>
          <cell r="K29">
            <v>89.039240878504387</v>
          </cell>
          <cell r="N29">
            <v>900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4100</v>
          </cell>
          <cell r="X29">
            <v>101678.08038123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101678.08038123</v>
          </cell>
          <cell r="AD29">
            <v>24799.531800299999</v>
          </cell>
        </row>
        <row r="30">
          <cell r="A30">
            <v>2345</v>
          </cell>
          <cell r="B30">
            <v>2</v>
          </cell>
          <cell r="C30">
            <v>345</v>
          </cell>
          <cell r="D30">
            <v>91</v>
          </cell>
          <cell r="E30">
            <v>97.92896897</v>
          </cell>
          <cell r="F30">
            <v>38.24053868</v>
          </cell>
          <cell r="G30">
            <v>2.5608679300000001</v>
          </cell>
          <cell r="H30">
            <v>6.1562378400000002</v>
          </cell>
          <cell r="I30">
            <v>2.0166161200000001</v>
          </cell>
          <cell r="J30">
            <v>0.6028740244052998</v>
          </cell>
          <cell r="K30">
            <v>0.1974851374398818</v>
          </cell>
          <cell r="N30">
            <v>900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4100</v>
          </cell>
          <cell r="X30">
            <v>156.78620858800002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156.78620858800002</v>
          </cell>
          <cell r="AD30">
            <v>38.24053868</v>
          </cell>
        </row>
        <row r="31">
          <cell r="A31">
            <v>2370</v>
          </cell>
          <cell r="B31">
            <v>2</v>
          </cell>
          <cell r="C31">
            <v>370</v>
          </cell>
          <cell r="D31">
            <v>86</v>
          </cell>
          <cell r="E31">
            <v>4393.4215344800004</v>
          </cell>
          <cell r="F31">
            <v>1716.1153493500001</v>
          </cell>
          <cell r="G31">
            <v>2.5600968700000002</v>
          </cell>
          <cell r="H31">
            <v>5.9330805800000004</v>
          </cell>
          <cell r="I31">
            <v>0.79696588999999995</v>
          </cell>
          <cell r="J31">
            <v>26.066523985977092</v>
          </cell>
          <cell r="K31">
            <v>3.5014071033720193</v>
          </cell>
          <cell r="N31">
            <v>770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3200</v>
          </cell>
          <cell r="V31">
            <v>0</v>
          </cell>
          <cell r="W31">
            <v>3970</v>
          </cell>
          <cell r="X31">
            <v>6812.9779369195003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6812.9779369195003</v>
          </cell>
          <cell r="AD31">
            <v>1716.1153493500001</v>
          </cell>
        </row>
      </sheetData>
      <sheetData sheetId="12">
        <row r="2">
          <cell r="A2">
            <v>290</v>
          </cell>
          <cell r="B2">
            <v>0</v>
          </cell>
          <cell r="C2">
            <v>290</v>
          </cell>
          <cell r="D2">
            <v>102</v>
          </cell>
          <cell r="E2">
            <v>104929.225104</v>
          </cell>
          <cell r="F2">
            <v>40365.408065160002</v>
          </cell>
          <cell r="G2">
            <v>2.5994838200000001</v>
          </cell>
          <cell r="H2">
            <v>0.12148813999999999</v>
          </cell>
          <cell r="I2">
            <v>1.0057373599999999</v>
          </cell>
          <cell r="J2">
            <v>12.747656389526266</v>
          </cell>
          <cell r="K2">
            <v>105.53124184294268</v>
          </cell>
          <cell r="N2">
            <v>2480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820</v>
          </cell>
          <cell r="T2">
            <v>685</v>
          </cell>
          <cell r="U2">
            <v>0</v>
          </cell>
          <cell r="V2">
            <v>0</v>
          </cell>
          <cell r="W2">
            <v>3985</v>
          </cell>
          <cell r="X2">
            <v>160856.1511396626</v>
          </cell>
          <cell r="Y2">
            <v>40365.408065160002</v>
          </cell>
          <cell r="Z2">
            <v>160856.1511396626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295</v>
          </cell>
          <cell r="B3">
            <v>0</v>
          </cell>
          <cell r="C3">
            <v>295</v>
          </cell>
          <cell r="D3">
            <v>101</v>
          </cell>
          <cell r="E3">
            <v>47160.259412150001</v>
          </cell>
          <cell r="F3">
            <v>18146.231569399999</v>
          </cell>
          <cell r="G3">
            <v>2.5989010000000001</v>
          </cell>
          <cell r="H3">
            <v>0.12633694000000001</v>
          </cell>
          <cell r="I3">
            <v>0.26130789999999998</v>
          </cell>
          <cell r="J3">
            <v>5.9580828637372303</v>
          </cell>
          <cell r="K3">
            <v>12.323348350444149</v>
          </cell>
          <cell r="N3">
            <v>2550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820</v>
          </cell>
          <cell r="T3">
            <v>685</v>
          </cell>
          <cell r="U3">
            <v>0</v>
          </cell>
          <cell r="V3">
            <v>0</v>
          </cell>
          <cell r="W3">
            <v>4055</v>
          </cell>
          <cell r="X3">
            <v>73582.969013916998</v>
          </cell>
          <cell r="Y3">
            <v>18146.231569399999</v>
          </cell>
          <cell r="Z3">
            <v>73582.969013916998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325</v>
          </cell>
          <cell r="B4">
            <v>0</v>
          </cell>
          <cell r="C4">
            <v>325</v>
          </cell>
          <cell r="D4">
            <v>95</v>
          </cell>
          <cell r="E4">
            <v>0.11421864</v>
          </cell>
          <cell r="F4">
            <v>4.3930240000000002E-2</v>
          </cell>
          <cell r="G4">
            <v>2.6</v>
          </cell>
          <cell r="H4">
            <v>0.01</v>
          </cell>
          <cell r="I4">
            <v>0.01</v>
          </cell>
          <cell r="J4">
            <v>1.1421864000000001E-6</v>
          </cell>
          <cell r="K4">
            <v>1.1421864000000001E-6</v>
          </cell>
          <cell r="N4">
            <v>2550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820</v>
          </cell>
          <cell r="T4">
            <v>685</v>
          </cell>
          <cell r="U4">
            <v>0</v>
          </cell>
          <cell r="V4">
            <v>0</v>
          </cell>
          <cell r="W4">
            <v>4055</v>
          </cell>
          <cell r="X4">
            <v>0.17813712320000002</v>
          </cell>
          <cell r="Y4">
            <v>4.3930240000000002E-2</v>
          </cell>
          <cell r="Z4">
            <v>0.17813712320000002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330</v>
          </cell>
          <cell r="B5">
            <v>0</v>
          </cell>
          <cell r="C5">
            <v>330</v>
          </cell>
          <cell r="D5">
            <v>94</v>
          </cell>
          <cell r="E5">
            <v>5.7291269999999998E-2</v>
          </cell>
          <cell r="F5">
            <v>2.2035099999999998E-2</v>
          </cell>
          <cell r="G5">
            <v>2.6</v>
          </cell>
          <cell r="H5">
            <v>0.01</v>
          </cell>
          <cell r="I5">
            <v>0.01</v>
          </cell>
          <cell r="J5">
            <v>5.7291269999999996E-7</v>
          </cell>
          <cell r="K5">
            <v>5.7291269999999996E-7</v>
          </cell>
          <cell r="N5">
            <v>2550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820</v>
          </cell>
          <cell r="T5">
            <v>685</v>
          </cell>
          <cell r="U5">
            <v>0</v>
          </cell>
          <cell r="V5">
            <v>0</v>
          </cell>
          <cell r="W5">
            <v>4055</v>
          </cell>
          <cell r="X5">
            <v>8.9352330499999993E-2</v>
          </cell>
          <cell r="Y5">
            <v>2.2035099999999998E-2</v>
          </cell>
          <cell r="Z5">
            <v>8.9352330499999993E-2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335</v>
          </cell>
          <cell r="B6">
            <v>0</v>
          </cell>
          <cell r="C6">
            <v>335</v>
          </cell>
          <cell r="D6">
            <v>93</v>
          </cell>
          <cell r="E6">
            <v>74884.236996740001</v>
          </cell>
          <cell r="F6">
            <v>28799.31755236</v>
          </cell>
          <cell r="G6">
            <v>2.6002087299999999</v>
          </cell>
          <cell r="H6">
            <v>3.8216E-2</v>
          </cell>
          <cell r="I6">
            <v>1.5084139999999999E-2</v>
          </cell>
          <cell r="J6">
            <v>2.8617760010674158</v>
          </cell>
          <cell r="K6">
            <v>1.1295643146520056</v>
          </cell>
          <cell r="N6">
            <v>1900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820</v>
          </cell>
          <cell r="T6">
            <v>685</v>
          </cell>
          <cell r="U6">
            <v>0</v>
          </cell>
          <cell r="V6">
            <v>0</v>
          </cell>
          <cell r="W6">
            <v>3405</v>
          </cell>
          <cell r="X6">
            <v>98061.676265785805</v>
          </cell>
          <cell r="Y6">
            <v>28799.31755236</v>
          </cell>
          <cell r="Z6">
            <v>98061.676265785805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345</v>
          </cell>
          <cell r="B7">
            <v>0</v>
          </cell>
          <cell r="C7">
            <v>345</v>
          </cell>
          <cell r="D7">
            <v>91</v>
          </cell>
          <cell r="E7">
            <v>0.13557949999999999</v>
          </cell>
          <cell r="F7">
            <v>5.2145959999999998E-2</v>
          </cell>
          <cell r="G7">
            <v>2.6</v>
          </cell>
          <cell r="H7">
            <v>0.01</v>
          </cell>
          <cell r="I7">
            <v>0.01</v>
          </cell>
          <cell r="J7">
            <v>1.3557949999999999E-6</v>
          </cell>
          <cell r="K7">
            <v>1.3557949999999999E-6</v>
          </cell>
          <cell r="N7">
            <v>1900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820</v>
          </cell>
          <cell r="T7">
            <v>685</v>
          </cell>
          <cell r="U7">
            <v>0</v>
          </cell>
          <cell r="V7">
            <v>0</v>
          </cell>
          <cell r="W7">
            <v>3405</v>
          </cell>
          <cell r="X7">
            <v>0.17755699379999998</v>
          </cell>
          <cell r="Y7">
            <v>5.2145959999999998E-2</v>
          </cell>
          <cell r="Z7">
            <v>0.17755699379999998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360</v>
          </cell>
          <cell r="B8">
            <v>0</v>
          </cell>
          <cell r="C8">
            <v>360</v>
          </cell>
          <cell r="D8">
            <v>88</v>
          </cell>
          <cell r="E8">
            <v>0.23709411999999999</v>
          </cell>
          <cell r="F8">
            <v>9.1146690000000002E-2</v>
          </cell>
          <cell r="G8">
            <v>2.6012368700000001</v>
          </cell>
          <cell r="H8">
            <v>2.914139E-2</v>
          </cell>
          <cell r="I8">
            <v>3.086937E-2</v>
          </cell>
          <cell r="J8">
            <v>6.9092522176268E-6</v>
          </cell>
          <cell r="K8">
            <v>7.3189461151043994E-6</v>
          </cell>
          <cell r="N8">
            <v>1900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820</v>
          </cell>
          <cell r="T8">
            <v>685</v>
          </cell>
          <cell r="U8">
            <v>0</v>
          </cell>
          <cell r="V8">
            <v>0</v>
          </cell>
          <cell r="W8">
            <v>3405</v>
          </cell>
          <cell r="X8">
            <v>0.31035447945</v>
          </cell>
          <cell r="Y8">
            <v>9.1146690000000002E-2</v>
          </cell>
          <cell r="Z8">
            <v>0.31035447945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365</v>
          </cell>
          <cell r="B9">
            <v>0</v>
          </cell>
          <cell r="C9">
            <v>365</v>
          </cell>
          <cell r="D9">
            <v>87</v>
          </cell>
          <cell r="E9">
            <v>0.18701169000000001</v>
          </cell>
          <cell r="F9">
            <v>7.1927569999999996E-2</v>
          </cell>
          <cell r="G9">
            <v>2.6</v>
          </cell>
          <cell r="H9">
            <v>0.01</v>
          </cell>
          <cell r="I9">
            <v>0.01</v>
          </cell>
          <cell r="J9">
            <v>1.8701169E-6</v>
          </cell>
          <cell r="K9">
            <v>1.8701169E-6</v>
          </cell>
          <cell r="N9">
            <v>1900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820</v>
          </cell>
          <cell r="T9">
            <v>685</v>
          </cell>
          <cell r="U9">
            <v>0</v>
          </cell>
          <cell r="V9">
            <v>0</v>
          </cell>
          <cell r="W9">
            <v>3405</v>
          </cell>
          <cell r="X9">
            <v>0.24491337585</v>
          </cell>
          <cell r="Y9">
            <v>7.1927569999999996E-2</v>
          </cell>
          <cell r="Z9">
            <v>0.24491337585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370</v>
          </cell>
          <cell r="B10">
            <v>0</v>
          </cell>
          <cell r="C10">
            <v>370</v>
          </cell>
          <cell r="D10">
            <v>86</v>
          </cell>
          <cell r="E10">
            <v>458328.93632740999</v>
          </cell>
          <cell r="F10">
            <v>176283.6293912</v>
          </cell>
          <cell r="G10">
            <v>2.59995178</v>
          </cell>
          <cell r="H10">
            <v>1.907126E-2</v>
          </cell>
          <cell r="I10">
            <v>1.5639730000000001E-2</v>
          </cell>
          <cell r="J10">
            <v>8.7409103102234802</v>
          </cell>
          <cell r="K10">
            <v>7.1681408153478845</v>
          </cell>
          <cell r="N10">
            <v>900</v>
          </cell>
          <cell r="O10">
            <v>0</v>
          </cell>
          <cell r="P10">
            <v>1500</v>
          </cell>
          <cell r="Q10">
            <v>0</v>
          </cell>
          <cell r="R10">
            <v>300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2700</v>
          </cell>
          <cell r="X10">
            <v>475965.79935623996</v>
          </cell>
          <cell r="Y10">
            <v>0</v>
          </cell>
          <cell r="Z10">
            <v>0</v>
          </cell>
          <cell r="AA10">
            <v>176283.6293912</v>
          </cell>
          <cell r="AB10">
            <v>475965.79935623996</v>
          </cell>
          <cell r="AC10">
            <v>0</v>
          </cell>
          <cell r="AD10">
            <v>0</v>
          </cell>
        </row>
        <row r="11">
          <cell r="A11">
            <v>375</v>
          </cell>
          <cell r="B11">
            <v>0</v>
          </cell>
          <cell r="C11">
            <v>375</v>
          </cell>
          <cell r="D11">
            <v>85</v>
          </cell>
          <cell r="E11">
            <v>278360.59687031002</v>
          </cell>
          <cell r="F11">
            <v>107066.23846587</v>
          </cell>
          <cell r="G11">
            <v>2.5998914399999999</v>
          </cell>
          <cell r="H11">
            <v>1.3503609999999999E-2</v>
          </cell>
          <cell r="I11">
            <v>2.0305150000000001E-2</v>
          </cell>
          <cell r="J11">
            <v>3.7588729395038869</v>
          </cell>
          <cell r="K11">
            <v>5.6521536735411759</v>
          </cell>
          <cell r="N11">
            <v>570</v>
          </cell>
          <cell r="O11">
            <v>0</v>
          </cell>
          <cell r="P11">
            <v>1500</v>
          </cell>
          <cell r="Q11">
            <v>0</v>
          </cell>
          <cell r="R11">
            <v>300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2370</v>
          </cell>
          <cell r="X11">
            <v>253746.98516411192</v>
          </cell>
          <cell r="Y11">
            <v>0</v>
          </cell>
          <cell r="Z11">
            <v>0</v>
          </cell>
          <cell r="AA11">
            <v>107066.23846587</v>
          </cell>
          <cell r="AB11">
            <v>253746.98516411192</v>
          </cell>
          <cell r="AC11">
            <v>0</v>
          </cell>
          <cell r="AD11">
            <v>0</v>
          </cell>
        </row>
        <row r="12">
          <cell r="A12">
            <v>380</v>
          </cell>
          <cell r="B12">
            <v>0</v>
          </cell>
          <cell r="C12">
            <v>380</v>
          </cell>
          <cell r="D12">
            <v>84</v>
          </cell>
          <cell r="E12">
            <v>80247.535970629993</v>
          </cell>
          <cell r="F12">
            <v>30864.436911780002</v>
          </cell>
          <cell r="G12">
            <v>2.6</v>
          </cell>
          <cell r="H12">
            <v>0.01</v>
          </cell>
          <cell r="I12">
            <v>0.01</v>
          </cell>
          <cell r="J12">
            <v>0.80247535970630002</v>
          </cell>
          <cell r="K12">
            <v>0.80247535970630002</v>
          </cell>
          <cell r="N12">
            <v>1000</v>
          </cell>
          <cell r="O12">
            <v>0</v>
          </cell>
          <cell r="P12">
            <v>1500</v>
          </cell>
          <cell r="Q12">
            <v>0</v>
          </cell>
          <cell r="R12">
            <v>300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2800</v>
          </cell>
          <cell r="X12">
            <v>86420.423352984013</v>
          </cell>
          <cell r="Y12">
            <v>0</v>
          </cell>
          <cell r="Z12">
            <v>0</v>
          </cell>
          <cell r="AA12">
            <v>30864.436911780002</v>
          </cell>
          <cell r="AB12">
            <v>86420.423352984013</v>
          </cell>
          <cell r="AC12">
            <v>0</v>
          </cell>
          <cell r="AD12">
            <v>0</v>
          </cell>
        </row>
        <row r="13">
          <cell r="A13">
            <v>385</v>
          </cell>
          <cell r="B13">
            <v>0</v>
          </cell>
          <cell r="C13">
            <v>385</v>
          </cell>
          <cell r="D13">
            <v>83</v>
          </cell>
          <cell r="E13">
            <v>80662.146070090006</v>
          </cell>
          <cell r="F13">
            <v>31023.90233465</v>
          </cell>
          <cell r="G13">
            <v>2.6</v>
          </cell>
          <cell r="H13">
            <v>0.01</v>
          </cell>
          <cell r="I13">
            <v>0.01</v>
          </cell>
          <cell r="J13">
            <v>0.80662146070090013</v>
          </cell>
          <cell r="K13">
            <v>0.80662146070090013</v>
          </cell>
          <cell r="N13">
            <v>1000</v>
          </cell>
          <cell r="O13">
            <v>0</v>
          </cell>
          <cell r="P13">
            <v>1500</v>
          </cell>
          <cell r="Q13">
            <v>0</v>
          </cell>
          <cell r="R13">
            <v>300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2800</v>
          </cell>
          <cell r="X13">
            <v>86866.926537020001</v>
          </cell>
          <cell r="Y13">
            <v>0</v>
          </cell>
          <cell r="Z13">
            <v>0</v>
          </cell>
          <cell r="AA13">
            <v>31023.90233465</v>
          </cell>
          <cell r="AB13">
            <v>86866.926537020001</v>
          </cell>
          <cell r="AC13">
            <v>0</v>
          </cell>
          <cell r="AD13">
            <v>0</v>
          </cell>
        </row>
        <row r="14">
          <cell r="A14">
            <v>390</v>
          </cell>
          <cell r="B14">
            <v>0</v>
          </cell>
          <cell r="C14">
            <v>390</v>
          </cell>
          <cell r="D14">
            <v>82</v>
          </cell>
          <cell r="E14">
            <v>0.23775868</v>
          </cell>
          <cell r="F14">
            <v>9.1445650000000003E-2</v>
          </cell>
          <cell r="G14">
            <v>2.6</v>
          </cell>
          <cell r="H14">
            <v>0.01</v>
          </cell>
          <cell r="I14">
            <v>0.01</v>
          </cell>
          <cell r="J14">
            <v>2.3775867999999999E-6</v>
          </cell>
          <cell r="K14">
            <v>2.3775867999999999E-6</v>
          </cell>
          <cell r="N14">
            <v>900</v>
          </cell>
          <cell r="O14">
            <v>0</v>
          </cell>
          <cell r="P14">
            <v>1500</v>
          </cell>
          <cell r="Q14">
            <v>0</v>
          </cell>
          <cell r="R14">
            <v>300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2700</v>
          </cell>
          <cell r="X14">
            <v>0.24690325499999999</v>
          </cell>
          <cell r="Y14">
            <v>0</v>
          </cell>
          <cell r="Z14">
            <v>0</v>
          </cell>
          <cell r="AA14">
            <v>9.1445650000000003E-2</v>
          </cell>
          <cell r="AB14">
            <v>0.24690325499999999</v>
          </cell>
          <cell r="AC14">
            <v>0</v>
          </cell>
          <cell r="AD14">
            <v>0</v>
          </cell>
        </row>
        <row r="15">
          <cell r="A15">
            <v>395</v>
          </cell>
          <cell r="B15">
            <v>0</v>
          </cell>
          <cell r="C15">
            <v>395</v>
          </cell>
          <cell r="D15">
            <v>81</v>
          </cell>
          <cell r="E15">
            <v>1.3857726100000001</v>
          </cell>
          <cell r="F15">
            <v>0.53298946999999997</v>
          </cell>
          <cell r="G15">
            <v>2.6</v>
          </cell>
          <cell r="H15">
            <v>0.01</v>
          </cell>
          <cell r="I15">
            <v>0.01</v>
          </cell>
          <cell r="J15">
            <v>1.3857726100000001E-5</v>
          </cell>
          <cell r="K15">
            <v>1.3857726100000001E-5</v>
          </cell>
          <cell r="N15">
            <v>900</v>
          </cell>
          <cell r="O15">
            <v>0</v>
          </cell>
          <cell r="P15">
            <v>1500</v>
          </cell>
          <cell r="Q15">
            <v>0</v>
          </cell>
          <cell r="R15">
            <v>300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2700</v>
          </cell>
          <cell r="X15">
            <v>1.439071569</v>
          </cell>
          <cell r="Y15">
            <v>0</v>
          </cell>
          <cell r="Z15">
            <v>0</v>
          </cell>
          <cell r="AA15">
            <v>0.53298946999999997</v>
          </cell>
          <cell r="AB15">
            <v>1.439071569</v>
          </cell>
          <cell r="AC15">
            <v>0</v>
          </cell>
          <cell r="AD15">
            <v>0</v>
          </cell>
        </row>
        <row r="16">
          <cell r="A16">
            <v>400</v>
          </cell>
          <cell r="B16">
            <v>0</v>
          </cell>
          <cell r="C16">
            <v>400</v>
          </cell>
          <cell r="D16">
            <v>80</v>
          </cell>
          <cell r="E16">
            <v>0.75656864999999995</v>
          </cell>
          <cell r="F16">
            <v>0.29098794</v>
          </cell>
          <cell r="G16">
            <v>2.6</v>
          </cell>
          <cell r="H16">
            <v>0.01</v>
          </cell>
          <cell r="I16">
            <v>0.01</v>
          </cell>
          <cell r="J16">
            <v>7.5656865E-6</v>
          </cell>
          <cell r="K16">
            <v>7.5656865E-6</v>
          </cell>
          <cell r="N16">
            <v>900</v>
          </cell>
          <cell r="O16">
            <v>0</v>
          </cell>
          <cell r="P16">
            <v>1500</v>
          </cell>
          <cell r="Q16">
            <v>0</v>
          </cell>
          <cell r="R16">
            <v>300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2700</v>
          </cell>
          <cell r="X16">
            <v>0.78566743799999994</v>
          </cell>
          <cell r="Y16">
            <v>0</v>
          </cell>
          <cell r="Z16">
            <v>0</v>
          </cell>
          <cell r="AA16">
            <v>0.29098794</v>
          </cell>
          <cell r="AB16">
            <v>0.78566743799999994</v>
          </cell>
          <cell r="AC16">
            <v>0</v>
          </cell>
          <cell r="AD16">
            <v>0</v>
          </cell>
        </row>
        <row r="17">
          <cell r="A17">
            <v>405</v>
          </cell>
          <cell r="B17">
            <v>0</v>
          </cell>
          <cell r="C17">
            <v>405</v>
          </cell>
          <cell r="D17">
            <v>79</v>
          </cell>
          <cell r="E17">
            <v>0.17611006000000001</v>
          </cell>
          <cell r="F17">
            <v>6.7734639999999999E-2</v>
          </cell>
          <cell r="G17">
            <v>2.6</v>
          </cell>
          <cell r="H17">
            <v>0.01</v>
          </cell>
          <cell r="I17">
            <v>0.01</v>
          </cell>
          <cell r="J17">
            <v>1.7611006000000002E-6</v>
          </cell>
          <cell r="K17">
            <v>1.7611006000000002E-6</v>
          </cell>
          <cell r="N17">
            <v>900</v>
          </cell>
          <cell r="O17">
            <v>0</v>
          </cell>
          <cell r="P17">
            <v>1500</v>
          </cell>
          <cell r="Q17">
            <v>0</v>
          </cell>
          <cell r="R17">
            <v>300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2700</v>
          </cell>
          <cell r="X17">
            <v>0.18288352799999999</v>
          </cell>
          <cell r="Y17">
            <v>0</v>
          </cell>
          <cell r="Z17">
            <v>0</v>
          </cell>
          <cell r="AA17">
            <v>6.7734639999999999E-2</v>
          </cell>
          <cell r="AB17">
            <v>0.18288352799999999</v>
          </cell>
          <cell r="AC17">
            <v>0</v>
          </cell>
          <cell r="AD17">
            <v>0</v>
          </cell>
        </row>
        <row r="18">
          <cell r="A18">
            <v>420</v>
          </cell>
          <cell r="B18">
            <v>0</v>
          </cell>
          <cell r="C18">
            <v>420</v>
          </cell>
          <cell r="D18">
            <v>76</v>
          </cell>
          <cell r="E18">
            <v>0.39999737000000002</v>
          </cell>
          <cell r="F18">
            <v>0.15384513999999999</v>
          </cell>
          <cell r="G18">
            <v>2.6</v>
          </cell>
          <cell r="H18">
            <v>0.01</v>
          </cell>
          <cell r="I18">
            <v>0.01</v>
          </cell>
          <cell r="J18">
            <v>3.9999737000000006E-6</v>
          </cell>
          <cell r="K18">
            <v>3.9999737000000006E-6</v>
          </cell>
          <cell r="N18">
            <v>900</v>
          </cell>
          <cell r="O18">
            <v>0</v>
          </cell>
          <cell r="P18">
            <v>1500</v>
          </cell>
          <cell r="Q18">
            <v>0</v>
          </cell>
          <cell r="R18">
            <v>300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2700</v>
          </cell>
          <cell r="X18">
            <v>0.41538187799999998</v>
          </cell>
          <cell r="Y18">
            <v>0</v>
          </cell>
          <cell r="Z18">
            <v>0</v>
          </cell>
          <cell r="AA18">
            <v>0.15384513999999999</v>
          </cell>
          <cell r="AB18">
            <v>0.41538187799999998</v>
          </cell>
          <cell r="AC18">
            <v>0</v>
          </cell>
          <cell r="AD18">
            <v>0</v>
          </cell>
        </row>
        <row r="19">
          <cell r="A19">
            <v>425</v>
          </cell>
          <cell r="B19">
            <v>0</v>
          </cell>
          <cell r="C19">
            <v>425</v>
          </cell>
          <cell r="D19">
            <v>75</v>
          </cell>
          <cell r="E19">
            <v>1.3339203399999999</v>
          </cell>
          <cell r="F19">
            <v>0.51304627999999997</v>
          </cell>
          <cell r="G19">
            <v>2.6</v>
          </cell>
          <cell r="H19">
            <v>4.9178800000000003E-3</v>
          </cell>
          <cell r="I19">
            <v>4.9178800000000003E-3</v>
          </cell>
          <cell r="J19">
            <v>6.5600601616792E-6</v>
          </cell>
          <cell r="K19">
            <v>6.5600601616792E-6</v>
          </cell>
          <cell r="N19">
            <v>900</v>
          </cell>
          <cell r="O19">
            <v>0</v>
          </cell>
          <cell r="P19">
            <v>1500</v>
          </cell>
          <cell r="Q19">
            <v>0</v>
          </cell>
          <cell r="R19">
            <v>300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2700</v>
          </cell>
          <cell r="X19">
            <v>1.3852249560000001</v>
          </cell>
          <cell r="Y19">
            <v>0</v>
          </cell>
          <cell r="Z19">
            <v>0</v>
          </cell>
          <cell r="AA19">
            <v>0.51304627999999997</v>
          </cell>
          <cell r="AB19">
            <v>1.3852249560000001</v>
          </cell>
          <cell r="AC19">
            <v>0</v>
          </cell>
          <cell r="AD19">
            <v>0</v>
          </cell>
        </row>
        <row r="20">
          <cell r="A20">
            <v>430</v>
          </cell>
          <cell r="B20">
            <v>0</v>
          </cell>
          <cell r="C20">
            <v>430</v>
          </cell>
          <cell r="D20">
            <v>74</v>
          </cell>
          <cell r="E20">
            <v>1.3380879999999999</v>
          </cell>
          <cell r="F20">
            <v>0.51464922999999996</v>
          </cell>
          <cell r="G20">
            <v>2.6</v>
          </cell>
          <cell r="H20">
            <v>0.01</v>
          </cell>
          <cell r="I20">
            <v>0.01</v>
          </cell>
          <cell r="J20">
            <v>1.338088E-5</v>
          </cell>
          <cell r="K20">
            <v>1.338088E-5</v>
          </cell>
          <cell r="N20">
            <v>900</v>
          </cell>
          <cell r="O20">
            <v>0</v>
          </cell>
          <cell r="P20">
            <v>1500</v>
          </cell>
          <cell r="Q20">
            <v>0</v>
          </cell>
          <cell r="R20">
            <v>300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2700</v>
          </cell>
          <cell r="X20">
            <v>1.3895529209999999</v>
          </cell>
          <cell r="Y20">
            <v>0</v>
          </cell>
          <cell r="Z20">
            <v>0</v>
          </cell>
          <cell r="AA20">
            <v>0.51464922999999996</v>
          </cell>
          <cell r="AB20">
            <v>1.3895529209999999</v>
          </cell>
          <cell r="AC20">
            <v>0</v>
          </cell>
          <cell r="AD20">
            <v>0</v>
          </cell>
        </row>
        <row r="21">
          <cell r="A21">
            <v>435</v>
          </cell>
          <cell r="B21">
            <v>0</v>
          </cell>
          <cell r="C21">
            <v>435</v>
          </cell>
          <cell r="D21">
            <v>73</v>
          </cell>
          <cell r="E21">
            <v>0.33954819000000003</v>
          </cell>
          <cell r="F21">
            <v>0.13059546</v>
          </cell>
          <cell r="G21">
            <v>2.6</v>
          </cell>
          <cell r="H21">
            <v>0.01</v>
          </cell>
          <cell r="I21">
            <v>0.01</v>
          </cell>
          <cell r="J21">
            <v>3.3954819000000003E-6</v>
          </cell>
          <cell r="K21">
            <v>3.3954819000000003E-6</v>
          </cell>
          <cell r="N21">
            <v>900</v>
          </cell>
          <cell r="O21">
            <v>0</v>
          </cell>
          <cell r="P21">
            <v>1500</v>
          </cell>
          <cell r="Q21">
            <v>0</v>
          </cell>
          <cell r="R21">
            <v>300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2700</v>
          </cell>
          <cell r="X21">
            <v>0.35260774199999995</v>
          </cell>
          <cell r="Y21">
            <v>0</v>
          </cell>
          <cell r="Z21">
            <v>0</v>
          </cell>
          <cell r="AA21">
            <v>0.13059546</v>
          </cell>
          <cell r="AB21">
            <v>0.35260774199999995</v>
          </cell>
          <cell r="AC21">
            <v>0</v>
          </cell>
          <cell r="AD21">
            <v>0</v>
          </cell>
        </row>
        <row r="22">
          <cell r="A22">
            <v>440</v>
          </cell>
          <cell r="B22">
            <v>0</v>
          </cell>
          <cell r="C22">
            <v>440</v>
          </cell>
          <cell r="D22">
            <v>72</v>
          </cell>
          <cell r="E22">
            <v>1.57122009</v>
          </cell>
          <cell r="F22">
            <v>0.60431542000000005</v>
          </cell>
          <cell r="G22">
            <v>2.6</v>
          </cell>
          <cell r="H22">
            <v>0.01</v>
          </cell>
          <cell r="I22">
            <v>0.01</v>
          </cell>
          <cell r="J22">
            <v>1.57122009E-5</v>
          </cell>
          <cell r="K22">
            <v>1.57122009E-5</v>
          </cell>
          <cell r="N22">
            <v>900</v>
          </cell>
          <cell r="O22">
            <v>0</v>
          </cell>
          <cell r="P22">
            <v>1500</v>
          </cell>
          <cell r="Q22">
            <v>0</v>
          </cell>
          <cell r="R22">
            <v>300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2700</v>
          </cell>
          <cell r="X22">
            <v>1.631651634</v>
          </cell>
          <cell r="Y22">
            <v>0</v>
          </cell>
          <cell r="Z22">
            <v>0</v>
          </cell>
          <cell r="AA22">
            <v>0.60431542000000005</v>
          </cell>
          <cell r="AB22">
            <v>1.631651634</v>
          </cell>
          <cell r="AC22">
            <v>0</v>
          </cell>
          <cell r="AD22">
            <v>0</v>
          </cell>
        </row>
        <row r="23">
          <cell r="A23">
            <v>1290</v>
          </cell>
          <cell r="B23">
            <v>1</v>
          </cell>
          <cell r="C23">
            <v>290</v>
          </cell>
          <cell r="D23">
            <v>102</v>
          </cell>
          <cell r="E23">
            <v>4647.4408315500004</v>
          </cell>
          <cell r="F23">
            <v>1793.86151036</v>
          </cell>
          <cell r="G23">
            <v>2.5907467199999998</v>
          </cell>
          <cell r="H23">
            <v>1.43837964</v>
          </cell>
          <cell r="I23">
            <v>3.3649180599999999</v>
          </cell>
          <cell r="J23">
            <v>6.6847842702061895</v>
          </cell>
          <cell r="K23">
            <v>15.638257586864015</v>
          </cell>
          <cell r="N23">
            <v>1400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3200</v>
          </cell>
          <cell r="V23">
            <v>0</v>
          </cell>
          <cell r="W23">
            <v>4600</v>
          </cell>
          <cell r="X23">
            <v>8251.7629476559996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8251.7629476559996</v>
          </cell>
          <cell r="AD23">
            <v>1793.86151036</v>
          </cell>
        </row>
        <row r="24">
          <cell r="A24">
            <v>1295</v>
          </cell>
          <cell r="B24">
            <v>1</v>
          </cell>
          <cell r="C24">
            <v>295</v>
          </cell>
          <cell r="D24">
            <v>101</v>
          </cell>
          <cell r="E24">
            <v>2833.9139534400001</v>
          </cell>
          <cell r="F24">
            <v>1096.64613046</v>
          </cell>
          <cell r="G24">
            <v>2.5841644600000002</v>
          </cell>
          <cell r="H24">
            <v>1.5885649900000001</v>
          </cell>
          <cell r="I24">
            <v>2.2953736999999999</v>
          </cell>
          <cell r="J24">
            <v>4.501856491107274</v>
          </cell>
          <cell r="K24">
            <v>6.5048915567892003</v>
          </cell>
          <cell r="N24">
            <v>1470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3200</v>
          </cell>
          <cell r="V24">
            <v>0</v>
          </cell>
          <cell r="W24">
            <v>4670</v>
          </cell>
          <cell r="X24">
            <v>5121.3374292481994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5121.3374292481994</v>
          </cell>
          <cell r="AD24">
            <v>1096.64613046</v>
          </cell>
        </row>
        <row r="25">
          <cell r="A25">
            <v>1335</v>
          </cell>
          <cell r="B25">
            <v>1</v>
          </cell>
          <cell r="C25">
            <v>335</v>
          </cell>
          <cell r="D25">
            <v>93</v>
          </cell>
          <cell r="E25">
            <v>809.86545278000006</v>
          </cell>
          <cell r="F25">
            <v>309.51289888000002</v>
          </cell>
          <cell r="G25">
            <v>2.6165806200000001</v>
          </cell>
          <cell r="H25">
            <v>1.39621325</v>
          </cell>
          <cell r="I25">
            <v>0.4892241</v>
          </cell>
          <cell r="J25">
            <v>1.1307448758886853</v>
          </cell>
          <cell r="K25">
            <v>0.39620569725738802</v>
          </cell>
          <cell r="N25">
            <v>820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3200</v>
          </cell>
          <cell r="V25">
            <v>0</v>
          </cell>
          <cell r="W25">
            <v>4020</v>
          </cell>
          <cell r="X25">
            <v>1244.2418534976002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1244.2418534976002</v>
          </cell>
          <cell r="AD25">
            <v>309.51289888000002</v>
          </cell>
        </row>
        <row r="26">
          <cell r="A26">
            <v>1370</v>
          </cell>
          <cell r="B26">
            <v>1</v>
          </cell>
          <cell r="C26">
            <v>370</v>
          </cell>
          <cell r="D26">
            <v>86</v>
          </cell>
          <cell r="E26">
            <v>1303.59356155</v>
          </cell>
          <cell r="F26">
            <v>504.03262606999999</v>
          </cell>
          <cell r="G26">
            <v>2.5863277400000002</v>
          </cell>
          <cell r="H26">
            <v>1.73789236</v>
          </cell>
          <cell r="I26">
            <v>0.41795339999999997</v>
          </cell>
          <cell r="J26">
            <v>2.2655052911629352</v>
          </cell>
          <cell r="K26">
            <v>0.5448413612679317</v>
          </cell>
          <cell r="N26">
            <v>1000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3200</v>
          </cell>
          <cell r="V26">
            <v>0</v>
          </cell>
          <cell r="W26">
            <v>4200</v>
          </cell>
          <cell r="X26">
            <v>2116.9370294939999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2116.9370294939999</v>
          </cell>
          <cell r="AD26">
            <v>504.03262606999999</v>
          </cell>
        </row>
        <row r="27">
          <cell r="A27">
            <v>2290</v>
          </cell>
          <cell r="B27">
            <v>2</v>
          </cell>
          <cell r="C27">
            <v>290</v>
          </cell>
          <cell r="D27">
            <v>102</v>
          </cell>
          <cell r="E27">
            <v>51486.189292139999</v>
          </cell>
          <cell r="F27">
            <v>20051.36513599</v>
          </cell>
          <cell r="G27">
            <v>2.5677149099999999</v>
          </cell>
          <cell r="H27">
            <v>5.25536432</v>
          </cell>
          <cell r="I27">
            <v>10.779342379999999</v>
          </cell>
          <cell r="J27">
            <v>270.5786821786786</v>
          </cell>
          <cell r="K27">
            <v>554.98726222146684</v>
          </cell>
          <cell r="N27">
            <v>1400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3200</v>
          </cell>
          <cell r="V27">
            <v>0</v>
          </cell>
          <cell r="W27">
            <v>4600</v>
          </cell>
          <cell r="X27">
            <v>92236.279625554002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92236.279625554002</v>
          </cell>
          <cell r="AD27">
            <v>20051.36513599</v>
          </cell>
        </row>
        <row r="28">
          <cell r="A28">
            <v>2295</v>
          </cell>
          <cell r="B28">
            <v>2</v>
          </cell>
          <cell r="C28">
            <v>295</v>
          </cell>
          <cell r="D28">
            <v>101</v>
          </cell>
          <cell r="E28">
            <v>18782.1245122</v>
          </cell>
          <cell r="F28">
            <v>7338.3067519699998</v>
          </cell>
          <cell r="G28">
            <v>2.5594629900000001</v>
          </cell>
          <cell r="H28">
            <v>4.93549682</v>
          </cell>
          <cell r="I28">
            <v>5.8373500099999998</v>
          </cell>
          <cell r="J28">
            <v>92.699115802807157</v>
          </cell>
          <cell r="K28">
            <v>109.6378347091119</v>
          </cell>
          <cell r="N28">
            <v>1470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3200</v>
          </cell>
          <cell r="V28">
            <v>0</v>
          </cell>
          <cell r="W28">
            <v>4670</v>
          </cell>
          <cell r="X28">
            <v>34269.892531699894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34269.892531699894</v>
          </cell>
          <cell r="AD28">
            <v>7338.3067519699998</v>
          </cell>
        </row>
        <row r="29">
          <cell r="A29">
            <v>2335</v>
          </cell>
          <cell r="B29">
            <v>2</v>
          </cell>
          <cell r="C29">
            <v>335</v>
          </cell>
          <cell r="D29">
            <v>93</v>
          </cell>
          <cell r="E29">
            <v>3094.4850418800002</v>
          </cell>
          <cell r="F29">
            <v>1174.9557541500001</v>
          </cell>
          <cell r="G29">
            <v>2.6337034699999999</v>
          </cell>
          <cell r="H29">
            <v>2.6485442199999998</v>
          </cell>
          <cell r="I29">
            <v>0.95165884000000001</v>
          </cell>
          <cell r="J29">
            <v>8.1958804715477314</v>
          </cell>
          <cell r="K29">
            <v>2.9448940453528727</v>
          </cell>
          <cell r="N29">
            <v>820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3200</v>
          </cell>
          <cell r="V29">
            <v>0</v>
          </cell>
          <cell r="W29">
            <v>4020</v>
          </cell>
          <cell r="X29">
            <v>4723.3221316830004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4723.3221316830004</v>
          </cell>
          <cell r="AD29">
            <v>1174.9557541500001</v>
          </cell>
        </row>
        <row r="30">
          <cell r="A30">
            <v>2370</v>
          </cell>
          <cell r="B30">
            <v>2</v>
          </cell>
          <cell r="C30">
            <v>370</v>
          </cell>
          <cell r="D30">
            <v>86</v>
          </cell>
          <cell r="E30">
            <v>12130.287364850001</v>
          </cell>
          <cell r="F30">
            <v>4724.7876338300002</v>
          </cell>
          <cell r="G30">
            <v>2.5673719799999999</v>
          </cell>
          <cell r="H30">
            <v>5.4672992000000002</v>
          </cell>
          <cell r="I30">
            <v>0.80923659000000003</v>
          </cell>
          <cell r="J30">
            <v>66.319910405614522</v>
          </cell>
          <cell r="K30">
            <v>9.8162723828513005</v>
          </cell>
          <cell r="N30">
            <v>1000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3200</v>
          </cell>
          <cell r="V30">
            <v>0</v>
          </cell>
          <cell r="W30">
            <v>4200</v>
          </cell>
          <cell r="X30">
            <v>19844.108062086001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19844.108062086001</v>
          </cell>
          <cell r="AD30">
            <v>4724.7876338300002</v>
          </cell>
        </row>
        <row r="31">
          <cell r="N31" t="str">
            <v>Итого: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 t="str">
            <v>Ср. плечо</v>
          </cell>
          <cell r="W31">
            <v>2988.6703305031365</v>
          </cell>
          <cell r="X31">
            <v>1403317.6416998638</v>
          </cell>
          <cell r="Y31">
            <v>87311.238372479987</v>
          </cell>
          <cell r="Z31">
            <v>332501.79673366825</v>
          </cell>
          <cell r="AA31">
            <v>345241.1067127299</v>
          </cell>
          <cell r="AB31">
            <v>903007.96335527685</v>
          </cell>
          <cell r="AC31">
            <v>167807.88161091867</v>
          </cell>
          <cell r="AD31">
            <v>36993.46844171</v>
          </cell>
        </row>
      </sheetData>
      <sheetData sheetId="13">
        <row r="62">
          <cell r="D62">
            <v>4305861.5691074124</v>
          </cell>
        </row>
      </sheetData>
      <sheetData sheetId="14">
        <row r="50">
          <cell r="D50">
            <v>3949941.0986525877</v>
          </cell>
        </row>
      </sheetData>
      <sheetData sheetId="15">
        <row r="54">
          <cell r="D54">
            <v>3371050.8987463806</v>
          </cell>
        </row>
      </sheetData>
      <sheetData sheetId="16">
        <row r="53">
          <cell r="D53">
            <v>3661307.4216728499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"/>
      <sheetName val="Незав.пр-во "/>
      <sheetName val="1"/>
      <sheetName val="2"/>
      <sheetName val="3"/>
      <sheetName val="5"/>
      <sheetName val="6"/>
      <sheetName val="7"/>
      <sheetName val="8"/>
      <sheetName val="9"/>
      <sheetName val="10"/>
      <sheetName val="11"/>
      <sheetName val="12"/>
      <sheetName val="1 кв."/>
      <sheetName val="2  кв."/>
      <sheetName val="3 кв."/>
      <sheetName val="4 кв."/>
      <sheetName val="год"/>
      <sheetName val="Расход за м-ц"/>
      <sheetName val="Отчёт склада"/>
      <sheetName val="Лист9"/>
      <sheetName val="Maint"/>
      <sheetName val="Незав_пр_во "/>
      <sheetName val="вводные"/>
      <sheetName val="#ССЫЛКА"/>
      <sheetName val="Индексы инфляции"/>
      <sheetName val="Незав_пр-во_"/>
      <sheetName val="1_кв_"/>
      <sheetName val="2__кв_"/>
      <sheetName val="3_кв_"/>
      <sheetName val="4_кв_"/>
      <sheetName val="Расход_за_м-ц"/>
      <sheetName val="Отчёт_склада"/>
      <sheetName val="Незав_пр_во_"/>
      <sheetName val="Закупки"/>
      <sheetName val="FM IFRS2013"/>
      <sheetName val="КТГ и КИО КО 2011"/>
      <sheetName val="самосвалы"/>
      <sheetName val="Справочники"/>
      <sheetName val="Vocab"/>
      <sheetName val="МЭП"/>
      <sheetName val="Для подстановки"/>
      <sheetName val="Технический лист"/>
      <sheetName val="Сводн. с расшир. ОВ и ОС"/>
      <sheetName val="Taxes"/>
      <sheetName val="COGS CUR"/>
      <sheetName val="импортеры99"/>
      <sheetName val="импортеры96"/>
      <sheetName val="импортеры97"/>
      <sheetName val="COGS_CUR"/>
      <sheetName val="Незав_пр-во_1"/>
      <sheetName val="1_кв_1"/>
      <sheetName val="2__кв_1"/>
      <sheetName val="3_кв_1"/>
      <sheetName val="4_кв_1"/>
      <sheetName val="Расход_за_м-ц1"/>
      <sheetName val="Отчёт_склада1"/>
      <sheetName val="Незав_пр_во_1"/>
      <sheetName val="COGS_CUR1"/>
      <sheetName val="PR"/>
      <sheetName val="Причины"/>
      <sheetName val="Незав_пр-во_2"/>
      <sheetName val="1_кв_2"/>
      <sheetName val="2__кв_2"/>
      <sheetName val="3_кв_2"/>
      <sheetName val="4_кв_2"/>
      <sheetName val="Расход_за_м-ц2"/>
      <sheetName val="Отчёт_склада2"/>
      <sheetName val="Незав_пр_во_2"/>
      <sheetName val="COGS_CUR2"/>
      <sheetName val="Списки"/>
      <sheetName val="Незав_пр-во_3"/>
      <sheetName val="1_кв_3"/>
      <sheetName val="2__кв_3"/>
      <sheetName val="3_кв_3"/>
      <sheetName val="4_кв_3"/>
      <sheetName val="Расход_за_м-ц3"/>
      <sheetName val="Отчёт_склада3"/>
      <sheetName val="Незав_пр_во_3"/>
      <sheetName val="COGS_CUR3"/>
      <sheetName val="мощность нч год_в1"/>
      <sheetName val="Инструкция"/>
      <sheetName val="Total"/>
      <sheetName val="классификатор"/>
      <sheetName val="Незав_пр-во_4"/>
      <sheetName val="Справочник"/>
      <sheetName val="Лист4"/>
      <sheetName val="п"/>
      <sheetName val="Функциональное направление"/>
      <sheetName val="словарь"/>
      <sheetName val="Незав_пр-во_5"/>
      <sheetName val="1_кв_4"/>
      <sheetName val="2__кв_4"/>
      <sheetName val="3_кв_4"/>
      <sheetName val="4_кв_4"/>
      <sheetName val="Расход_за_м-ц4"/>
      <sheetName val="Отчёт_склада4"/>
      <sheetName val="Незав_пр_во_4"/>
      <sheetName val="COGS_CUR4"/>
      <sheetName val="мощность_нч_год_в1"/>
      <sheetName val="Функциональное_направление"/>
      <sheetName val="Незав_пр-во_6"/>
      <sheetName val="1_кв_5"/>
      <sheetName val="2__кв_5"/>
      <sheetName val="3_кв_5"/>
      <sheetName val="4_кв_5"/>
      <sheetName val="Расход_за_м-ц5"/>
      <sheetName val="Отчёт_склада5"/>
      <sheetName val="Незав_пр_во_5"/>
      <sheetName val="COGS_CUR5"/>
      <sheetName val="мощность_нч_год_в11"/>
      <sheetName val="Функциональное_направление1"/>
      <sheetName val="Незав_пр-во_7"/>
      <sheetName val="1_кв_6"/>
      <sheetName val="2__кв_6"/>
      <sheetName val="3_кв_6"/>
      <sheetName val="4_кв_6"/>
      <sheetName val="Расход_за_м-ц6"/>
      <sheetName val="Отчёт_склада6"/>
      <sheetName val="Незав_пр_во_6"/>
      <sheetName val="COGS_CUR6"/>
      <sheetName val="мощность_нч_год_в12"/>
      <sheetName val="Функциональное_направление2"/>
      <sheetName val="Незав_пр-во_8"/>
      <sheetName val="1_кв_7"/>
      <sheetName val="2__кв_7"/>
      <sheetName val="3_кв_7"/>
      <sheetName val="4_кв_7"/>
      <sheetName val="Расход_за_м-ц7"/>
      <sheetName val="Отчёт_склада7"/>
      <sheetName val="Незав_пр_во_7"/>
      <sheetName val="COGS_CUR7"/>
      <sheetName val="мощность_нч_год_в13"/>
      <sheetName val="Функциональное_направление3"/>
      <sheetName val="Незав_пр-во_9"/>
      <sheetName val="1_кв_8"/>
      <sheetName val="2__кв_8"/>
      <sheetName val="3_кв_8"/>
      <sheetName val="4_кв_8"/>
      <sheetName val="Расход_за_м-ц8"/>
      <sheetName val="Отчёт_склада8"/>
      <sheetName val="Незав_пр_во_8"/>
      <sheetName val="COGS_CUR8"/>
      <sheetName val="мощность_нч_год_в14"/>
      <sheetName val="Функциональное_направление4"/>
      <sheetName val="Общий"/>
      <sheetName val="База"/>
      <sheetName val="Лист2"/>
      <sheetName val="Лист1"/>
      <sheetName val="список"/>
      <sheetName val="не удалять"/>
      <sheetName val="ЦФО и МВЗ"/>
      <sheetName val="менеджеры"/>
      <sheetName val="Анализ деньги "/>
      <sheetName val="Месяцы"/>
      <sheetName val="Для_списка"/>
      <sheetName val="Варианты обеспечения"/>
      <sheetName val="Расход ВВ в 2001 г."/>
      <sheetName val="протокол КВ (С) печать"/>
      <sheetName val="Рабочий журнал"/>
      <sheetName val="Плотность"/>
      <sheetName val="Договор_авиа"/>
      <sheetName val="Подразделения"/>
      <sheetName val="ЛюдиСВ"/>
      <sheetName val="ЛюдиОх"/>
      <sheetName val="Договоры"/>
      <sheetName val="Оглавление"/>
      <sheetName val="Справочник_ПФА"/>
      <sheetName val="Справочник ЦФО"/>
      <sheetName val="Справочник  ЦФО для ВПР"/>
      <sheetName val="Бюджетная"/>
      <sheetName val="Комплексная"/>
      <sheetName val="Дирекции"/>
      <sheetName val="ЦФО"/>
      <sheetName val="_Ф3"/>
      <sheetName val="Список компаний"/>
      <sheetName val="Прил 1 Функц-ые направлен.  (3"/>
      <sheetName val="Бюджетная!"/>
      <sheetName val=""/>
      <sheetName val="Sheet2"/>
      <sheetName val="шахматка"/>
      <sheetName val="Служебные таблицы"/>
      <sheetName val="Справочник провайдеров"/>
      <sheetName val="mapping"/>
      <sheetName val="ЛУ"/>
      <sheetName val="перемещение"/>
      <sheetName val="Цель"/>
      <sheetName val="Груз_СВ"/>
      <sheetName val="Легенда"/>
      <sheetName val="Table"/>
      <sheetName val="Case_Input"/>
      <sheetName val="TCC"/>
      <sheetName val="Добыча"/>
      <sheetName val="Реализация"/>
      <sheetName val="PL 04"/>
      <sheetName val="Слайд PL"/>
      <sheetName val="Слайд PL общий"/>
      <sheetName val="Свод СС произв."/>
      <sheetName val="04 PL (Юб.)"/>
      <sheetName val="04 Слайд Юбил."/>
      <sheetName val="04 PL (Перевальный)"/>
      <sheetName val="04 Слайд Перевальный"/>
      <sheetName val="04 PL (Улахан)"/>
      <sheetName val="04 Слайд Улахан"/>
      <sheetName val="04 PL (Буор)"/>
      <sheetName val="04 Слайд Буор "/>
      <sheetName val="СпрВспом общ"/>
      <sheetName val="Договоры (2)"/>
      <sheetName val="Цель поездки"/>
      <sheetName val="Lists"/>
      <sheetName val="Data"/>
      <sheetName val="Данные"/>
      <sheetName val="БП_2018_ненорм.ТМЦ"/>
      <sheetName val="Оборудование БП_2018"/>
      <sheetName val="БП_2018_ремонты оборудования"/>
      <sheetName val="БП_2018_прочие УСО "/>
      <sheetName val="ВЗ"/>
      <sheetName val="2.1. Heat map INDEXES"/>
      <sheetName val="справочник статей"/>
      <sheetName val="Назначение закупки"/>
      <sheetName val="Свод"/>
      <sheetName val="TECH"/>
      <sheetName val="ЗВЕДЕНА"/>
      <sheetName val="directory"/>
      <sheetName val="Назва обладнання"/>
      <sheetName val="исходники"/>
      <sheetName val="технич. лист"/>
      <sheetName val="J02-1_31.12.2012"/>
      <sheetName val="WC new"/>
      <sheetName val="Major counterparties"/>
      <sheetName val="_Ф2"/>
      <sheetName val="Справочник 2"/>
      <sheetName val="Справочник 1"/>
      <sheetName val="Расчёт простоя по площадкам"/>
      <sheetName val="Служебное"/>
      <sheetName val="Загл"/>
      <sheetName val="Бюджетные статьи"/>
      <sheetName val="справочники 1С"/>
      <sheetName val="БП услуги прочие"/>
      <sheetName val="сводная РП"/>
      <sheetName val="#¡REF"/>
      <sheetName val="5э"/>
      <sheetName val="Формат"/>
      <sheetName val="ИТР"/>
      <sheetName val="справочник для мп_ДТЭК"/>
      <sheetName val="узелSAP"/>
      <sheetName val="СПИСОК-"/>
      <sheetName val="Титул"/>
      <sheetName val="СПР"/>
      <sheetName val="БДР"/>
      <sheetName val="ОПР"/>
      <sheetName val="ГСМ ОПЗ"/>
      <sheetName val="ГСМ ИТР"/>
      <sheetName val="5.Справочник"/>
      <sheetName val="4-kpi's"/>
      <sheetName val="19-BS"/>
      <sheetName val="2-Index"/>
      <sheetName val="18-CSize"/>
      <sheetName val="10-fc"/>
      <sheetName val="12-taxes"/>
      <sheetName val="13-fa"/>
      <sheetName val="14-wc"/>
      <sheetName val="8-sales"/>
      <sheetName val="11-financing"/>
      <sheetName val="17-Sens"/>
      <sheetName val="1-Index"/>
      <sheetName val="main"/>
      <sheetName val="На проверку УЛИС"/>
      <sheetName val="Лист3"/>
      <sheetName val="OPEX 2019 Прогноз"/>
      <sheetName val="1.ФЦО_инвест_статья"/>
      <sheetName val="ФЦО"/>
      <sheetName val="МВЗ"/>
      <sheetName val="МВЗ_выгрузка"/>
      <sheetName val="ГП и внутренние услуги"/>
      <sheetName val="Группы МЦ_Группы Услуг_новый"/>
      <sheetName val="Статьи расх"/>
      <sheetName val="Справочник статусов"/>
      <sheetName val="Приоритет проектов"/>
      <sheetName val="Категория"/>
      <sheetName val="list"/>
      <sheetName val="dll"/>
      <sheetName val="Catalog"/>
      <sheetName val="Каталог цен"/>
      <sheetName val="предприятия"/>
      <sheetName val="Service_list"/>
      <sheetName val="Справочник2"/>
      <sheetName val="Описание и классификаторы"/>
      <sheetName val="УРНАТ 2019"/>
      <sheetName val="УРНАТ 2018"/>
      <sheetName val="COSTS"/>
      <sheetName val="description dep"/>
      <sheetName val="1. Лист согласования"/>
      <sheetName val="группы"/>
      <sheetName val="Группы (2)"/>
      <sheetName val="список статей"/>
      <sheetName val="Исходные"/>
      <sheetName val="Склады"/>
      <sheetName val="Variables 2"/>
      <sheetName val="Block Upload"/>
      <sheetName val="Variables"/>
      <sheetName val="165"/>
      <sheetName val="презент ВРТ"/>
      <sheetName val="Ф 01-2020"/>
      <sheetName val="Ф 02-2020"/>
      <sheetName val="Ф 03-2020"/>
      <sheetName val="Ф 04-2020"/>
      <sheetName val="Ф 05-2020"/>
      <sheetName val="Ф 06-2020"/>
      <sheetName val="Ф 07-2020"/>
      <sheetName val="Ф 08-2020"/>
      <sheetName val="Ф 09-2020"/>
      <sheetName val="Ф 10-2020"/>
      <sheetName val="Ф 11-2020"/>
      <sheetName val="Ф 12-2020"/>
      <sheetName val="Ф 2020"/>
      <sheetName val="Комм."/>
      <sheetName val="Управл."/>
      <sheetName val="Колич.показ."/>
      <sheetName val="KPI 2 АВА-Казань"/>
      <sheetName val="для презентации"/>
      <sheetName val="P&amp;L Полик"/>
      <sheetName val="P&amp;L Роддом"/>
      <sheetName val="P&amp;L Стационар"/>
      <sheetName val="P&amp;L ВРТ"/>
      <sheetName val="P&amp;L Косм"/>
      <sheetName val="P&amp;L Лаб"/>
      <sheetName val="P&amp;L Медадм"/>
      <sheetName val="P&amp;L АДМ"/>
      <sheetName val="Доходы и материалы"/>
      <sheetName val="Казанский филиал"/>
      <sheetName val="МБП"/>
      <sheetName val="ТО МО"/>
      <sheetName val="ИТС"/>
      <sheetName val="Гл.Бух"/>
      <sheetName val="ИТ"/>
      <sheetName val="Обучение"/>
      <sheetName val="ФОТ Полик"/>
      <sheetName val="ФОТ Роддом"/>
      <sheetName val="ФОТ Хир.Стац."/>
      <sheetName val="ФОТ ВРТ"/>
      <sheetName val="ФОТ Косм"/>
      <sheetName val="ФОТ Лаб"/>
      <sheetName val="ФОТ АДМ"/>
      <sheetName val="ШР"/>
      <sheetName val="Юбиляры АВА-К"/>
      <sheetName val="ФОТ КФ"/>
      <sheetName val="ШР КФ"/>
      <sheetName val="юбиляры КФ"/>
      <sheetName val="Обучение КФ"/>
      <sheetName val="ТО МО КФ"/>
      <sheetName val="ИТС КФ"/>
      <sheetName val="ИТ КФ"/>
      <sheetName val="МБП КФ"/>
      <sheetName val="15"/>
      <sheetName val="ОпКоррк"/>
      <sheetName val="23"/>
      <sheetName val="отпуск"/>
      <sheetName val="Unicredit"/>
      <sheetName val="2014"/>
      <sheetName val="2015"/>
      <sheetName val="P&amp;L"/>
      <sheetName val="BS"/>
      <sheetName val="def tax"/>
      <sheetName val="2016"/>
      <sheetName val="2017"/>
      <sheetName val="2018"/>
      <sheetName val="Nordea"/>
      <sheetName val="2019"/>
      <sheetName val="Доп по Юникред"/>
      <sheetName val="Стоимость здания"/>
      <sheetName val="2020 до изм"/>
      <sheetName val="2020"/>
      <sheetName val="IAS 10"/>
      <sheetName val="Здание"/>
      <sheetName val="МБП сч 20 2012"/>
      <sheetName val="МБП Сч 25 2012"/>
      <sheetName val="Модернизация Косм"/>
      <sheetName val="сч 25 МБП 2013"/>
      <sheetName val="сч. 20 МБП 2013"/>
      <sheetName val="амортизация здания РСБУ"/>
      <sheetName val="НДС"/>
      <sheetName val="котлы"/>
      <sheetName val="Альфа"/>
      <sheetName val="лифты"/>
      <sheetName val="ооциты"/>
      <sheetName val="Leasing"/>
      <sheetName val="Leasing new"/>
      <sheetName val="НМА"/>
      <sheetName val="Other"/>
      <sheetName val="Агентские"/>
      <sheetName val="Капитал.%% на космо"/>
      <sheetName val="Обесценение"/>
      <sheetName val="Accruals 2017"/>
      <sheetName val="Незав_пр-во_10"/>
      <sheetName val="1_кв_9"/>
      <sheetName val="2__кв_9"/>
      <sheetName val="3_кв_9"/>
      <sheetName val="4_кв_9"/>
      <sheetName val="Расход_за_м-ц9"/>
      <sheetName val="Отчёт_склада9"/>
      <sheetName val="Незав_пр_во_9"/>
      <sheetName val="COGS_CUR9"/>
      <sheetName val="КТГ_и_КИО_КО_2011"/>
      <sheetName val="Индексы_инфляции"/>
      <sheetName val="FM_IFRS2013"/>
      <sheetName val="мощность_нч_год_в15"/>
      <sheetName val="Функциональное_направление5"/>
      <sheetName val="не_удалять"/>
      <sheetName val="ЦФО_и_МВЗ"/>
      <sheetName val="Анализ_деньги_"/>
      <sheetName val="Справочник_ЦФО"/>
      <sheetName val="Справочник__ЦФО_для_ВПР"/>
      <sheetName val="Список_компаний"/>
      <sheetName val="Прил_1_Функц-ые_направлен___(3"/>
      <sheetName val="Служебные_таблицы"/>
      <sheetName val="Справочник_провайдеров"/>
      <sheetName val="Сводн__с_расшир__ОВ_и_ОС"/>
      <sheetName val="Для_подстановки"/>
      <sheetName val="Технический_лист"/>
      <sheetName val="БП_2018_ненорм_ТМЦ"/>
      <sheetName val="Оборудование_БП_2018"/>
      <sheetName val="БП_2018_ремонты_оборудования"/>
      <sheetName val="БП_2018_прочие_УСО_"/>
      <sheetName val="презент_ВРТ"/>
      <sheetName val="Ф_01-2020"/>
      <sheetName val="Ф_02-2020"/>
      <sheetName val="Ф_03-2020"/>
      <sheetName val="Ф_04-2020"/>
      <sheetName val="Ф_05-2020"/>
      <sheetName val="Ф_06-2020"/>
      <sheetName val="Ф_07-2020"/>
      <sheetName val="Ф_08-2020"/>
      <sheetName val="Ф_09-2020"/>
      <sheetName val="Ф_10-2020"/>
      <sheetName val="Ф_11-2020"/>
      <sheetName val="Ф_12-2020"/>
      <sheetName val="Ф_2020"/>
      <sheetName val="Комм_"/>
      <sheetName val="Управл_"/>
      <sheetName val="Колич_показ_"/>
      <sheetName val="KPI_2_АВА-Казань"/>
      <sheetName val="для_презентации"/>
      <sheetName val="P&amp;L_Полик"/>
      <sheetName val="P&amp;L_Роддом"/>
      <sheetName val="P&amp;L_Стационар"/>
      <sheetName val="P&amp;L_ВРТ"/>
      <sheetName val="P&amp;L_Косм"/>
      <sheetName val="P&amp;L_Лаб"/>
      <sheetName val="P&amp;L_Медадм"/>
      <sheetName val="P&amp;L_АДМ"/>
      <sheetName val="Доходы_и_материалы"/>
      <sheetName val="Казанский_филиал"/>
      <sheetName val="ТО_МО"/>
      <sheetName val="Гл_Бух"/>
      <sheetName val="ФОТ_Полик"/>
      <sheetName val="ФОТ_Роддом"/>
      <sheetName val="ФОТ_Хир_Стац_"/>
      <sheetName val="ФОТ_ВРТ"/>
      <sheetName val="ФОТ_Косм"/>
      <sheetName val="ФОТ_Лаб"/>
      <sheetName val="ФОТ_АДМ"/>
      <sheetName val="Юбиляры_АВА-К"/>
      <sheetName val="ФОТ_КФ"/>
      <sheetName val="ШР_КФ"/>
      <sheetName val="юбиляры_КФ"/>
      <sheetName val="Обучение_КФ"/>
      <sheetName val="ТО_МО_КФ"/>
      <sheetName val="ИТС_КФ"/>
      <sheetName val="ИТ_КФ"/>
      <sheetName val="МБП_КФ"/>
      <sheetName val="2_1__Heat_map_INDEXES"/>
      <sheetName val="справочник_статей"/>
      <sheetName val="Назначение_закупки"/>
      <sheetName val="Назва_обладнання"/>
      <sheetName val="Справочник_2"/>
      <sheetName val="Справочник_1"/>
      <sheetName val="технич__лист"/>
      <sheetName val="J02-1_31_12_2012"/>
      <sheetName val="WC_new"/>
      <sheetName val="Major_counterparties"/>
      <sheetName val="Расчёт_простоя_по_площадкам"/>
      <sheetName val="Бюджетные_статьи"/>
      <sheetName val="справочники_1С"/>
      <sheetName val="БП_услуги_прочие"/>
      <sheetName val="сводная_РП"/>
      <sheetName val="справочник_для_мп_ДТЭК"/>
      <sheetName val="ГСМ_ОПЗ"/>
      <sheetName val="ГСМ_ИТР"/>
      <sheetName val="5_Справочник"/>
      <sheetName val="Варианты_обеспечения"/>
      <sheetName val="Расход_ВВ_в_2001_г_"/>
      <sheetName val="протокол_КВ_(С)_печать"/>
      <sheetName val="PL_04"/>
      <sheetName val="Слайд_PL"/>
      <sheetName val="Слайд_PL_общий"/>
      <sheetName val="Свод_СС_произв_"/>
      <sheetName val="04_PL_(Юб_)"/>
      <sheetName val="04_Слайд_Юбил_"/>
      <sheetName val="04_PL_(Перевальный)"/>
      <sheetName val="04_Слайд_Перевальный"/>
      <sheetName val="04_PL_(Улахан)"/>
      <sheetName val="04_Слайд_Улахан"/>
      <sheetName val="04_PL_(Буор)"/>
      <sheetName val="04_Слайд_Буор_"/>
      <sheetName val="ETC"/>
      <sheetName val="Company"/>
      <sheetName val="Supporting data"/>
      <sheetName val="assumptions"/>
      <sheetName val="ev_ebitda"/>
      <sheetName val="dcf"/>
      <sheetName val="summary financials"/>
      <sheetName val="Рабочий_журнал"/>
      <sheetName val="На_проверку_УЛИС"/>
      <sheetName val="OPEX_2019_Прогноз"/>
      <sheetName val="1_ФЦО_инвест_статья"/>
      <sheetName val="ГП_и_внутренние_услуги"/>
      <sheetName val="Группы_МЦ_Группы_Услуг_новый"/>
      <sheetName val="Статьи_расх"/>
      <sheetName val="Справочник_статусов"/>
      <sheetName val="Приоритет_проектов"/>
      <sheetName val="инструкции"/>
      <sheetName val="Классиф"/>
      <sheetName val="ОСВ"/>
      <sheetName val="Escalated Budget"/>
      <sheetName val="Персоналии"/>
      <sheetName val="Упр Ф"/>
      <sheetName val="WM"/>
      <sheetName val="Сравнение"/>
    </sheetNames>
    <sheetDataSet>
      <sheetData sheetId="0" refreshError="1">
        <row r="3">
          <cell r="C3" t="str">
            <v>План</v>
          </cell>
        </row>
        <row r="4">
          <cell r="B4" t="str">
            <v>%</v>
          </cell>
          <cell r="C4" t="str">
            <v>Кол-во</v>
          </cell>
          <cell r="D4" t="str">
            <v>Цена</v>
          </cell>
          <cell r="E4" t="str">
            <v>Сумма</v>
          </cell>
        </row>
        <row r="5">
          <cell r="C5" t="str">
            <v>т.</v>
          </cell>
          <cell r="D5" t="str">
            <v>руб/т</v>
          </cell>
          <cell r="E5" t="str">
            <v>руб.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K1" t="str">
            <v>Утверждаю: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1">
          <cell r="K1" t="str">
            <v>Утверждаю:</v>
          </cell>
        </row>
      </sheetData>
      <sheetData sheetId="57">
        <row r="1">
          <cell r="K1" t="str">
            <v>Утверждаю:</v>
          </cell>
        </row>
      </sheetData>
      <sheetData sheetId="58">
        <row r="1">
          <cell r="K1" t="str">
            <v>Утверждаю:</v>
          </cell>
        </row>
      </sheetData>
      <sheetData sheetId="59">
        <row r="1">
          <cell r="K1" t="str">
            <v>Утверждаю:</v>
          </cell>
        </row>
      </sheetData>
      <sheetData sheetId="60">
        <row r="1">
          <cell r="K1" t="str">
            <v>Утверждаю:</v>
          </cell>
        </row>
      </sheetData>
      <sheetData sheetId="61">
        <row r="1">
          <cell r="K1" t="str">
            <v>Утверждаю:</v>
          </cell>
        </row>
      </sheetData>
      <sheetData sheetId="62">
        <row r="1">
          <cell r="K1" t="str">
            <v>Утверждаю:</v>
          </cell>
        </row>
      </sheetData>
      <sheetData sheetId="63">
        <row r="1">
          <cell r="K1" t="str">
            <v>Утверждаю:</v>
          </cell>
        </row>
      </sheetData>
      <sheetData sheetId="64">
        <row r="1">
          <cell r="K1" t="str">
            <v>Утверждаю:</v>
          </cell>
        </row>
      </sheetData>
      <sheetData sheetId="65">
        <row r="1">
          <cell r="K1" t="str">
            <v>Утверждаю:</v>
          </cell>
        </row>
      </sheetData>
      <sheetData sheetId="66">
        <row r="1">
          <cell r="K1" t="str">
            <v>Утверждаю:</v>
          </cell>
        </row>
      </sheetData>
      <sheetData sheetId="67">
        <row r="1">
          <cell r="K1" t="str">
            <v>Утверждаю:</v>
          </cell>
        </row>
      </sheetData>
      <sheetData sheetId="68">
        <row r="1">
          <cell r="K1" t="str">
            <v>Утверждаю:</v>
          </cell>
        </row>
      </sheetData>
      <sheetData sheetId="69">
        <row r="1">
          <cell r="K1" t="str">
            <v>Утверждаю:</v>
          </cell>
        </row>
      </sheetData>
      <sheetData sheetId="70">
        <row r="1">
          <cell r="K1" t="str">
            <v>Утверждаю:</v>
          </cell>
        </row>
      </sheetData>
      <sheetData sheetId="71">
        <row r="1">
          <cell r="K1" t="str">
            <v>Утверждаю:</v>
          </cell>
        </row>
      </sheetData>
      <sheetData sheetId="72">
        <row r="1">
          <cell r="K1" t="str">
            <v>Утверждаю:</v>
          </cell>
        </row>
      </sheetData>
      <sheetData sheetId="73">
        <row r="1">
          <cell r="K1" t="str">
            <v>Утверждаю:</v>
          </cell>
        </row>
      </sheetData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>
        <row r="1">
          <cell r="K1" t="str">
            <v>Утверждаю:</v>
          </cell>
        </row>
      </sheetData>
      <sheetData sheetId="87">
        <row r="1">
          <cell r="K1" t="str">
            <v>Утверждаю:</v>
          </cell>
        </row>
      </sheetData>
      <sheetData sheetId="88">
        <row r="1">
          <cell r="K1" t="str">
            <v>Утверждаю:</v>
          </cell>
        </row>
      </sheetData>
      <sheetData sheetId="89">
        <row r="1">
          <cell r="K1" t="str">
            <v>Утверждаю:</v>
          </cell>
        </row>
      </sheetData>
      <sheetData sheetId="90">
        <row r="1">
          <cell r="K1" t="str">
            <v>Утверждаю:</v>
          </cell>
        </row>
      </sheetData>
      <sheetData sheetId="91">
        <row r="1">
          <cell r="K1" t="str">
            <v>Утверждаю:</v>
          </cell>
        </row>
      </sheetData>
      <sheetData sheetId="92">
        <row r="1">
          <cell r="K1" t="str">
            <v>Утверждаю:</v>
          </cell>
        </row>
      </sheetData>
      <sheetData sheetId="93">
        <row r="1">
          <cell r="K1" t="str">
            <v>Утверждаю:</v>
          </cell>
        </row>
      </sheetData>
      <sheetData sheetId="94">
        <row r="1">
          <cell r="K1" t="str">
            <v>Утверждаю:</v>
          </cell>
        </row>
      </sheetData>
      <sheetData sheetId="95">
        <row r="1">
          <cell r="K1" t="str">
            <v>Утверждаю:</v>
          </cell>
        </row>
      </sheetData>
      <sheetData sheetId="96">
        <row r="1">
          <cell r="K1" t="str">
            <v>Утверждаю:</v>
          </cell>
        </row>
      </sheetData>
      <sheetData sheetId="97">
        <row r="1">
          <cell r="K1" t="str">
            <v>Утверждаю:</v>
          </cell>
        </row>
      </sheetData>
      <sheetData sheetId="98">
        <row r="1">
          <cell r="K1" t="str">
            <v>Утверждаю:</v>
          </cell>
        </row>
      </sheetData>
      <sheetData sheetId="99">
        <row r="1">
          <cell r="K1" t="str">
            <v>Утверждаю:</v>
          </cell>
        </row>
      </sheetData>
      <sheetData sheetId="100">
        <row r="1">
          <cell r="K1" t="str">
            <v>Утверждаю:</v>
          </cell>
        </row>
      </sheetData>
      <sheetData sheetId="101">
        <row r="1">
          <cell r="K1" t="str">
            <v>Утверждаю:</v>
          </cell>
        </row>
      </sheetData>
      <sheetData sheetId="102">
        <row r="1">
          <cell r="K1" t="str">
            <v>Утверждаю:</v>
          </cell>
        </row>
      </sheetData>
      <sheetData sheetId="103">
        <row r="1">
          <cell r="K1" t="str">
            <v>Утверждаю:</v>
          </cell>
        </row>
      </sheetData>
      <sheetData sheetId="104">
        <row r="1">
          <cell r="K1" t="str">
            <v>Утверждаю:</v>
          </cell>
        </row>
      </sheetData>
      <sheetData sheetId="105">
        <row r="1">
          <cell r="K1" t="str">
            <v>Утверждаю:</v>
          </cell>
        </row>
      </sheetData>
      <sheetData sheetId="106">
        <row r="1">
          <cell r="K1" t="str">
            <v>Утверждаю:</v>
          </cell>
        </row>
      </sheetData>
      <sheetData sheetId="107">
        <row r="1">
          <cell r="K1" t="str">
            <v>Утверждаю:</v>
          </cell>
        </row>
      </sheetData>
      <sheetData sheetId="108">
        <row r="1">
          <cell r="K1" t="str">
            <v>Утверждаю:</v>
          </cell>
        </row>
      </sheetData>
      <sheetData sheetId="109">
        <row r="1">
          <cell r="K1" t="str">
            <v>Утверждаю:</v>
          </cell>
        </row>
      </sheetData>
      <sheetData sheetId="110">
        <row r="1">
          <cell r="K1" t="str">
            <v>Утверждаю:</v>
          </cell>
        </row>
      </sheetData>
      <sheetData sheetId="111">
        <row r="1">
          <cell r="K1" t="str">
            <v>Утверждаю:</v>
          </cell>
        </row>
      </sheetData>
      <sheetData sheetId="112">
        <row r="1">
          <cell r="K1" t="str">
            <v>Утверждаю:</v>
          </cell>
        </row>
      </sheetData>
      <sheetData sheetId="113">
        <row r="1">
          <cell r="K1" t="str">
            <v>Утверждаю:</v>
          </cell>
        </row>
      </sheetData>
      <sheetData sheetId="114">
        <row r="1">
          <cell r="K1" t="str">
            <v>Утверждаю:</v>
          </cell>
        </row>
      </sheetData>
      <sheetData sheetId="115">
        <row r="1">
          <cell r="K1" t="str">
            <v>Утверждаю:</v>
          </cell>
        </row>
      </sheetData>
      <sheetData sheetId="116">
        <row r="1">
          <cell r="K1" t="str">
            <v>Утверждаю:</v>
          </cell>
        </row>
      </sheetData>
      <sheetData sheetId="117">
        <row r="1">
          <cell r="K1" t="str">
            <v>Утверждаю:</v>
          </cell>
        </row>
      </sheetData>
      <sheetData sheetId="118">
        <row r="1">
          <cell r="K1" t="str">
            <v>Утверждаю:</v>
          </cell>
        </row>
      </sheetData>
      <sheetData sheetId="119">
        <row r="1">
          <cell r="K1" t="str">
            <v>Утверждаю:</v>
          </cell>
        </row>
      </sheetData>
      <sheetData sheetId="120">
        <row r="1">
          <cell r="K1" t="str">
            <v>Утверждаю:</v>
          </cell>
        </row>
      </sheetData>
      <sheetData sheetId="121">
        <row r="1">
          <cell r="K1" t="str">
            <v>Утверждаю:</v>
          </cell>
        </row>
      </sheetData>
      <sheetData sheetId="122">
        <row r="1">
          <cell r="K1" t="str">
            <v>Утверждаю:</v>
          </cell>
        </row>
      </sheetData>
      <sheetData sheetId="123">
        <row r="1">
          <cell r="K1" t="str">
            <v>Утверждаю:</v>
          </cell>
        </row>
      </sheetData>
      <sheetData sheetId="124">
        <row r="1">
          <cell r="K1" t="str">
            <v>Утверждаю:</v>
          </cell>
        </row>
      </sheetData>
      <sheetData sheetId="125">
        <row r="1">
          <cell r="K1" t="str">
            <v>Утверждаю:</v>
          </cell>
        </row>
      </sheetData>
      <sheetData sheetId="126">
        <row r="1">
          <cell r="K1" t="str">
            <v>Утверждаю:</v>
          </cell>
        </row>
      </sheetData>
      <sheetData sheetId="127">
        <row r="1">
          <cell r="K1" t="str">
            <v>Утверждаю:</v>
          </cell>
        </row>
      </sheetData>
      <sheetData sheetId="128">
        <row r="1">
          <cell r="K1" t="str">
            <v>Утверждаю:</v>
          </cell>
        </row>
      </sheetData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>
        <row r="3">
          <cell r="B3">
            <v>0</v>
          </cell>
        </row>
      </sheetData>
      <sheetData sheetId="251">
        <row r="3">
          <cell r="B3">
            <v>0</v>
          </cell>
        </row>
      </sheetData>
      <sheetData sheetId="252">
        <row r="3">
          <cell r="B3">
            <v>0</v>
          </cell>
        </row>
      </sheetData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 refreshError="1"/>
      <sheetData sheetId="269">
        <row r="3">
          <cell r="C3" t="str">
            <v>в долл. США</v>
          </cell>
        </row>
      </sheetData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>
        <row r="2">
          <cell r="A2" t="str">
            <v>ВРТ</v>
          </cell>
        </row>
      </sheetData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>
        <row r="1">
          <cell r="A1">
            <v>15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">
          <cell r="A1">
            <v>15</v>
          </cell>
        </row>
      </sheetData>
      <sheetData sheetId="355"/>
      <sheetData sheetId="356"/>
      <sheetData sheetId="357"/>
      <sheetData sheetId="358">
        <row r="1">
          <cell r="K1" t="str">
            <v>Утверждаю:</v>
          </cell>
        </row>
      </sheetData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>
        <row r="1">
          <cell r="K1" t="str">
            <v>Утверждаю:</v>
          </cell>
        </row>
      </sheetData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2002"/>
      <sheetName val="Контакты"/>
      <sheetName val="Углы"/>
      <sheetName val="Руда"/>
      <sheetName val="Руда (2)"/>
      <sheetName val="КО"/>
      <sheetName val="KAR10"/>
      <sheetName val="Лист1"/>
      <sheetName val="Assumption"/>
      <sheetName val="Calculations"/>
      <sheetName val="KPI"/>
      <sheetName val="income statement (usd)"/>
      <sheetName val="текучесть"/>
      <sheetName val="БД"/>
      <sheetName val="Расчет-выпуск"/>
      <sheetName val="свод_$"/>
      <sheetName val="Рез-т"/>
      <sheetName val="Закупки"/>
      <sheetName val="Сводн. с расшир. ОВ и ОС"/>
      <sheetName val="pds_rep_pd8s3_v1_r_PD8_F08"/>
      <sheetName val="1007"/>
      <sheetName val="23"/>
      <sheetName val="25 "/>
      <sheetName val="1502"/>
      <sheetName val="списки"/>
      <sheetName val="В2_45_тонн"/>
      <sheetName val="статусы"/>
      <sheetName val="Sup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 Rates"/>
      <sheetName val="Forecast00"/>
      <sheetName val="Import Macro"/>
      <sheetName val="Unescalated Budget "/>
      <sheetName val="Act Elem vs 2000 Budget"/>
      <sheetName val="Sheet1"/>
      <sheetName val="Escalated Budget"/>
      <sheetName val="besc"/>
      <sheetName val="FORECAST BUDGET"/>
      <sheetName val="Forecast Activity"/>
      <sheetName val="BUDGET"/>
      <sheetName val="Закупки"/>
      <sheetName val="4"/>
      <sheetName val="Незав.пр-в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alated Budget"/>
      <sheetName val="Links to Word"/>
      <sheetName val="besc"/>
      <sheetName val="Esc Rates"/>
      <sheetName val="Расчет-выпуск"/>
      <sheetName val="Labor"/>
      <sheetName val="Input"/>
      <sheetName val="Exploration"/>
      <sheetName val="#REF"/>
      <sheetName val="#ССЫЛКА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естр оплаты"/>
      <sheetName val="Транспорт"/>
      <sheetName val="план по управлениям"/>
      <sheetName val="план по филиалам"/>
      <sheetName val="по управлениям"/>
      <sheetName val="по филиалам"/>
      <sheetName val="реестр отгрузка"/>
      <sheetName val="План по филиалам1"/>
      <sheetName val="по управлениям (2)"/>
      <sheetName val="Транспорт (2)"/>
      <sheetName val="план по управлениям (2)"/>
      <sheetName val="Служебный"/>
      <sheetName val="Escalated Budget"/>
      <sheetName val="текучесть"/>
      <sheetName val=" май"/>
      <sheetName val=" 5 месяцев"/>
      <sheetName val=" июнь"/>
      <sheetName val=" 2 квартал"/>
      <sheetName val="6 месяцев"/>
      <sheetName val=" 7 месяцев"/>
      <sheetName val=" июль"/>
      <sheetName val=" август"/>
      <sheetName val=" сентябрь"/>
      <sheetName val="3 квартал"/>
      <sheetName val="октябрь"/>
      <sheetName val="ноябрь"/>
      <sheetName val="декабрь"/>
      <sheetName val="4 квартал"/>
      <sheetName val="ПЭБ-1-01-Ф"/>
      <sheetName val="ПЭБ-1-02-Ф "/>
      <sheetName val="ПЭБ-1-03-Ф (январь)"/>
      <sheetName val="ПЭБ-1-04-Ф"/>
      <sheetName val="ПЭБ-1-05-Ф"/>
      <sheetName val="ПЭБ-1-06-ф"/>
      <sheetName val="ПЭБ-1-06-Ф(январь)"/>
      <sheetName val="ПЭБ-1-07-Ф"/>
      <sheetName val="ПЭБ-1-08-Ф"/>
      <sheetName val="ПЭБ-1-09-Ф (янв)"/>
      <sheetName val="ПЭБ -1-11-Ф "/>
      <sheetName val="ПЭБ-2-01-Ф"/>
      <sheetName val="ПЭБ -2-02-Ф"/>
      <sheetName val="ПЭБ-2-04-Ф"/>
      <sheetName val="ПЭБ-2-08-Ф"/>
      <sheetName val="ПЭБ-3-01-Ф"/>
      <sheetName val="Journals"/>
      <sheetName val="Лист1"/>
      <sheetName val="TА7"/>
      <sheetName val="Закупки"/>
      <sheetName val="Услов"/>
      <sheetName val="F1_detail"/>
      <sheetName val="TasAt"/>
      <sheetName val="Bendra"/>
      <sheetName val="Договор № 356Л01001"/>
      <sheetName val="формы КБ 2"/>
      <sheetName val="1. основная деят."/>
      <sheetName val="титул"/>
      <sheetName val="2. коммерческие"/>
      <sheetName val="3. накладные"/>
      <sheetName val="4. прочее"/>
      <sheetName val="5. инвестиции"/>
      <sheetName val="6. финансы"/>
      <sheetName val="стат"/>
      <sheetName val="Исходные"/>
      <sheetName val="#REF"/>
      <sheetName val="реестротгрузка"/>
      <sheetName val="Кедровский"/>
      <sheetName val="ОС"/>
      <sheetName val="Расшифровка затрат"/>
      <sheetName val="Ликв. ком.ПЕ"/>
      <sheetName val="Tax Rollforward as of 30.06.05"/>
      <sheetName val="dates"/>
      <sheetName val="Tickmarks"/>
      <sheetName val="Бюджет эл.энергии"/>
      <sheetName val="об"/>
      <sheetName val="Коэфф"/>
      <sheetName val="МСФО"/>
      <sheetName val="Бюдж реал уг прод"/>
      <sheetName val="ПЭБ-1-01"/>
      <sheetName val="SPR"/>
      <sheetName val="ФС"/>
      <sheetName val="Номенклатура"/>
      <sheetName val="гр"/>
      <sheetName val="реестр_оплаты"/>
      <sheetName val="план_по_управлениям"/>
      <sheetName val="план_по_филиалам"/>
      <sheetName val="по_управлениям"/>
      <sheetName val="по_филиалам"/>
      <sheetName val="реестр_отгрузка"/>
      <sheetName val="План_по_филиалам1"/>
      <sheetName val="по_управлениям_(2)"/>
      <sheetName val="Транспорт_(2)"/>
      <sheetName val="план_по_управлениям_(2)"/>
      <sheetName val="_май"/>
      <sheetName val="_5_месяцев"/>
      <sheetName val="_июнь"/>
      <sheetName val="_2_квартал"/>
      <sheetName val="6_месяцев"/>
      <sheetName val="_7_месяцев"/>
      <sheetName val="_июль"/>
      <sheetName val="_август"/>
      <sheetName val="_сентябрь"/>
      <sheetName val="3_квартал"/>
      <sheetName val="4_квартал"/>
      <sheetName val="ПЭБ-1-02-Ф_"/>
      <sheetName val="ПЭБ-1-03-Ф_(январь)"/>
      <sheetName val="ПЭБ-1-09-Ф_(янв)"/>
      <sheetName val="ПЭБ_-1-11-Ф_"/>
      <sheetName val="ПЭБ_-2-02-Ф"/>
      <sheetName val="Услуги"/>
      <sheetName val="RAS BS"/>
      <sheetName val="бизнесплан"/>
      <sheetName val="Процедуры"/>
      <sheetName val="2005"/>
      <sheetName val="янв-май GAAP"/>
      <sheetName val="янв-июнь GAAP"/>
      <sheetName val="янв-май РСБУ"/>
      <sheetName val="янв-фев GAAP"/>
      <sheetName val="янв-мар GAAP"/>
      <sheetName val="янв-апр GAAP"/>
      <sheetName val="янв -фев РСБУ"/>
      <sheetName val="янв-мар РСБУ"/>
      <sheetName val="янв-апр РСБУ"/>
      <sheetName val="Поставщики К"/>
      <sheetName val="16пКГМК(по оплате)"/>
      <sheetName val="Шупр"/>
      <sheetName val="Pieņēmumi"/>
      <sheetName val="СпрПред"/>
      <sheetName val="Допущения"/>
      <sheetName val="РСБУ_МСФО"/>
      <sheetName val="Проводки_02"/>
      <sheetName val="УрРасч"/>
      <sheetName val="АКРасч"/>
      <sheetName val="F4"/>
      <sheetName val="расшифровка ф 2"/>
      <sheetName val="F3"/>
      <sheetName val="Справочно"/>
      <sheetName val="Flash Report SDC(EUR)"/>
      <sheetName val="Tr"/>
      <sheetName val="UPR"/>
      <sheetName val="стр_145 рос_"/>
      <sheetName val="стр_515"/>
      <sheetName val="стр_5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"/>
      <sheetName val="Техпроцессы"/>
      <sheetName val="Спецификации"/>
      <sheetName val="Справочники"/>
      <sheetName val="Зап_КВ"/>
      <sheetName val="Заполнить"/>
      <sheetName val="Шаблон"/>
      <sheetName val="Бухг_себестоимость"/>
      <sheetName val="Себестоимость"/>
      <sheetName val="Свод_ТМЦ"/>
      <sheetName val="Свод_норм"/>
      <sheetName val="Свод_Усл"/>
      <sheetName val="Финплан"/>
      <sheetName val="ТМЦ_утв"/>
      <sheetName val="Услуги"/>
      <sheetName val="Итоговая"/>
      <sheetName val="Статьи"/>
      <sheetName val="Спр2"/>
      <sheetName val="Sales and Volumes"/>
      <sheetName val="Проект2002"/>
    </sheetNames>
    <sheetDataSet>
      <sheetData sheetId="0"/>
      <sheetData sheetId="1"/>
      <sheetData sheetId="2"/>
      <sheetData sheetId="3"/>
      <sheetData sheetId="4"/>
      <sheetData sheetId="5"/>
      <sheetData sheetId="6">
        <row r="40">
          <cell r="C40">
            <v>0</v>
          </cell>
        </row>
        <row r="42">
          <cell r="C42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P (PV)"/>
      <sheetName val="AnP (PV) (2)"/>
      <sheetName val="Analitics"/>
      <sheetName val="PR follow-up 2006-07"/>
      <sheetName val="4"/>
      <sheetName val="AJE - ARO calculation KZT vs US"/>
      <sheetName val="ex rate"/>
      <sheetName val="Шаблон"/>
      <sheetName val="Контакты"/>
      <sheetName val="KAR10"/>
      <sheetName val="#REF"/>
      <sheetName val="Assumption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ax rollforward-2002"/>
      <sheetName val="Profits Tax"/>
      <sheetName val="VAT"/>
      <sheetName val="Road users tax"/>
      <sheetName val="VAT reconciliation"/>
      <sheetName val="UST"/>
      <sheetName val="Other taxes"/>
      <sheetName val="Tax Payments"/>
      <sheetName val="Personal income tax"/>
      <sheetName val="Input VAT compliance"/>
      <sheetName val="Tickmarks"/>
      <sheetName val="Escalated Budget"/>
      <sheetName val="Ore Grade"/>
      <sheetName val="Setup"/>
      <sheetName val="Breakdown"/>
      <sheetName val="Confirmations @30.09.2006"/>
      <sheetName val="COS reconciliation"/>
      <sheetName val="RJEs, AJEs, IAS 29"/>
      <sheetName val="IAS 29"/>
      <sheetName val="RAS FS"/>
      <sheetName val="LINK"/>
      <sheetName val="Выбытие"/>
      <sheetName val="НаНачалоОП"/>
      <sheetName val="Приход"/>
      <sheetName val="ADJUST"/>
      <sheetName val="РСБУ_МСФО"/>
      <sheetName val="Rollfwd"/>
      <sheetName val="Inventory breakdown"/>
      <sheetName val="AJEs"/>
      <sheetName val="BS"/>
      <sheetName val="Links"/>
      <sheetName val="Tax Movement"/>
      <sheetName val="Reconciliation"/>
      <sheetName val="TB 2004"/>
      <sheetName val="Справочники"/>
      <sheetName val="Breakdown @30.09.2008"/>
      <sheetName val="5"/>
      <sheetName val="References"/>
      <sheetName val="N31"/>
      <sheetName val="реестр отгрузка"/>
      <sheetName val="FA,CIP&amp;EFI PHYSICAL OBSERVATION"/>
      <sheetName val="Summary (COS)"/>
      <sheetName val="Rollforward"/>
      <sheetName val="selection"/>
      <sheetName val="Breakdown Dr 10 Cr 60"/>
      <sheetName val="текучесть"/>
      <sheetName val="Analiti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"/>
      <sheetName val="Оглавление"/>
      <sheetName val="Список предприятий группы"/>
      <sheetName val="Б110"/>
      <sheetName val="Б120-1"/>
      <sheetName val="Б120-1(1)"/>
      <sheetName val="Б120-2"/>
      <sheetName val="Б120-3"/>
      <sheetName val="Б130-1"/>
      <sheetName val="Б130-1(1)"/>
      <sheetName val="Б130-2"/>
      <sheetName val="Б130-3"/>
      <sheetName val="Б130-4"/>
      <sheetName val="Б130-5"/>
      <sheetName val="Б130-6"/>
      <sheetName val="Б135-1"/>
      <sheetName val="Б135-2"/>
      <sheetName val="Б135-3"/>
      <sheetName val="Б140-1"/>
      <sheetName val="Б140-2"/>
      <sheetName val="Б150"/>
      <sheetName val="Б210"/>
      <sheetName val="Б211"/>
      <sheetName val="Б216"/>
      <sheetName val="Б231"/>
      <sheetName val="Б232"/>
      <sheetName val="Б233"/>
      <sheetName val="Б234"/>
      <sheetName val="Б235"/>
      <sheetName val="Б241"/>
      <sheetName val="Б242"/>
      <sheetName val="Б243"/>
      <sheetName val="Б244"/>
      <sheetName val="Б245"/>
      <sheetName val="Б246"/>
      <sheetName val="Б250"/>
      <sheetName val="Б260"/>
      <sheetName val="Б270"/>
      <sheetName val="Б400"/>
      <sheetName val="Б510"/>
      <sheetName val="Б520"/>
      <sheetName val="Б610"/>
      <sheetName val="Б621"/>
      <sheetName val="Б622"/>
      <sheetName val="Б623"/>
      <sheetName val="Б627"/>
      <sheetName val="Б628"/>
      <sheetName val="Б630"/>
      <sheetName val="Б640"/>
      <sheetName val="Б650"/>
      <sheetName val="Б660"/>
      <sheetName val="Ф1"/>
      <sheetName val="Д1"/>
      <sheetName val="Д2"/>
      <sheetName val="П10"/>
      <sheetName val="П9"/>
      <sheetName val="П9спр"/>
      <sheetName val="П8"/>
      <sheetName val="П6"/>
      <sheetName val="П5"/>
      <sheetName val="П4"/>
      <sheetName val="П2"/>
      <sheetName val="Ф2"/>
      <sheetName val="Р1"/>
      <sheetName val="Р2"/>
      <sheetName val="Р3"/>
      <sheetName val="Ф3"/>
      <sheetName val="Ф4"/>
      <sheetName val="НП2"/>
      <sheetName val="СИ"/>
      <sheetName val="ГО"/>
      <sheetName val="ОА"/>
      <sheetName val="СЗ"/>
      <sheetName val="ВП"/>
      <sheetName val="ОИ"/>
      <sheetName val="ФК"/>
      <sheetName val="ПО"/>
      <sheetName val="СД"/>
      <sheetName val="VAT"/>
      <sheetName val="Other taxes"/>
      <sheetName val="VAT reconciliation"/>
      <sheetName val="Tickmar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vestments"/>
      <sheetName val="Lend"/>
      <sheetName val="Interest income"/>
      <sheetName val="Inter-group"/>
      <sheetName val="PBC"/>
      <sheetName val="XREF"/>
      <sheetName val="Tickmarks"/>
      <sheetName val="PBC 91.14"/>
      <sheetName val="#REF"/>
      <sheetName val="% exp - calculation"/>
      <sheetName val="XLR_NoRangeSheet"/>
      <sheetName val="БД"/>
      <sheetName val="трансформация1"/>
      <sheetName val="Analiti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ести текущ. месяц"/>
      <sheetName val="Ввести текущ_ месяц"/>
      <sheetName val="Март"/>
      <sheetName val="Сентябрь"/>
      <sheetName val="Квартал"/>
      <sheetName val="Январь"/>
      <sheetName val="Декабрь"/>
      <sheetName val="Ноябрь"/>
      <sheetName val="XREF"/>
      <sheetName val="Rollfrwr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F 2005"/>
      <sheetName val="Guidelines"/>
      <sheetName val="WACC"/>
      <sheetName val="CF"/>
      <sheetName val="CF (2)"/>
      <sheetName val="DCF_old"/>
      <sheetName val="Gubakha"/>
      <sheetName val="ЧМЗ Budget"/>
      <sheetName val="InputSheet"/>
      <sheetName val="Deb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2002"/>
      <sheetName val="Контакты"/>
      <sheetName val="Углы"/>
      <sheetName val="Руда"/>
      <sheetName val="Руда (2)"/>
      <sheetName val="КО"/>
      <sheetName val="Факт"/>
      <sheetName val="Техпроцессы"/>
      <sheetName val="Спецификации"/>
      <sheetName val="Справочники"/>
      <sheetName val="Зап_КВ"/>
      <sheetName val="Заполнить"/>
      <sheetName val="Шаблон"/>
      <sheetName val="Бухг_себестоимость"/>
      <sheetName val="Себестоимость"/>
      <sheetName val="Свод_ТМЦ"/>
      <sheetName val="Свод_норм"/>
      <sheetName val="Свод_Усл"/>
      <sheetName val="Финплан"/>
      <sheetName val="ТМЦ_утв"/>
      <sheetName val="Услуги"/>
      <sheetName val="Итоговая"/>
      <sheetName val="Статьи"/>
      <sheetName val="Спр2"/>
      <sheetName val="текучесть"/>
      <sheetName val="Произв-ть"/>
      <sheetName val="Структура ФЗП 2 п.г."/>
      <sheetName val="Структура ФЗП 4 кв"/>
      <sheetName val="ФЗП 4 кв 2004 ОГГК"/>
      <sheetName val="Выручка_ОГР(175)"/>
      <sheetName val="Смета КВ  (175)"/>
      <sheetName val="Замена оборуд_ОГР(175)"/>
      <sheetName val="Дин_КВ(175)"/>
      <sheetName val="Имущество(175)"/>
      <sheetName val="ФОТ_ОГР"/>
      <sheetName val="ФОТ_ОПР_ОХР(сокр.)"/>
      <sheetName val="Затр_ОГР_БВР"/>
      <sheetName val="Затр_ОГР_Заотк,Экск"/>
      <sheetName val="Затр_ОГР_Др,ПрТр"/>
      <sheetName val="Затр_Погр"/>
      <sheetName val="ОПР_рудник (175)"/>
      <sheetName val="Затр_РПК_ЗИФ"/>
      <sheetName val="ОПР(ЗИФ)_ОХР(175)"/>
      <sheetName val="Дин_затр_откр(175)"/>
      <sheetName val="ФИН-ОГР_б(175)"/>
      <sheetName val="ФИН-ОГР_к(175)"/>
      <sheetName val="Выручка_ОГР(125)"/>
      <sheetName val="Смета КВ  (125)"/>
      <sheetName val="Замена оборуд_ОГР(125)"/>
      <sheetName val="Дин_КВ(125)"/>
      <sheetName val="Имущество(125)"/>
      <sheetName val="ФОТ_ОПР_ОХР"/>
      <sheetName val="ОПР_рудник (125)"/>
      <sheetName val="ОПР(ЗИФ)_ОХР(125)"/>
      <sheetName val="Дин_затр_откр(125)"/>
      <sheetName val="ФИН-ОГР_б(125)"/>
      <sheetName val="ФИН-ОГР_к(125)"/>
      <sheetName val="Выручка_ОГР(50)"/>
      <sheetName val="Смета КВ  (50)"/>
      <sheetName val="Замена оборуд_ОГР(50)"/>
      <sheetName val="Дин_КВ(50)"/>
      <sheetName val="Имущество(50)"/>
      <sheetName val="Затр_ОГР_Тр (50)"/>
      <sheetName val="ОПР_рудник (50)"/>
      <sheetName val="ОПР(ЗИФ)_ОХР(50)"/>
      <sheetName val="Дин_затр_откр(50)"/>
      <sheetName val="ФИН-ОГР_б(50)"/>
      <sheetName val="ФИН-ОГР_к(50)"/>
      <sheetName val="ТЭП_ОГР(руб.)"/>
      <sheetName val="ТЭП_ОГР(долл.)"/>
      <sheetName val="Выручка_ПГР(175)"/>
      <sheetName val="Замена оборуд_ПГР(175)"/>
      <sheetName val="ФОТ_ПГР"/>
      <sheetName val="Затр_ПГР_Оч_ПНР"/>
      <sheetName val="Затр_ПГР_трансп"/>
      <sheetName val="Дин_затр_подз(175)"/>
      <sheetName val="ФИН-ПГР_б(175)"/>
      <sheetName val="ФИН-ПГР_к(175)"/>
      <sheetName val="Выручка_ПГР(125)"/>
      <sheetName val="Замена оборуд_ПГР(125)"/>
      <sheetName val="Дин_затр_подз(125)"/>
      <sheetName val="ФИН-ПГР_б(125)"/>
      <sheetName val="ФИН-ПГР_к(125)"/>
      <sheetName val="МПС_ПГР(125)"/>
      <sheetName val="МПС_ОГР(125)"/>
      <sheetName val="МПС_ПГР(175)"/>
      <sheetName val="МПС_ОГР(175)"/>
      <sheetName val="Выручка_ПГР(50)"/>
      <sheetName val="Замена оборуд_ПГР(50)"/>
      <sheetName val="Дин_затр_подз(50)"/>
      <sheetName val="ФИН-ПГР_б(50)"/>
      <sheetName val="ФИН-ПГР_к(50)"/>
      <sheetName val="ТЭП_ПГР(руб.)"/>
      <sheetName val="ТЭП_ПГР(долл.)"/>
      <sheetName val="const"/>
      <sheetName val="диагр_ПГР"/>
      <sheetName val="диагр_ОГР"/>
      <sheetName val="МПС_ПГР(50)"/>
      <sheetName val="МПС_ОГР(50)"/>
      <sheetName val="Заря"/>
      <sheetName val="Гранич"/>
      <sheetName val="М3"/>
      <sheetName val="M4"/>
      <sheetName val="Г-кпр-ти"/>
      <sheetName val="Календ"/>
      <sheetName val="Кал-вып"/>
      <sheetName val="KAR10"/>
      <sheetName val="K11-2"/>
      <sheetName val="K11-8"/>
      <sheetName val="K11-3"/>
      <sheetName val="m5-p-kar10"/>
      <sheetName val="Табл4-3"/>
      <sheetName val="Лист1"/>
      <sheetName val="Баланс (2)"/>
      <sheetName val="Баланс"/>
      <sheetName val="Тр-т"/>
      <sheetName val="Макрос"/>
      <sheetName val="1_4_3 Баланс времени вспом"/>
      <sheetName val="1_4_6 Работа хоз транспорта"/>
      <sheetName val="1_4_7  Перечень техники"/>
      <sheetName val="1_4_8 Кап ремонты"/>
      <sheetName val="свод_$"/>
      <sheetName val="свод_физ"/>
      <sheetName val="свод"/>
      <sheetName val="1 кв"/>
      <sheetName val="2 кв"/>
      <sheetName val="3 кв"/>
      <sheetName val="4 кв"/>
      <sheetName val="ШР_Общее"/>
      <sheetName val="Сводная_таблица"/>
      <sheetName val="свод подп"/>
      <sheetName val=" Tax rollforward-2002"/>
      <sheetName val="Profits Tax"/>
      <sheetName val="VAT"/>
      <sheetName val="Road users tax"/>
      <sheetName val="VAT reconciliation"/>
      <sheetName val="UST"/>
      <sheetName val="Other taxes"/>
      <sheetName val="Tax Payments"/>
      <sheetName val="Personal income tax"/>
      <sheetName val="Input VAT compliance"/>
      <sheetName val="Tickmarks"/>
      <sheetName val="Escalated Budget"/>
      <sheetName val="Общая"/>
      <sheetName val="Оглавление"/>
      <sheetName val="Список предприятий группы"/>
      <sheetName val="Б110"/>
      <sheetName val="Б120-1"/>
      <sheetName val="Б120-1(1)"/>
      <sheetName val="Б120-2"/>
      <sheetName val="Б120-3"/>
      <sheetName val="Б130-1"/>
      <sheetName val="Б130-1(1)"/>
      <sheetName val="Б130-2"/>
      <sheetName val="Б130-3"/>
      <sheetName val="Б130-4"/>
      <sheetName val="Б130-5"/>
      <sheetName val="Б130-6"/>
      <sheetName val="Б135-1"/>
      <sheetName val="Б135-2"/>
      <sheetName val="Б135-3"/>
      <sheetName val="Б140-1"/>
      <sheetName val="Б140-2"/>
      <sheetName val="Б150"/>
      <sheetName val="Б210"/>
      <sheetName val="Б211"/>
      <sheetName val="Б216"/>
      <sheetName val="Б231"/>
      <sheetName val="Б232"/>
      <sheetName val="Б233"/>
      <sheetName val="Б234"/>
      <sheetName val="Б235"/>
      <sheetName val="Б241"/>
      <sheetName val="Б242"/>
      <sheetName val="Б243"/>
      <sheetName val="Б244"/>
      <sheetName val="Б245"/>
      <sheetName val="Б246"/>
      <sheetName val="Б250"/>
      <sheetName val="Б260"/>
      <sheetName val="Б270"/>
      <sheetName val="Б400"/>
      <sheetName val="Б510"/>
      <sheetName val="Б520"/>
      <sheetName val="Б610"/>
      <sheetName val="Б621"/>
      <sheetName val="Б622"/>
      <sheetName val="Б623"/>
      <sheetName val="Б627"/>
      <sheetName val="Б628"/>
      <sheetName val="Б630"/>
      <sheetName val="Б640"/>
      <sheetName val="Б650"/>
      <sheetName val="Б660"/>
      <sheetName val="Ф1"/>
      <sheetName val="Д1"/>
      <sheetName val="Д2"/>
      <sheetName val="П10"/>
      <sheetName val="П9"/>
      <sheetName val="П9спр"/>
      <sheetName val="П8"/>
      <sheetName val="П6"/>
      <sheetName val="П5"/>
      <sheetName val="П4"/>
      <sheetName val="П2"/>
      <sheetName val="Ф2"/>
      <sheetName val="Р1"/>
      <sheetName val="Р2"/>
      <sheetName val="Р3"/>
      <sheetName val="Ф3"/>
      <sheetName val="Ф4"/>
      <sheetName val="НП2"/>
      <sheetName val="СИ"/>
      <sheetName val="ГО"/>
      <sheetName val="ОА"/>
      <sheetName val="СЗ"/>
      <sheetName val="ВП"/>
      <sheetName val="ОИ"/>
      <sheetName val="ФК"/>
      <sheetName val="ПО"/>
      <sheetName val="СД"/>
      <sheetName val="Бюджетные операции 3 кв."/>
      <sheetName val="Бюджет 3 кв. с Ам"/>
      <sheetName val="ОПП 3 кв"/>
      <sheetName val="Свод ОПП 3 кв"/>
      <sheetName val="Бюджет 2010"/>
      <sheetName val="Внутр.оборот 3 кв."/>
      <sheetName val="Перевозка руды 3 кв."/>
      <sheetName val="Выручка 3 кв."/>
      <sheetName val="План ПП"/>
      <sheetName val="ФАКТ ПП"/>
      <sheetName val="ПП"/>
      <sheetName val="Форма2 1 пол"/>
      <sheetName val="Форма 2 9 мес"/>
      <sheetName val="Прил. №2"/>
      <sheetName val="21"/>
      <sheetName val="20"/>
      <sheetName val="43"/>
      <sheetName val="90,2"/>
      <sheetName val="20ЗИФ"/>
      <sheetName val="26"/>
      <sheetName val="02"/>
      <sheetName val="ТЭП_эксп"/>
      <sheetName val="СЕБЕСТОИМОСТЬ ДЭС"/>
      <sheetName val="СТАТЬЯМ ЗАТРАТ"/>
      <sheetName val="РАСХОДЫ ПО ЦЕНТРАМ (проверка)"/>
      <sheetName val="Основное горное оборуд"/>
      <sheetName val="Выполнение по Кар транспот"/>
      <sheetName val="План_ОГР_2011г"/>
      <sheetName val="БДМ ОЗРК+РК 2011"/>
      <sheetName val="СЕБЕСТОИМОСТЬ ПЕРЕДЕЛЫ"/>
      <sheetName val="ЗАТРАТЫ ЗИФ"/>
      <sheetName val="Себестоимо КВТ"/>
      <sheetName val="ПО ВИДАМ ЗАТРАТ"/>
      <sheetName val="БВР"/>
      <sheetName val="ФЗП"/>
      <sheetName val="РАСХОДЫ ПЕРСОНАЛА"/>
      <sheetName val="СУММОВЫЕ"/>
      <sheetName val="БЮДЖЕТНЫЕ СТАТЬИ"/>
      <sheetName val="РАСХОДЫ ГТТТ"/>
      <sheetName val="НДПИ"/>
      <sheetName val="Афф2011_ОЗРК+РК"/>
      <sheetName val="Реал2011_ОЗРК+РК"/>
      <sheetName val="КОНСТ"/>
      <sheetName val="Выработка электрэ"/>
      <sheetName val="Курс долора май"/>
      <sheetName val="Продажи"/>
      <sheetName val="КЦ_Кубака 08.09"/>
      <sheetName val="КЦ_СК 08.09"/>
      <sheetName val="КВАРЦЕВЫЙ_п"/>
      <sheetName val="БИРКАЧАН_п"/>
      <sheetName val="Контрольные РК 2011"/>
      <sheetName val="Афф2011_РК"/>
      <sheetName val="Реал2011_РК"/>
      <sheetName val="Афф2011_ОЗРК"/>
      <sheetName val="Баланс ДМ 2011. (2)"/>
      <sheetName val="Баланс ДМ 2011."/>
      <sheetName val="Реал2011_ОЗРК"/>
      <sheetName val="ДПП"/>
      <sheetName val="СВ_РАСЧЁТ"/>
      <sheetName val="Распр23"/>
      <sheetName val="Контрольные ОЗРК 2011"/>
      <sheetName val="Баланс ДМ 2011"/>
      <sheetName val="(Ф-6) Движение-08 "/>
      <sheetName val="Протокол"/>
      <sheetName val="Отчет по ТМЦ"/>
      <sheetName val="Планы производства"/>
      <sheetName val="Выгрузка от 23.04."/>
      <sheetName val="Выгрузка от 25.04.11"/>
      <sheetName val="ПО -1"/>
      <sheetName val="Баланс метал"/>
      <sheetName val="Статьи затрат (план-факт)"/>
      <sheetName val="Статьи затрат"/>
      <sheetName val="Отчет"/>
      <sheetName val="20 счет"/>
      <sheetName val="23 счет"/>
      <sheetName val="25 счет"/>
      <sheetName val="26 счет"/>
      <sheetName val="Форма №3"/>
      <sheetName val="Форма №4 Анализ"/>
      <sheetName val="ВМ"/>
      <sheetName val="Отчет по планам производ"/>
      <sheetName val="Выгрузка от 20.07.11"/>
      <sheetName val="Лист3"/>
      <sheetName val="Внутрен оборот"/>
      <sheetName val="ПО-1"/>
      <sheetName val="20 счет (Отчет по проводкам)"/>
      <sheetName val="Лист2"/>
      <sheetName val="Лист4"/>
      <sheetName val="Лист5"/>
      <sheetName val="Лист6"/>
      <sheetName val="23 счет (Отчет по проводкам)"/>
      <sheetName val="25 счет (Отчет по проводкам)"/>
      <sheetName val="26 счет (Отчет по проводкам)"/>
      <sheetName val="Лист7"/>
      <sheetName val="Лист8"/>
      <sheetName val="Лист9"/>
      <sheetName val="Лист10"/>
      <sheetName val="Лист11"/>
      <sheetName val="Лист12"/>
      <sheetName val="Лист13"/>
      <sheetName val="Лист14"/>
      <sheetName val="Лист15"/>
      <sheetName val="Лист17"/>
      <sheetName val="Лист18"/>
      <sheetName val="Лист16"/>
      <sheetName val="Лист19"/>
      <sheetName val="Лист20"/>
      <sheetName val="Лист21"/>
      <sheetName val="для работы"/>
      <sheetName val="Свод (План-Факт)"/>
      <sheetName val="Бюджет (План-Факт)"/>
      <sheetName val="Поступление"/>
      <sheetName val="Модернизация "/>
      <sheetName val="выбытие 01.04.05-30.09.05"/>
      <sheetName val="поступ."/>
      <sheetName val="модерниз."/>
      <sheetName val="списан."/>
      <sheetName val="XLR_NoRangeSheet"/>
      <sheetName val="Рез-т"/>
      <sheetName val="Расчет-выпуск"/>
      <sheetName val="ао драг"/>
      <sheetName val="свод драг"/>
      <sheetName val="ао"/>
      <sheetName val="бгмк"/>
      <sheetName val="ВМХК"/>
      <sheetName val="БГОК"/>
      <sheetName val="ксс"/>
      <sheetName val="ВАЮЗЖР Год"/>
      <sheetName val="АО ЖЦМ"/>
      <sheetName val="АЖР"/>
      <sheetName val="СЖР"/>
      <sheetName val="СОФ"/>
      <sheetName val="ЖОФ"/>
      <sheetName val="ЖМЗ"/>
      <sheetName val="БХМК"/>
      <sheetName val="ЖГОК МХК БГОК м - ц"/>
      <sheetName val="ВЮЗЖР"/>
      <sheetName val="Год ЖГОК МХК БГОК"/>
      <sheetName val="X-rates"/>
      <sheetName val="IS"/>
      <sheetName val="BS"/>
      <sheetName val="CF"/>
      <sheetName val="CE"/>
      <sheetName val="5"/>
      <sheetName val="6"/>
      <sheetName val="7"/>
      <sheetName val="8"/>
      <sheetName val="9"/>
      <sheetName val="10"/>
      <sheetName val="11"/>
      <sheetName val="12"/>
      <sheetName val="15"/>
      <sheetName val="16"/>
      <sheetName val="19"/>
      <sheetName val="22"/>
      <sheetName val="23"/>
      <sheetName val="25"/>
      <sheetName val="29"/>
      <sheetName val="30"/>
      <sheetName val="32"/>
      <sheetName val="LK"/>
      <sheetName val="Отп.раб.январь"/>
      <sheetName val="Отп.раб.февраль"/>
      <sheetName val="Отп.раб.март"/>
      <sheetName val="Оплата ночных"/>
      <sheetName val="Вахта январь"/>
      <sheetName val="Вахта февраль"/>
      <sheetName val="Вахта март"/>
      <sheetName val="Проезд в отпуск"/>
      <sheetName val="Межвахта февраль"/>
      <sheetName val="Межвахта март"/>
      <sheetName val="Оплата проезда по ТК"/>
      <sheetName val="УЧ.отп. январь"/>
      <sheetName val="Уч.отп. февраль"/>
      <sheetName val="Уч.отп.март"/>
      <sheetName val="Оплата проезда вахты"/>
      <sheetName val="При ув. январь"/>
      <sheetName val="При ув.февраль"/>
      <sheetName val="При ув.март"/>
      <sheetName val="Межвахта "/>
      <sheetName val="Оплата дней в пути январь"/>
      <sheetName val="Допик январь"/>
      <sheetName val="Опл.дней в пути февраль"/>
      <sheetName val="Допик февраль"/>
      <sheetName val="Опл.дней в пути март"/>
      <sheetName val="Допик март"/>
      <sheetName val="Вахтовая надбавка"/>
      <sheetName val="Общий свод март"/>
      <sheetName val="Межвахта январь"/>
      <sheetName val="Проездные январь"/>
      <sheetName val="Проездные фераль"/>
      <sheetName val="Проездные март"/>
      <sheetName val="ФСС"/>
      <sheetName val="Сверхурочка"/>
      <sheetName val="Отп.семье январь"/>
      <sheetName val="Отп.семье февраль"/>
      <sheetName val="Отп.семье март"/>
      <sheetName val="1_7_1 План ЦАЛ+ОТК"/>
      <sheetName val="Общепроизводственные"/>
      <sheetName val="1_5_2-ХозТрансп (2)"/>
      <sheetName val="1(свод КР)"/>
      <sheetName val="1(КР)"/>
      <sheetName val="2(КР)"/>
      <sheetName val="3(КР)"/>
      <sheetName val="матер.-во"/>
      <sheetName val="Таблица №1 (2 коп)"/>
      <sheetName val="Таблица № 2 (2 коп)"/>
      <sheetName val="Таблица № 5(2 коп)"/>
      <sheetName val="Таблица № (2 коп) "/>
      <sheetName val="Таблица №4 (2 коп)"/>
      <sheetName val="Данные"/>
      <sheetName val="14--1,2 (2)"/>
      <sheetName val="Ф5"/>
      <sheetName val="Ф6"/>
      <sheetName val="Ф7"/>
      <sheetName val="Ф8"/>
      <sheetName val="Ф9(свод)"/>
      <sheetName val="Ф9(дрова)"/>
      <sheetName val="Ф9(уголь)"/>
      <sheetName val="Ф9(нефть)"/>
      <sheetName val="мест бюд."/>
      <sheetName val="Прилож №1 к Ф1"/>
      <sheetName val="Прилож №2 к Ф1"/>
      <sheetName val="Прилож №3 к Ф1"/>
      <sheetName val="Прилож №5 к Ф1 улус и наслега"/>
      <sheetName val="Прилож №6 к Ф1 респуб."/>
      <sheetName val="рес"/>
      <sheetName val="Прилож №7 к Ф1 федералы"/>
      <sheetName val="фед"/>
      <sheetName val="Прилож №6 к Ф1"/>
      <sheetName val="Прилож №7 к Ф1"/>
      <sheetName val=" по отраслям прил.№7 к Ф1"/>
      <sheetName val="проч"/>
      <sheetName val="Прилож №8 к Ф1 (2)"/>
      <sheetName val="Фор"/>
      <sheetName val="Текст обоснования"/>
      <sheetName val="ОХЗ ГУП"/>
      <sheetName val="ОХЗ КТС"/>
      <sheetName val="ГУП"/>
      <sheetName val="Абый"/>
      <sheetName val="Алдан"/>
      <sheetName val="Аллайх"/>
      <sheetName val="Амга"/>
      <sheetName val="Анаб"/>
      <sheetName val="Булун"/>
      <sheetName val="В-Вил"/>
      <sheetName val="В-Кол"/>
      <sheetName val="В-Янск"/>
      <sheetName val="Вилюй"/>
      <sheetName val="Кыз-Сыр"/>
      <sheetName val="Горный"/>
      <sheetName val="жиган"/>
      <sheetName val="Кобяй"/>
      <sheetName val="Зареч"/>
      <sheetName val="Мег-Кан"/>
      <sheetName val="Мома"/>
      <sheetName val="Намцы"/>
      <sheetName val="Н-Кол"/>
      <sheetName val="Нюрба"/>
      <sheetName val="Оймякон"/>
      <sheetName val="Олекм"/>
      <sheetName val="Оленек"/>
      <sheetName val="С-Кол"/>
      <sheetName val="Сунтары"/>
      <sheetName val="Татта"/>
      <sheetName val="Томпон"/>
      <sheetName val="Джеб-Х"/>
      <sheetName val="Усть-Ал"/>
      <sheetName val="Усть-М"/>
      <sheetName val="Усть-Я"/>
      <sheetName val="Хангал"/>
      <sheetName val="Чурап"/>
      <sheetName val="Эвено-Б"/>
      <sheetName val="Коммунтепл"/>
      <sheetName val="Коммунк"/>
      <sheetName val="Маган"/>
      <sheetName val="АУП"/>
      <sheetName val="ОХЗ филиалов"/>
      <sheetName val="Отнесение общехоз"/>
      <sheetName val="Защит"/>
      <sheetName val="Финансово-экономическое у"/>
      <sheetName val="Пояснения"/>
      <sheetName val="Финансово-экономическое упр"/>
      <sheetName val="Анабар"/>
      <sheetName val="ОСВ Анабар"/>
      <sheetName val="ВЯнск"/>
      <sheetName val="ОСВ Верхоянск"/>
      <sheetName val="Олекма"/>
      <sheetName val="ОСВ Олекма"/>
      <sheetName val="УАлдан"/>
      <sheetName val="ОСВ Усть-Алдан"/>
      <sheetName val="Реестр общ "/>
      <sheetName val="тэ (бюдж)"/>
      <sheetName val="саночистка"/>
      <sheetName val="расчет q по интерполяции"/>
      <sheetName val="форма 1(амортизация)"/>
      <sheetName val="форма 2(амортизация)"/>
      <sheetName val="Свод амортизация"/>
      <sheetName val="форма 3 (аммортизация)"/>
      <sheetName val="форма 4 (амортизация)"/>
      <sheetName val="Аналитика"/>
      <sheetName val="Телефон"/>
      <sheetName val="Свод (филиалы с резерв)"/>
      <sheetName val="Свод (филиалы)"/>
      <sheetName val="Санкционированный бюджет"/>
      <sheetName val="ЦФО"/>
      <sheetName val="Аллаиха"/>
      <sheetName val="Верхневил"/>
      <sheetName val="Верхнекол"/>
      <sheetName val="Верхоян"/>
      <sheetName val="Жиганский"/>
      <sheetName val="Заречье"/>
      <sheetName val="Мегин_Канг"/>
      <sheetName val="Н_Кол"/>
      <sheetName val="Среднекол"/>
      <sheetName val="Сунтар"/>
      <sheetName val="Томпо"/>
      <sheetName val="Джебарики"/>
      <sheetName val="У_Алдан"/>
      <sheetName val="Чурапча"/>
      <sheetName val="Эв_Быт"/>
      <sheetName val="ИД"/>
      <sheetName val="КТС"/>
      <sheetName val="КК"/>
      <sheetName val="резерв"/>
      <sheetName val="вилюйск"/>
      <sheetName val="заречный"/>
      <sheetName val="Проверка"/>
      <sheetName val="Соц выплаты распред"/>
      <sheetName val="закуп тн"/>
      <sheetName val="закуп руб"/>
      <sheetName val="хранение"/>
      <sheetName val="транспорт"/>
      <sheetName val="транспорт ЖД"/>
      <sheetName val="транспорт водный фрахт"/>
      <sheetName val="транспортавто"/>
      <sheetName val="анализ"/>
      <sheetName val="СВОД не стирать"/>
      <sheetName val="ФКК"/>
      <sheetName val="TDSheet"/>
      <sheetName val="прилож с 1вар жилф по дог сМО"/>
      <sheetName val="приложение с изм жилфонд"/>
      <sheetName val="1(вс)Арылах"/>
      <sheetName val="1(вс)Эльгетск"/>
      <sheetName val="1(вс)Бетенкес"/>
      <sheetName val="1(вс)Сайды"/>
      <sheetName val="1(вс)Боронук"/>
      <sheetName val="1(вс)Юттях"/>
      <sheetName val="1(вс)Эге-Хая"/>
      <sheetName val="1(вс)Верхоянск"/>
      <sheetName val="1(вс) Батагай"/>
      <sheetName val="1(вс)Свод на 4 тарифа"/>
      <sheetName val="2(вс)"/>
      <sheetName val="3(вс)"/>
      <sheetName val="5(вс)"/>
      <sheetName val="4(вс)"/>
      <sheetName val="6(вс)."/>
      <sheetName val="7(вс)"/>
      <sheetName val="8(вс)"/>
      <sheetName val="10-тх"/>
      <sheetName val="технол"/>
      <sheetName val="подвоз"/>
      <sheetName val="Ф 1(техн вода) ДСК 2010"/>
      <sheetName val="ВЯнск (2) ДСК 2010"/>
      <sheetName val="1(тх) Арылах"/>
      <sheetName val="Прил №1 Ар"/>
      <sheetName val="1(тх) Эльгетск"/>
      <sheetName val="Прил №1 Эльг"/>
      <sheetName val="1 (тх)Бетенкес"/>
      <sheetName val="Прил №1 Бет"/>
      <sheetName val="1(тх) сайды"/>
      <sheetName val="Прил №1 Сай"/>
      <sheetName val="1(тх) Боронук"/>
      <sheetName val="Прил №1 Бор"/>
      <sheetName val="1(тх) Юттях"/>
      <sheetName val="Прил №1Ют"/>
      <sheetName val="1(тх) Эге-х"/>
      <sheetName val="Прилож №1 Эг-Х"/>
      <sheetName val="1(тх) Верх"/>
      <sheetName val="Прилож№1"/>
      <sheetName val="1 (тх) Батаг"/>
      <sheetName val="Прил №1"/>
      <sheetName val="Свод приложений"/>
      <sheetName val="ф 1 (тх) свод."/>
      <sheetName val="форма 2 (тх)"/>
      <sheetName val="форма 3(тх) "/>
      <sheetName val="(форма 4(тх)"/>
      <sheetName val="Ф 1 топливо "/>
      <sheetName val="Ф-6 хранение"/>
      <sheetName val="1 автотрансп"/>
      <sheetName val="5(тх )."/>
      <sheetName val="6тх "/>
      <sheetName val="7 тх"/>
      <sheetName val="8 тх "/>
      <sheetName val="форма 9(тх)"/>
      <sheetName val="форма 10( тх) "/>
      <sheetName val="ТБ_Нефть"/>
      <sheetName val="ТБ_Уголь"/>
      <sheetName val="НУРТ"/>
      <sheetName val="1автотранс -новя форма"/>
      <sheetName val="% распределения"/>
      <sheetName val="ВВил"/>
      <sheetName val="Вил"/>
      <sheetName val="ВКол"/>
      <sheetName val="Верхоянск"/>
      <sheetName val="Дж-Хая"/>
      <sheetName val="Жиганск"/>
      <sheetName val="Мегино"/>
      <sheetName val="Нам"/>
      <sheetName val="НКол"/>
      <sheetName val="СКол"/>
      <sheetName val="У-Алдан"/>
      <sheetName val="Ханг"/>
      <sheetName val="Э-Быт"/>
      <sheetName val="Финансово-экономич"/>
      <sheetName val="газ"/>
      <sheetName val="нефть"/>
      <sheetName val="итого уголь"/>
      <sheetName val="уг1"/>
      <sheetName val="уголь"/>
      <sheetName val="дрова"/>
      <sheetName val="Бют.Нов.шк(н)"/>
      <sheetName val="Бют.Муз(д)"/>
      <sheetName val="Бют.Инт(у)"/>
      <sheetName val="Бют.Детс(у)"/>
      <sheetName val="Бют.Конт.(у)"/>
      <sheetName val="Бют.Больн(у)"/>
      <sheetName val="Бют.СДК(у)"/>
      <sheetName val="Тараг.ЦК(н)"/>
      <sheetName val="Тараг.ФАП(у)"/>
      <sheetName val="Тараг.Детс(у)"/>
      <sheetName val="Хороб.Шк(н)"/>
      <sheetName val="Хороб.Кв(н)"/>
      <sheetName val="Хороб.Больн(у)"/>
      <sheetName val="Тылл-1.Шк(н)"/>
      <sheetName val="Тылл-1.Кв(у)"/>
      <sheetName val="Тылл-1.Детс(у)"/>
      <sheetName val="Тылл-1.Инт(у)"/>
      <sheetName val="Жабыл.Цк(н)"/>
      <sheetName val="Жабыл.Гараж(у)"/>
      <sheetName val="Мельж.ЦК(н)"/>
      <sheetName val="Мельж.Гараж(у)"/>
      <sheetName val="Батар.ЦК(н)"/>
      <sheetName val="Алтан.ЦК(н)"/>
      <sheetName val="Ходор.Шк(н)"/>
      <sheetName val="Ходор.Детс(у)"/>
      <sheetName val="Ходоро СДК(у)"/>
      <sheetName val="Ходор.Гараж(у)"/>
      <sheetName val="Тюнг.ЦК-1(н)"/>
      <sheetName val="Тюнг.ЦК-2(н)"/>
      <sheetName val="Тюнг.Детс(у)"/>
      <sheetName val="Тюнг.Гараж(у)"/>
      <sheetName val="Жанх.Шк(н)"/>
      <sheetName val="Жанх.ЦК(н)"/>
      <sheetName val="Жанх.Детс(у)"/>
      <sheetName val="Майя.СОК(н)"/>
      <sheetName val="Майя.60кв жд(н)"/>
      <sheetName val="Майя.Гост(г)"/>
      <sheetName val="Майя.Кв(г)"/>
      <sheetName val="Майя.СХТ(г)"/>
      <sheetName val="Майя.РИК(г)"/>
      <sheetName val="Майя.ЦРБ(г)"/>
      <sheetName val="Майя.Баня(г)"/>
      <sheetName val="Майя.Кинопр.(г)"/>
      <sheetName val="Майя.Лесоп.(г)"/>
      <sheetName val="Майя.База ТКЭ(у)"/>
      <sheetName val="Майя.Мелиор.(у)"/>
      <sheetName val="Майя.Колб.(у)"/>
      <sheetName val="Майя.Гараж ЖКХ(у)"/>
      <sheetName val="Майя.Мегинострой(н)"/>
      <sheetName val="Н-Б.Н-ЛЭП(н)"/>
      <sheetName val="Н-Б.Шк(г)"/>
      <sheetName val="Н-БЛесхоз(у)"/>
      <sheetName val="Н-Б.ДРСУ(г)"/>
      <sheetName val="Н-Б.Солн(у)"/>
      <sheetName val="Н-Б.Энерг(у)"/>
      <sheetName val="Н-Б.Холб(г)"/>
      <sheetName val="Н-Б.ПМК ЛЭП(у)"/>
      <sheetName val="Хапт.Кв(г)"/>
      <sheetName val="Хапт.Адм.(у)"/>
      <sheetName val="Хапт.Инт(у)"/>
      <sheetName val="Чемоик.ЦК(у)"/>
      <sheetName val="Чемоик.ФАП(д)"/>
      <sheetName val="Чемоик.Спортз(у)"/>
      <sheetName val="Чемоик.Гараж(у)"/>
      <sheetName val="Нахар-1.ЦК(у)"/>
      <sheetName val="Нахар-1.Гараж(д)"/>
      <sheetName val="Нахар-1.Нач.шк(у)"/>
      <sheetName val="Бед.Гараж(у)"/>
      <sheetName val="Бед.Кв(у)"/>
      <sheetName val="Бед.Инт(у)"/>
      <sheetName val="Бед.ФАП(у)"/>
      <sheetName val="Холг.Гараж(д)"/>
      <sheetName val="Холг.Детс(у)"/>
      <sheetName val="Холг.ЦК(у)"/>
      <sheetName val="Дойд.Гараж(у)"/>
      <sheetName val="Дойд.Шк(у)"/>
      <sheetName val="Тылл-2.Скваж(д)"/>
      <sheetName val="Тылл-2.Гараж(д)"/>
      <sheetName val="Тылл-2.Адм(у)"/>
      <sheetName val="Тылл-2.Кв(у)"/>
      <sheetName val="Хара.Лицей(г)"/>
      <sheetName val="Хара.Кв(у)"/>
      <sheetName val="Павл.ЦК(г)"/>
      <sheetName val="Павл.Кв(г)"/>
      <sheetName val="Павл.Детса(у)"/>
      <sheetName val="Доллу.Шк(у)"/>
      <sheetName val="Доллу.СДК(у)"/>
      <sheetName val="Доллу.ФАП(у)"/>
      <sheetName val="Мегин.Шк(у)"/>
      <sheetName val="Мегин.Кв(у)"/>
      <sheetName val="Мегин.Гараж(у)"/>
      <sheetName val="Мегин.Детс(у)"/>
      <sheetName val="Мегин.Больн(у)"/>
      <sheetName val="Мегин.Физз(у)"/>
      <sheetName val="Мегин.Ароч(у)"/>
      <sheetName val="Догд.ЦК(у)"/>
      <sheetName val="Догд.ФАП(у)"/>
      <sheetName val="Догд.Гараж(у)"/>
      <sheetName val="Нахар-2.Больн(у)"/>
      <sheetName val="Нахар-2.Гараж(у)"/>
      <sheetName val="Нахар-2.Кв(у)"/>
      <sheetName val="Нахар-2.Солн(у)"/>
      <sheetName val="Рассол.Шк(у)"/>
      <sheetName val="Рассол.ФАП(у)"/>
      <sheetName val="Рассол.СДК(у)"/>
      <sheetName val="Томтор.ФОК(у)"/>
      <sheetName val="Томтор.ФАП(у)"/>
      <sheetName val="Томтор.СДК(у)"/>
      <sheetName val="Томтор.Гараж(у)"/>
      <sheetName val="Томтор.Шк(у)"/>
      <sheetName val="Томтор.Адм(у)"/>
      <sheetName val="Аранг.ЦК(у)"/>
      <sheetName val="Аранг.Детс(у)"/>
      <sheetName val="Аранг.Гараж(у)"/>
      <sheetName val="Морук.ЦК(у)"/>
      <sheetName val="Мегюр.ЦК(у)"/>
      <sheetName val="Мегюр.СДК(у)"/>
      <sheetName val="Восстановленная_внешняя_ссылка1"/>
      <sheetName val="02.03.09(в значениях)"/>
      <sheetName val="утвержд сумм (в знач)"/>
      <sheetName val="утвержд сумм"/>
      <sheetName val="Контракты Директоров"/>
      <sheetName val="Контракты Гл.инженеров"/>
      <sheetName val="Контракты Гл.бухгалтеров"/>
      <sheetName val="Контракты Гл.экономистов"/>
      <sheetName val="свод сумм"/>
      <sheetName val="1"/>
      <sheetName val=" 2"/>
      <sheetName val="3"/>
      <sheetName val="4"/>
      <sheetName val="вар-1"/>
      <sheetName val="кал.гр. 1"/>
      <sheetName val="Chart"/>
      <sheetName val="Summary"/>
      <sheetName val="Stockpile"/>
      <sheetName val="WasteT"/>
      <sheetName val="OreT"/>
      <sheetName val="WasteV"/>
      <sheetName val="OreSulphV"/>
      <sheetName val="OreKaolV"/>
      <sheetName val="Mining"/>
      <sheetName val="Bench Data"/>
      <sheetName val="StagesReport"/>
      <sheetName val="StockpileOriginal"/>
      <sheetName val="SummaryOriginal"/>
      <sheetName val="waste_dmp_inf"/>
      <sheetName val="ore_inf"/>
      <sheetName val="Горн. план"/>
      <sheetName val="Экспл карьера АК-I-A"/>
      <sheetName val="Актогай моб ФОТ"/>
      <sheetName val="КВ.ИО.ЭВ."/>
      <sheetName val="Capex"/>
      <sheetName val="Аморт"/>
      <sheetName val="Модель NPV"/>
      <sheetName val="assumptions"/>
      <sheetName val="Sensitivity (2)"/>
      <sheetName val="Sensitivity"/>
      <sheetName val="Opex"/>
      <sheetName val="Stacking Limited Case- New Base"/>
      <sheetName val="Average Grade Case"/>
      <sheetName val="EW Limited Case"/>
      <sheetName val="Schedule push back 6months"/>
      <sheetName val="Модель NPV SIMULUS"/>
      <sheetName val="Кап. затр. кучного"/>
      <sheetName val="Экспл карьера"/>
      <sheetName val="Капитальные затраты"/>
      <sheetName val="Удельные затраты"/>
      <sheetName val="Ценник"/>
      <sheetName val="P11D"/>
      <sheetName val="Ass."/>
      <sheetName val="K11D"/>
      <sheetName val="P11E"/>
      <sheetName val="N16A"/>
      <sheetName val="N16SEDAN"/>
      <sheetName val="C23"/>
      <sheetName val="V10A"/>
      <sheetName val="A33B"/>
      <sheetName val="Group Budget"/>
      <sheetName val="Group Eliminations"/>
      <sheetName val="Aggregated Group Budget"/>
      <sheetName val="KCCI"/>
      <sheetName val="MKM"/>
      <sheetName val="KCC"/>
      <sheetName val="Eliminations"/>
      <sheetName val="Aggregated Budget"/>
      <sheetName val="CC_N"/>
      <sheetName val="coal consumption for heat ener"/>
      <sheetName val="PR Budget 08"/>
      <sheetName val="PR Budget 09"/>
      <sheetName val="VC+FC"/>
      <sheetName val="Calculations"/>
      <sheetName val="ComshUSD"/>
      <sheetName val="ComshKZT"/>
      <sheetName val="IS KZT AES format"/>
      <sheetName val="CF KZT AES format"/>
      <sheetName val="BS Movements"/>
      <sheetName val="BSKZT"/>
      <sheetName val="BSUSD"/>
      <sheetName val="Assumption"/>
      <sheetName val="CF_Detail"/>
      <sheetName val="CF$"/>
      <sheetName val="IS$"/>
      <sheetName val="IS "/>
      <sheetName val="CFPres"/>
      <sheetName val="Rollforward of loan"/>
      <sheetName val="Interest"/>
      <sheetName val="Trans"/>
      <sheetName val="Loans"/>
      <sheetName val="Capex Summary"/>
      <sheetName val="Capex 2009"/>
      <sheetName val="Capex 2010"/>
      <sheetName val="Repair 2009"/>
      <sheetName val="FX"/>
      <sheetName val="ICLoan"/>
      <sheetName val="2008_Links"/>
      <sheetName val="DT"/>
      <sheetName val="FA Tax"/>
      <sheetName val="Sensitivity table"/>
      <sheetName val="OpData"/>
      <sheetName val="KPI"/>
      <sheetName val="Safety_Stationary_Housekeep_09 "/>
      <sheetName val="Pres_assump"/>
      <sheetName val="IC"/>
      <sheetName val="FAS133"/>
      <sheetName val="Inter Rao realised"/>
      <sheetName val="Банк1"/>
      <sheetName val="Банк ориг"/>
      <sheetName val="Банк"/>
      <sheetName val="ЦЗ"/>
      <sheetName val="КМ"/>
      <sheetName val="Отчет 1"/>
      <sheetName val="МЭМР"/>
      <sheetName val="Бизнес план"/>
      <sheetName val="прогноз"/>
      <sheetName val="USS99"/>
      <sheetName val="dolarrate"/>
      <sheetName val="1996"/>
      <sheetName val="INDIECO1"/>
      <sheetName val="I-XII"/>
      <sheetName val="Comshare"/>
      <sheetName val="I-XII ГААП"/>
      <sheetName val="расходы буд периодов ( 2004)"/>
      <sheetName val="расходы буд периодов ( 2003)"/>
      <sheetName val="SHELL"/>
      <sheetName val="Quick Summ"/>
      <sheetName val="Changes"/>
      <sheetName val="Income"/>
      <sheetName val="Rev"/>
      <sheetName val="Cash &amp; Returns"/>
      <sheetName val="Forecasts"/>
      <sheetName val="Load"/>
      <sheetName val="8-O&amp;M Data"/>
      <sheetName val="O&amp;M"/>
      <sheetName val="Emissions"/>
      <sheetName val="Project Data"/>
      <sheetName val="Construction"/>
      <sheetName val="EPC Costs"/>
      <sheetName val="Future Work"/>
      <sheetName val="Owners Costs, Tax, Econ"/>
      <sheetName val="Debt"/>
      <sheetName val="Dep&amp;Tax"/>
      <sheetName val="Finance Input"/>
      <sheetName val="CST Tax"/>
      <sheetName val="Coal Forecast"/>
      <sheetName val="Heat Rate"/>
      <sheetName val="AESPR FINANCIALS"/>
      <sheetName val="AESPR SUMMARY"/>
      <sheetName val="PROJECTED OPERATIONS"/>
      <sheetName val="GECC financing"/>
      <sheetName val="2002 detailed forecast"/>
      <sheetName val="DBT_SUMM"/>
      <sheetName val="DBT_BYOUT"/>
      <sheetName val="DRAWDOWN"/>
      <sheetName val="REVENUE"/>
      <sheetName val="TAXES"/>
      <sheetName val="AVAILABILITY"/>
      <sheetName val="TECHNICAL"/>
      <sheetName val="PPA CALCS"/>
      <sheetName val="PPA_EXHIBITS"/>
      <sheetName val="DEMAND CHARGE"/>
      <sheetName val="Tax Exempt S&amp;U"/>
      <sheetName val="Tax Exempt Draws"/>
      <sheetName val="TE_DS_CapI"/>
      <sheetName val="AESPR HISTORY"/>
      <sheetName val="Module2"/>
      <sheetName val="Debt Detail"/>
      <sheetName val="WACC"/>
      <sheetName val="Sheet1"/>
      <sheetName val="Sheet2"/>
      <sheetName val="Sheet3"/>
      <sheetName val="O_M"/>
      <sheetName val="Owners Costs_ Tax_ Econ"/>
      <sheetName val="unit1sum3"/>
      <sheetName val="unit2sum3"/>
      <sheetName val="unit1sum2"/>
      <sheetName val="unit2sum2"/>
      <sheetName val="DISCOUNT RATES"/>
      <sheetName val="COVER"/>
      <sheetName val="ECONOMICS"/>
      <sheetName val="DEVELOPMENT"/>
      <sheetName val="OPS_UNIT 1"/>
      <sheetName val="OPS_UNIT 2"/>
      <sheetName val="POWER SALES"/>
      <sheetName val="DEPRECIATION"/>
      <sheetName val="MAINT RESRV"/>
      <sheetName val="WKNG CAPITAL"/>
      <sheetName val="UNLEV FI STMNTS"/>
      <sheetName val="unit1sum1"/>
      <sheetName val="unit2sum1"/>
      <sheetName val="FI_ASSUMP"/>
      <sheetName val="CONST_FI"/>
      <sheetName val="PROJ_FI"/>
      <sheetName val="DCR"/>
      <sheetName val="DSR"/>
      <sheetName val="DEPRECIATION (lev)"/>
      <sheetName val="LEV FI STMNTS"/>
      <sheetName val="P.I.B."/>
      <sheetName val="title"/>
      <sheetName val="notes"/>
      <sheetName val="balance sheet (usd)"/>
      <sheetName val="balance sheet (tenge)"/>
      <sheetName val="income statement (usd)"/>
      <sheetName val="income statement (tenge)"/>
      <sheetName val="comparison to budget"/>
      <sheetName val="ТЭП - электроэнергия"/>
      <sheetName val="Data 1 (2)"/>
      <sheetName val="Data 1"/>
      <sheetName val="Parameters"/>
      <sheetName val="Title_1"/>
      <sheetName val="BS_MinFin"/>
      <sheetName val="BS_KCC"/>
      <sheetName val="IS_КСС"/>
      <sheetName val="IS_PLC"/>
      <sheetName val="BS_PLC"/>
      <sheetName val="1.1"/>
      <sheetName val="1.2"/>
      <sheetName val="2.1"/>
      <sheetName val="2.2"/>
      <sheetName val="15.1"/>
      <sheetName val="17"/>
      <sheetName val="18"/>
      <sheetName val="24"/>
      <sheetName val="26.1"/>
      <sheetName val="26.2"/>
      <sheetName val="Example"/>
      <sheetName val="июнь, II квартал"/>
      <sheetName val="остатки ТМЦ"/>
      <sheetName val="бюджет июнь "/>
      <sheetName val="бюджет июль"/>
      <sheetName val="бюджет август"/>
      <sheetName val="бюджет сентябрь"/>
      <sheetName val="3 квартал"/>
      <sheetName val="янв тенге"/>
      <sheetName val="янв 09"/>
      <sheetName val="фев 09"/>
      <sheetName val="фев тенге"/>
      <sheetName val="2 мес"/>
      <sheetName val="март"/>
      <sheetName val="март тенге"/>
      <sheetName val="3 мес "/>
      <sheetName val="апр  тенге"/>
      <sheetName val="4 мес "/>
      <sheetName val="4 мес тенге"/>
      <sheetName val="май тенге"/>
      <sheetName val="5 мес тенге"/>
      <sheetName val="июнь"/>
      <sheetName val="6 мес тенге"/>
      <sheetName val="июль"/>
      <sheetName val="7 мес тенге"/>
      <sheetName val="август"/>
      <sheetName val="8 мес тенге"/>
      <sheetName val="сентябрь"/>
      <sheetName val="9 мес тенге"/>
      <sheetName val="октябрь"/>
      <sheetName val="10 мес тенге"/>
      <sheetName val="с-ть грэс сентябрь"/>
      <sheetName val="с-ть грэс октябрь"/>
      <sheetName val="с-ть грэс ноябрь "/>
      <sheetName val="с-ть грэс декабрь"/>
      <sheetName val="грэс"/>
      <sheetName val="PR Budget 2010"/>
      <sheetName val="comments"/>
      <sheetName val="$CF_Detail"/>
      <sheetName val="IS KZT"/>
      <sheetName val="IS USD"/>
      <sheetName val="Output GRES -1 KZT"/>
      <sheetName val="Revenue and trade receivables"/>
      <sheetName val="COGS, TP and other BS items KZT"/>
      <sheetName val="Other IS items KZT"/>
      <sheetName val="Tax payable"/>
      <sheetName val="Non-current assets and CAPEX"/>
      <sheetName val="Output GRES -1 USD"/>
      <sheetName val="Revenue and trade receivabl USD"/>
      <sheetName val="COGS, TP and other BS items USD"/>
      <sheetName val="Other IS items KZT (2)"/>
      <sheetName val="Tax payable USD"/>
      <sheetName val="Non-current assets CPX USD"/>
      <sheetName val="Capex 2009 v2"/>
      <sheetName val="Repair 2010"/>
      <sheetName val="Trial Balance"/>
      <sheetName val="BD"/>
      <sheetName val="COA"/>
      <sheetName val="Корректировки"/>
      <sheetName val="Def Tax"/>
      <sheetName val="CF_Notes"/>
      <sheetName val="discl FS"/>
      <sheetName val="FS_round"/>
      <sheetName val="related parties IS"/>
      <sheetName val="related parties BS"/>
      <sheetName val="cur risk 04"/>
      <sheetName val="cur risk 05"/>
      <sheetName val="DTT 2005"/>
      <sheetName val="DTT 2004"/>
      <sheetName val="DTT 2003"/>
      <sheetName val="Depr'n cut off"/>
      <sheetName val="Allowance DTT"/>
      <sheetName val="Allowance New"/>
      <sheetName val="Canteen"/>
      <sheetName val="2005 Tax Return"/>
      <sheetName val="Allow_Adv"/>
      <sheetName val="New Provision Entries"/>
      <sheetName val="Intang Rollforward"/>
      <sheetName val="FA Rollforward"/>
      <sheetName val="FA suppl"/>
      <sheetName val="Allowance Old"/>
      <sheetName val="70701 summary"/>
      <sheetName val="807"/>
      <sheetName val="8210219"/>
      <sheetName val="8210336"/>
      <sheetName val="81124"/>
      <sheetName val="8210352"/>
      <sheetName val="Alliance"/>
      <sheetName val="BTA Penalty"/>
      <sheetName val="2001"/>
      <sheetName val="2002"/>
      <sheetName val="2003"/>
      <sheetName val="2004"/>
      <sheetName val="2005 6 мес"/>
      <sheetName val="2005"/>
      <sheetName val="2006 6 месяц"/>
      <sheetName val="844-2005"/>
      <sheetName val="844-2006"/>
      <sheetName val="Tax supp sched"/>
      <sheetName val="Tax Recon"/>
      <sheetName val="temp_perm"/>
      <sheetName val="C-01"/>
      <sheetName val="Mazut"/>
      <sheetName val="Уголь Майкубе"/>
      <sheetName val="Движение угля"/>
      <sheetName val="SC-уголь"/>
      <sheetName val="AES Corp Charges"/>
      <sheetName val="Instructions"/>
      <sheetName val="Index"/>
      <sheetName val="Var Cost"/>
      <sheetName val="AKSU SWAP"/>
      <sheetName val="DT transactions"/>
      <sheetName val="Cons Apr"/>
      <sheetName val="Cons Apr (2)"/>
      <sheetName val="D&amp;T"/>
      <sheetName val="CTA"/>
      <sheetName val="Sheet5"/>
      <sheetName val="Flash"/>
      <sheetName val="Generation"/>
      <sheetName val="Sheet6"/>
      <sheetName val="Open Bal Reclasses"/>
      <sheetName val="Opening balances"/>
      <sheetName val="Sheet4"/>
      <sheetName val="Suntree"/>
      <sheetName val="CIT Payments"/>
      <sheetName val="Alliance 2"/>
      <sheetName val="BTA"/>
      <sheetName val="Fortis DFC"/>
      <sheetName val="Deferred BTA comission"/>
      <sheetName val="Provision"/>
      <sheetName val="LTC"/>
      <sheetName val="MR001 map"/>
      <sheetName val="MR001"/>
      <sheetName val="EkiBV"/>
      <sheetName val="Tax PP&amp;E per 2007 Tax-return"/>
      <sheetName val="PY_ADJ"/>
      <sheetName val="Затраты"/>
      <sheetName val="Sheet7"/>
      <sheetName val="2007 RTA"/>
      <sheetName val="CY_ADJ"/>
      <sheetName val="Non IC Input"/>
      <sheetName val="Deferred Tax"/>
      <sheetName val="temp_perm_diff"/>
      <sheetName val="Tax PP&amp;E"/>
      <sheetName val="FA summary"/>
      <sheetName val="GAAP COA"/>
      <sheetName val="списание ОС  ГААП КАЗ"/>
      <sheetName val="J C "/>
      <sheetName val="Acc 2411"/>
      <sheetName val="Acc 2732"/>
      <sheetName val="Acc 2412"/>
      <sheetName val="Acc 2413"/>
      <sheetName val="Acc 2414"/>
      <sheetName val="Acc 2415"/>
      <sheetName val="Acc 2930"/>
      <sheetName val="Endeavor Income Statement"/>
      <sheetName val="Pretax Contribution by Entity"/>
      <sheetName val="Income Statement by LOB"/>
      <sheetName val="#REF"/>
      <sheetName val="Факт_2008"/>
      <sheetName val="план 2009"/>
      <sheetName val="план 2009 с инв.составл."/>
      <sheetName val="Settings"/>
      <sheetName val="Template"/>
      <sheetName val="Reconciliation"/>
      <sheetName val="ADJ#14"/>
      <sheetName val="TB"/>
      <sheetName val="Раскрытие"/>
      <sheetName val="Баланс. метод"/>
      <sheetName val="ОС.К-07"/>
      <sheetName val="Движение"/>
      <sheetName val="сверка ОС"/>
      <sheetName val="22.кд"/>
      <sheetName val="ОС.В-07"/>
      <sheetName val="ОС.23-07"/>
      <sheetName val="22.вд"/>
      <sheetName val="ОС.Ц-07"/>
      <sheetName val="23.кд"/>
      <sheetName val="ОС.сс"/>
      <sheetName val="Ф-19"/>
      <sheetName val="РБП"/>
      <sheetName val="Y5.130 MSC"/>
      <sheetName val="Y5.131 MSC"/>
      <sheetName val="32-07"/>
      <sheetName val="НА"/>
      <sheetName val="ДЗ"/>
      <sheetName val="налоги"/>
      <sheetName val="убытки"/>
      <sheetName val="Ф-32"/>
      <sheetName val="BS LLC"/>
      <sheetName val="IS LLC"/>
      <sheetName val="data"/>
      <sheetName val="validation"/>
      <sheetName val="Trail balance"/>
      <sheetName val="531"/>
      <sheetName val="KZM_v01"/>
      <sheetName val="DRS"/>
      <sheetName val="CF-i"/>
      <sheetName val="CF-d"/>
      <sheetName val="DRS SA"/>
      <sheetName val="CF-i SA"/>
      <sheetName val="CF-d SA"/>
      <sheetName val="601"/>
      <sheetName val="601a"/>
      <sheetName val="701"/>
      <sheetName val="721"/>
      <sheetName val="721a"/>
      <sheetName val="711"/>
      <sheetName val="628"/>
      <sheetName val="741"/>
      <sheetName val="611"/>
      <sheetName val="771"/>
      <sheetName val="771a"/>
      <sheetName val="771b"/>
      <sheetName val="771c"/>
      <sheetName val="273"/>
      <sheetName val="273a"/>
      <sheetName val="241"/>
      <sheetName val="241a"/>
      <sheetName val="241b"/>
      <sheetName val="292"/>
      <sheetName val="292a"/>
      <sheetName val="221"/>
      <sheetName val="221a"/>
      <sheetName val="130"/>
      <sheetName val="132"/>
      <sheetName val="121"/>
      <sheetName val="161"/>
      <sheetName val="122"/>
      <sheetName val="122a"/>
      <sheetName val="122b"/>
      <sheetName val="103"/>
      <sheetName val="100"/>
      <sheetName val="101"/>
      <sheetName val="106"/>
      <sheetName val="331"/>
      <sheetName val="449"/>
      <sheetName val="321"/>
      <sheetName val="335"/>
      <sheetName val="335a"/>
      <sheetName val="S7.200"/>
      <sheetName val="V7.300"/>
      <sheetName val="V7.301"/>
      <sheetName val="Mapping"/>
      <sheetName val="System"/>
      <sheetName val="January"/>
      <sheetName val="KPower_Budget_Inp"/>
      <sheetName val="KPower_Actual_Inp"/>
      <sheetName val="Setup"/>
      <sheetName val="Front"/>
      <sheetName val="KCC_Power"/>
      <sheetName val="KPI_Jan"/>
      <sheetName val="KPI_Feb"/>
      <sheetName val="KPI_Mar"/>
      <sheetName val="KPI_Apr"/>
      <sheetName val="KPI_May"/>
      <sheetName val="KPI_June"/>
      <sheetName val="KPI_July"/>
      <sheetName val="KPI_Aug"/>
      <sheetName val="KPI_Sept"/>
      <sheetName val="KPI_Oct"/>
      <sheetName val="KPI_Nov"/>
      <sheetName val="KPI_Dec"/>
      <sheetName val="EFOR_Hours_Budget"/>
      <sheetName val="EAF_EFOR_Budget"/>
      <sheetName val="EFOR_Hours_Act"/>
      <sheetName val="EAF_EFOR_Act"/>
      <sheetName val="Executive summary"/>
      <sheetName val="Copper"/>
      <sheetName val="Other Metals"/>
      <sheetName val="A1_new"/>
      <sheetName val="A2"/>
      <sheetName val="A2.1"/>
      <sheetName val="A2.2"/>
      <sheetName val="P-4"/>
      <sheetName val="11 мес ИКП по опер"/>
      <sheetName val="22 09 09"/>
      <sheetName val="отклонение по норме"/>
      <sheetName val="Шаблон 2010"/>
      <sheetName val="сравнительная"/>
      <sheetName val="к утвержд (2)"/>
      <sheetName val="Примечания к КП"/>
      <sheetName val="к утвержд"/>
      <sheetName val="к утвер в тенге"/>
      <sheetName val="К.пл. "/>
      <sheetName val="к утвержд_2"/>
      <sheetName val="ИСХОД"/>
      <sheetName val="Лист1к"/>
      <sheetName val="УНР БИ"/>
      <sheetName val="ДТ"/>
      <sheetName val="масл"/>
      <sheetName val="АШ"/>
      <sheetName val="буршт"/>
      <sheetName val="кор"/>
      <sheetName val="муф"/>
      <sheetName val="хв"/>
      <sheetName val="УНР ВМ 1"/>
      <sheetName val="ВМ1"/>
      <sheetName val="Анк крепл"/>
      <sheetName val="ПиломатКП"/>
      <sheetName val="перем"/>
      <sheetName val="вентрукав"/>
      <sheetName val="Цепи"/>
      <sheetName val="сравнит без ОАР"/>
      <sheetName val="Рамное крепление"/>
      <sheetName val="УНР ВМ"/>
      <sheetName val="15 01 09"/>
      <sheetName val="единички"/>
      <sheetName val="сравнит (3)"/>
      <sheetName val="сравнит (2)"/>
      <sheetName val="сравнит"/>
      <sheetName val="К.пл.  (2)"/>
      <sheetName val="свод (2)"/>
      <sheetName val="19 09 09"/>
      <sheetName val="22 09 09 (2)"/>
      <sheetName val="отклон по норме"/>
      <sheetName val="КП на утвежд"/>
      <sheetName val="КП на утвежд (3)"/>
      <sheetName val="КП на утв в тенге"/>
      <sheetName val="К.пл."/>
      <sheetName val="УНР ВМ1"/>
      <sheetName val="КП на утвежд (2)"/>
      <sheetName val="ДТкп"/>
      <sheetName val="дизтопливо Белаз"/>
      <sheetName val="расчет д.т на белаз 55тн"/>
      <sheetName val="маслКП"/>
      <sheetName val="АШкп"/>
      <sheetName val="буршт кп"/>
      <sheetName val="корКП"/>
      <sheetName val="муфКП"/>
      <sheetName val="хвКП"/>
      <sheetName val="Анк креплКП"/>
      <sheetName val="ПеремКП"/>
      <sheetName val="ЦепиКП"/>
      <sheetName val="Зубья Трос"/>
      <sheetName val="ВПкп"/>
      <sheetName val="ВМкп"/>
      <sheetName val="сравнит 20 01 09"/>
      <sheetName val="единички (2)"/>
      <sheetName val="К.пл. (2)"/>
      <sheetName val="Зубья,трос отвал"/>
      <sheetName val="К.пл. отвал"/>
      <sheetName val="Отвал масла"/>
      <sheetName val="оконч свод"/>
      <sheetName val="К КП"/>
      <sheetName val="КП "/>
      <sheetName val="шахм оконч"/>
      <sheetName val="подрядчики"/>
      <sheetName val="единички "/>
      <sheetName val="Материалы в КП"/>
      <sheetName val="изм"/>
      <sheetName val="ед для ОФ"/>
      <sheetName val="СР 2009 10%"/>
      <sheetName val="ШР 09 10%"/>
      <sheetName val="Шотвал 2009-10%"/>
      <sheetName val="ОФ 2009-10%"/>
      <sheetName val="БМЗ 2009 -10%"/>
      <sheetName val="СКЦ 1179810 -10%"/>
      <sheetName val="ДМЗ"/>
      <sheetName val="ТМЦ"/>
      <sheetName val="ФОТ"/>
      <sheetName val="аморттизация"/>
      <sheetName val="9 мес шахм"/>
      <sheetName val="спецпитание"/>
      <sheetName val="ДМЗ 3+9"/>
      <sheetName val="ПТМ сравнение"/>
      <sheetName val="ПТМ"/>
      <sheetName val="КР 3"/>
      <sheetName val="январь"/>
      <sheetName val="февраль"/>
      <sheetName val="апрель"/>
      <sheetName val="май"/>
      <sheetName val="ИКП на листе опер"/>
      <sheetName val="7 мес"/>
      <sheetName val="6 мес"/>
      <sheetName val="ИКП на листе по бухг"/>
      <sheetName val="4 мес"/>
      <sheetName val="таб №1"/>
      <sheetName val="таб №1 за 6 мес"/>
      <sheetName val="таб №2 месяц"/>
      <sheetName val="6 мес  таб №2"/>
      <sheetName val="5 мес"/>
      <sheetName val="процесс 6"/>
      <sheetName val="единички 1"/>
      <sheetName val="процесс 1"/>
      <sheetName val="февраль очищ.перед"/>
      <sheetName val="единички 2"/>
      <sheetName val="процесс 2"/>
      <sheetName val="процесс 3"/>
      <sheetName val="март для отиз"/>
      <sheetName val="процесс 4"/>
      <sheetName val="процесс 5"/>
      <sheetName val="ТОО КСС"/>
      <sheetName val="ст-ть факт за мес."/>
      <sheetName val="ст-ть факт за мес.2500"/>
      <sheetName val="ст-ть факт с н.г."/>
      <sheetName val="сравнение 2800 факт.курс"/>
      <sheetName val="сравнение 2800 курс 120"/>
      <sheetName val="сравнение  2500 "/>
      <sheetName val="по выпуску"/>
      <sheetName val="роялти"/>
      <sheetName val="топл"/>
      <sheetName val="мат-лы"/>
      <sheetName val="сравнение сен-окт 20.11.08"/>
      <sheetName val="КП-2010 $"/>
      <sheetName val="КП-2010 тенге"/>
      <sheetName val="сравнит.тенге"/>
      <sheetName val="динамика"/>
      <sheetName val="ОПП"/>
      <sheetName val="КП"/>
      <sheetName val="Материалы (сторона)"/>
      <sheetName val="Сторонники услуги"/>
      <sheetName val="САТ980Н СР"/>
      <sheetName val="Т-9+ СР "/>
      <sheetName val="CAT980GII СР"/>
      <sheetName val="САТ980G СР"/>
      <sheetName val="Т50+ СР"/>
      <sheetName val="Услуги сторонних"/>
      <sheetName val="Приложение №4"/>
      <sheetName val=" Приложение №6 по Саяку"/>
      <sheetName val="ценник1"/>
      <sheetName val="Приложение №3"/>
      <sheetName val="сравнит 2010-2011"/>
      <sheetName val="сравнит 1 2010-2011"/>
      <sheetName val="УНР"/>
      <sheetName val="торкретирование"/>
      <sheetName val="КП по СР  на 2011 г"/>
      <sheetName val="КП на 2010 (тенге)"/>
      <sheetName val="КП на 2010 ($) "/>
      <sheetName val="Абыз"/>
      <sheetName val="Свод (тенге)"/>
      <sheetName val="Нурказган"/>
      <sheetName val="НОФ"/>
      <sheetName val="КОФ"/>
      <sheetName val="Исп.ап"/>
      <sheetName val="Акбастау"/>
      <sheetName val="СБ"/>
      <sheetName val="форма(тыс.д)"/>
      <sheetName val="форма(тыс.д) (2)"/>
      <sheetName val="КП в тенге"/>
      <sheetName val="форма(тыс.д) (3)"/>
      <sheetName val="форма(тыс.д) (4)"/>
      <sheetName val="Единицы"/>
      <sheetName val="САТобщШР"/>
      <sheetName val="САТ980Н ШР"/>
      <sheetName val="CAT980GII ШР Бер"/>
      <sheetName val="Т50+ ШР"/>
      <sheetName val="Т-9+ ШР"/>
      <sheetName val=" Приложение №6"/>
      <sheetName val="Ценник (2)"/>
      <sheetName val="сравн 2010-2011"/>
      <sheetName val="срвн 2010-2011 (10"/>
      <sheetName val="свод2"/>
      <sheetName val="Свод мес."/>
      <sheetName val="расш.услуг на осн"/>
      <sheetName val="расш.услуг на осн (2)"/>
      <sheetName val="Свод 3"/>
      <sheetName val="Свод 3 Главный"/>
      <sheetName val="питание"/>
      <sheetName val="ППК"/>
      <sheetName val="РМЗ"/>
      <sheetName val="РМСУ"/>
      <sheetName val="ЗГШО"/>
      <sheetName val="УКК"/>
      <sheetName val="ЦХЛ"/>
      <sheetName val="ПКЦ"/>
      <sheetName val="ПМТС"/>
      <sheetName val="УАТКС"/>
      <sheetName val="Соцсфера+КПТ"/>
      <sheetName val="УКС"/>
      <sheetName val="РСК"/>
      <sheetName val="ЭМЦ"/>
      <sheetName val="ЭлМНУ"/>
      <sheetName val="ЦРЭО"/>
      <sheetName val="КПТ"/>
      <sheetName val="Соцсфера-2"/>
      <sheetName val="цены"/>
      <sheetName val="УАТКС (2)"/>
      <sheetName val="УАТКС 2011"/>
      <sheetName val="4 прил."/>
      <sheetName val="КСС5мес"/>
      <sheetName val="Нурказган июнь"/>
      <sheetName val="ЦЕННИК ИЮЛЬ"/>
      <sheetName val="новые ТМЦ"/>
      <sheetName val="в работу"/>
      <sheetName val="снижение"/>
      <sheetName val="повыш"/>
      <sheetName val="новые"/>
      <sheetName val="ценник июнь"/>
      <sheetName val="список из заявок"/>
      <sheetName val="оранж+син"/>
      <sheetName val="Период"/>
      <sheetName val="База"/>
      <sheetName val="База уголь"/>
      <sheetName val="Свод уголь"/>
      <sheetName val="Зарплата"/>
      <sheetName val="Эл.энергия"/>
      <sheetName val="Налог на имущество"/>
      <sheetName val="БЗПР"/>
      <sheetName val="БЗПР (инфл)"/>
      <sheetName val="БЗПР(проходка)"/>
      <sheetName val="Процессы"/>
      <sheetName val="Процессы анализ"/>
      <sheetName val="без инфляции"/>
      <sheetName val="с инфляцией"/>
      <sheetName val="с инфляцией (2)"/>
      <sheetName val="ТЛ_реал"/>
      <sheetName val="ИзмВариант3-план"/>
      <sheetName val="График Реализации - план"/>
      <sheetName val="Потоки ДС_реал"/>
      <sheetName val="ГрафикРеал_реал"/>
      <sheetName val="График Реализации - отклонения"/>
      <sheetName val="Компл.3-план"/>
      <sheetName val="Инвестиции - план"/>
      <sheetName val="Анализ инвестиций (с инфляцией)"/>
      <sheetName val="Анализ инвестиций"/>
      <sheetName val="Финансовые КПЭ_реал"/>
      <sheetName val="Потоки денежных средств- план"/>
      <sheetName val="Вариант3- план"/>
      <sheetName val="КПЭ-план"/>
      <sheetName val="Производ КПЭ_реал"/>
      <sheetName val="Титульный лист"/>
      <sheetName val="КПЭ"/>
      <sheetName val="Варианты1"/>
      <sheetName val="Инвестиции"/>
      <sheetName val="График ввода-выбытия"/>
      <sheetName val="Выработка"/>
      <sheetName val="ИсходныеДанные"/>
      <sheetName val="Модуль_414-с"/>
      <sheetName val="Модуль_314-с"/>
      <sheetName val="Транспортировка"/>
      <sheetName val="ИндИнфляции"/>
      <sheetName val="Базовый_вариант"/>
      <sheetName val="Вариант3"/>
      <sheetName val="ИзмВариант3"/>
      <sheetName val="Компл.3"/>
      <sheetName val="Риск3"/>
      <sheetName val="Заключение"/>
      <sheetName val="Анализ рисков"/>
      <sheetName val="ИсхДан"/>
      <sheetName val="612-С"/>
      <sheetName val="assump"/>
      <sheetName val="output"/>
      <sheetName val="Cost by product CUR"/>
      <sheetName val="Cost by product PR"/>
      <sheetName val="COGS CUR"/>
      <sheetName val="COGS PR"/>
      <sheetName val="COGS total"/>
      <sheetName val="WCap"/>
      <sheetName val="Income St"/>
      <sheetName val="CashFlow &amp; Debt"/>
      <sheetName val="Balance Sheet"/>
      <sheetName val="Cost by p೗_x0000__x0000_Āct CUR"/>
      <sheetName val="Свод2001"/>
      <sheetName val="Р.г.д.01"/>
      <sheetName val="ДолУч"/>
      <sheetName val="Свод10"/>
      <sheetName val="Свод11"/>
      <sheetName val="Свод12"/>
      <sheetName val="Д_с_пр8"/>
      <sheetName val="Д_с_пр9"/>
      <sheetName val="Д_с_пр9(ф)"/>
      <sheetName val="ДП08"/>
      <sheetName val="ДП09"/>
      <sheetName val="ДП10"/>
      <sheetName val="ДП11"/>
      <sheetName val="ДП12"/>
      <sheetName val="СД8"/>
      <sheetName val="СД9"/>
      <sheetName val="СД10"/>
      <sheetName val="СД11"/>
      <sheetName val="СД12"/>
      <sheetName val="ДЗа8_01 (3)"/>
      <sheetName val="Д_с_пр8 (ф)"/>
      <sheetName val="Пл_3кв_доб "/>
      <sheetName val="Пл_3кв_доб(август)"/>
      <sheetName val="Пл_3кв_доб(СЕНТЯБРЬ)"/>
      <sheetName val="Пл_3кв_доб(СЕНТЯБРЬ) (2)"/>
      <sheetName val="Пл_4кв_доб"/>
      <sheetName val="Пл_4кв_доб (2)"/>
      <sheetName val="Пл_4кв_доб (нач)"/>
      <sheetName val="Пл_4кв_доб (нач) (3)"/>
      <sheetName val="Пл_4кв_доб (нач) (4)"/>
      <sheetName val="Д_с_пр10"/>
      <sheetName val="Д_с_пр10 (ф)"/>
      <sheetName val="Д_с_пр11"/>
      <sheetName val="Д_с_пр12(ф)"/>
      <sheetName val="Д_с_пр01_02"/>
      <sheetName val="Д_с_пр01_02 (2)"/>
      <sheetName val="Д_с_пр02_02 "/>
      <sheetName val="Д_с_пр03_02"/>
      <sheetName val="Пл_4кв_доб (нач) (5)"/>
      <sheetName val="Пл_4кв_доб (ноябрь)"/>
      <sheetName val="Пл_4кв_доб(декабрь)"/>
      <sheetName val="Пл_4кв_доб (нач) (2)"/>
      <sheetName val="Пл_1кв_доб_02"/>
      <sheetName val="ПЛ_ПР_1кв02"/>
      <sheetName val="ПЛ_ПР_3кв01"/>
      <sheetName val="ПЛ_ПР_4кв01"/>
      <sheetName val="ДЗа9_01"/>
      <sheetName val="Пл4кв_доб(3)"/>
      <sheetName val="ДЗа9_01(2)"/>
      <sheetName val="ДЗа9_01(3)"/>
      <sheetName val="ДЗа10_01"/>
      <sheetName val="ДЗа10_01 (2)"/>
      <sheetName val="ДЗа10_01 (3)"/>
      <sheetName val="ДЗа11_01"/>
      <sheetName val="ДЗа11_01 (2)"/>
      <sheetName val="ДЗа11_01 (3)"/>
      <sheetName val="ДЗа12_01"/>
      <sheetName val="ДЗа12_01 (2)"/>
      <sheetName val="ДЗа12_01 (3)"/>
      <sheetName val="Сост.зап."/>
      <sheetName val="#ССЫЛКА"/>
      <sheetName val="производство"/>
      <sheetName val="План"/>
      <sheetName val="ценообразование"/>
      <sheetName val="списание"/>
      <sheetName val="кислород"/>
      <sheetName val="ремонты"/>
      <sheetName val="топливо"/>
      <sheetName val="электро"/>
      <sheetName val="А"/>
      <sheetName val="амортизация"/>
      <sheetName val="ББЛ"/>
      <sheetName val="БДДС1"/>
      <sheetName val="25_1"/>
      <sheetName val="44"/>
      <sheetName val="ком_расх"/>
      <sheetName val="ком-р"/>
      <sheetName val="маржа"/>
      <sheetName val="БДР"/>
      <sheetName val="91"/>
      <sheetName val="Б_ Мат-лы"/>
      <sheetName val="теплоэн"/>
      <sheetName val="Тр_Нал"/>
      <sheetName val="НДС"/>
      <sheetName val="Нал_пр"/>
      <sheetName val="97"/>
      <sheetName val="страх"/>
      <sheetName val="ПФот"/>
      <sheetName val="зп"/>
      <sheetName val="деб"/>
      <sheetName val="кред"/>
      <sheetName val="IFRS"/>
      <sheetName val="Инвестиции - варианты"/>
      <sheetName val="COGS"/>
      <sheetName val="Свод Пр"/>
      <sheetName val="2"/>
      <sheetName val="13"/>
      <sheetName val="14"/>
      <sheetName val="27"/>
      <sheetName val="28"/>
      <sheetName val="31"/>
      <sheetName val="статус"/>
      <sheetName val="PL_MM cons"/>
      <sheetName val="Жерек аморт."/>
      <sheetName val="PL_FM сons"/>
      <sheetName val="BS_FM cons"/>
      <sheetName val="BS_Alel+неАлел"/>
      <sheetName val="PL_MM Alel"/>
      <sheetName val="PL_MM Zherek"/>
      <sheetName val="PL_FM_Zherek"/>
      <sheetName val="неАлел"/>
      <sheetName val="Production plan"/>
      <sheetName val="НЗП"/>
      <sheetName val="ОС_Аморт"/>
      <sheetName val="КПЭ Келтик"/>
      <sheetName val="КПЭ(641перс)"/>
      <sheetName val="Сравнение (2)"/>
      <sheetName val="д.р."/>
      <sheetName val="пнс 7 мес"/>
      <sheetName val="затр 7 мес"/>
      <sheetName val="допфонд завод"/>
      <sheetName val="допфонд рудник"/>
      <sheetName val="допфонд участок"/>
      <sheetName val="допфонд админ"/>
      <sheetName val="план горн работ"/>
      <sheetName val="оплата труда"/>
      <sheetName val="Расчет стоимости ГПР в разбивке"/>
      <sheetName val="pivot2"/>
      <sheetName val="КПЭ (614перс)"/>
      <sheetName val="3.16 Внеш.конц."/>
      <sheetName val="Питание1"/>
      <sheetName val="ОБЩЕУЧ"/>
      <sheetName val="РУДНИК"/>
      <sheetName val="ЗАВОД"/>
      <sheetName val="АДМИН"/>
      <sheetName val="ФОТ-УК"/>
      <sheetName val="2.01 ГПР"/>
      <sheetName val="2.02 очист"/>
      <sheetName val="2.03 ВШТ"/>
      <sheetName val="2.04 общеруд"/>
      <sheetName val="2.05 общешахт"/>
      <sheetName val="9.Costs by Types&amp;Centers"/>
      <sheetName val="нормы расходов"/>
      <sheetName val="3.01 дроб"/>
      <sheetName val="3.02 измельч"/>
      <sheetName val="Цены на реагенты"/>
      <sheetName val="3.04 флот"/>
      <sheetName val="3.05 biox"/>
      <sheetName val="3.06 cil"/>
      <sheetName val="3.08 элюир+зк"/>
      <sheetName val="3.09 реаг.цех"/>
      <sheetName val="3.10 хвост"/>
      <sheetName val="Analysis Costs"/>
      <sheetName val="3.12 общезав"/>
      <sheetName val="ГСМ"/>
      <sheetName val="3.14 эл.мех"/>
      <sheetName val="3.15 отк"/>
      <sheetName val="Production costs"/>
      <sheetName val="Debts"/>
      <sheetName val="справочник"/>
      <sheetName val="Внереализац"/>
      <sheetName val="Аренда техники"/>
      <sheetName val="Mining comments"/>
      <sheetName val="Plant comments"/>
      <sheetName val="Infr comments"/>
      <sheetName val="Жерек налоги"/>
      <sheetName val="Капекс тыс. дол."/>
      <sheetName val="Уд. расход реагентов по заводу "/>
      <sheetName val="Расход реагентов Кг."/>
      <sheetName val="Расходе реагентов тенге склад"/>
      <sheetName val="расход реагентов тенге завод"/>
      <sheetName val="Расход реагентов тенге Бух"/>
      <sheetName val="Расход реагентов USD"/>
      <sheetName val="Переработка"/>
      <sheetName val="Bridge EBITDA (СБП)"/>
      <sheetName val="Bridge EBITDA"/>
      <sheetName val="Cash-costs_Summary"/>
      <sheetName val="Cash-costs_Details"/>
      <sheetName val="СС_Details (собств.конц)"/>
      <sheetName val="1. вводные"/>
      <sheetName val="ПЗГ_цели"/>
      <sheetName val="KPI_YTD"/>
      <sheetName val="TCC_absolute"/>
      <sheetName val="1.1 KPI"/>
      <sheetName val="1.2 PL (с аморт)"/>
      <sheetName val="1.2 PL"/>
      <sheetName val="1.3 BS"/>
      <sheetName val="1.4 CF"/>
      <sheetName val="1.5 PL_FM"/>
      <sheetName val="1.6 BS_FM"/>
      <sheetName val="1.7 PL_MM"/>
      <sheetName val="WIP"/>
      <sheetName val="КЗкомпании"/>
      <sheetName val="Лондон"/>
      <sheetName val="8. АДМИН"/>
      <sheetName val="Соц.расх"/>
      <sheetName val="1.9 PCC_анализ_8м"/>
      <sheetName val="1.9 PCC_анализПЗГ"/>
      <sheetName val="БП_2010vs2009"/>
      <sheetName val="2.1 ПРГР"/>
      <sheetName val="2.2 План производства"/>
      <sheetName val="2.3 концентрат"/>
      <sheetName val="1.8 PCC_bridge (2)"/>
      <sheetName val="1.8 PCC_bridge"/>
      <sheetName val="ФОТ_Келтик"/>
      <sheetName val="Трансп_ руды 2010"/>
      <sheetName val="Аренда техники на 2010 машчас"/>
      <sheetName val="Спецодежда"/>
      <sheetName val="4. РУДНИК"/>
      <sheetName val="5. РУДОПОДГ"/>
      <sheetName val="ФОТ_Алел"/>
      <sheetName val="нормы"/>
      <sheetName val="БЗК"/>
      <sheetName val="4.1 ГПР"/>
      <sheetName val="4.2 очист"/>
      <sheetName val="4.3 ВШТ"/>
      <sheetName val="4.4 общеруд"/>
      <sheetName val="4.5 общешахт"/>
      <sheetName val="7. ОБЩЕУЧ"/>
      <sheetName val="4.6 ЭРР"/>
      <sheetName val="6. ЗАВОД"/>
      <sheetName val="5.1 дроб"/>
      <sheetName val="5.2 измельч"/>
      <sheetName val="6.1 флот"/>
      <sheetName val="6.2 biox"/>
      <sheetName val="6.3 cil-elution"/>
      <sheetName val="6.4 ЗК"/>
      <sheetName val="6.5 реаг.цех"/>
      <sheetName val="6.6 хвост"/>
      <sheetName val="6.7 общезав"/>
      <sheetName val="6.8 эл.мех"/>
      <sheetName val="6.9 отк"/>
      <sheetName val="справ2"/>
      <sheetName val="Хеллас_контракт"/>
      <sheetName val="стоимость на единицу_YTD"/>
      <sheetName val="стоимость на единицу_MTD"/>
      <sheetName val="Алел НИ"/>
      <sheetName val="расч по греч"/>
      <sheetName val="Пр-воБП"/>
      <sheetName val="ПРГР"/>
      <sheetName val="БП 2011"/>
      <sheetName val="AVP"/>
      <sheetName val="HLF"/>
      <sheetName val="PG"/>
      <sheetName val="KMB"/>
      <sheetName val="CL"/>
      <sheetName val="LINKS"/>
      <sheetName val="513_U"/>
      <sheetName val="титул"/>
      <sheetName val="Таблица рассрочки"/>
      <sheetName val="Продажа"/>
      <sheetName val="%D0%92%D0%BE%D1%81%D1%81%D1%82%"/>
      <sheetName val="Approximate order for #1"/>
      <sheetName val="Stores"/>
      <sheetName val="Check"/>
      <sheetName val="PRJ Total"/>
      <sheetName val="Daily"/>
      <sheetName val="Incoming"/>
      <sheetName val="Heading "/>
      <sheetName val="A 13"/>
      <sheetName val="E.P. Recap OMGC"/>
      <sheetName val="Diagramm"/>
      <sheetName val="Tea break count"/>
      <sheetName val="Сommandant count"/>
      <sheetName val="DEED"/>
      <sheetName val="TO_OC"/>
      <sheetName val="Market"/>
      <sheetName val="Market2"/>
      <sheetName val="Rolled"/>
      <sheetName val="Chains"/>
      <sheetName val="Tr"/>
      <sheetName val="Direct"/>
      <sheetName val="!"/>
      <sheetName val="тц"/>
      <sheetName val="Ops"/>
      <sheetName val="B"/>
      <sheetName val="UPR"/>
      <sheetName val="Simpl2"/>
      <sheetName val="Res"/>
      <sheetName val="Dop"/>
      <sheetName val="DP"/>
      <sheetName val="KKC"/>
      <sheetName val="OC"/>
      <sheetName val="Prokat"/>
      <sheetName val="IntImp"/>
      <sheetName val="сводная"/>
      <sheetName val="2003(окончат) "/>
      <sheetName val="Смета "/>
      <sheetName val="Данные для графиков"/>
      <sheetName val="Откл. по фин. рез"/>
      <sheetName val="план_факт"/>
      <sheetName val=" труд"/>
      <sheetName val="отрасль"/>
      <sheetName val="Data4Lineika"/>
      <sheetName val="Prices"/>
      <sheetName val="AiP"/>
      <sheetName val="RPP"/>
      <sheetName val="OZR"/>
      <sheetName val="Time"/>
      <sheetName val="Steels"/>
      <sheetName val="Class"/>
      <sheetName val="Prices2"/>
      <sheetName val="Lineika"/>
      <sheetName val="Unload"/>
      <sheetName val="forPresentation"/>
      <sheetName val="Steps"/>
      <sheetName val="1-29 (21.11)"/>
      <sheetName val="1-30 (21.11)"/>
      <sheetName val="1-31 (21.11)"/>
      <sheetName val="1-32 (21.11)"/>
      <sheetName val="350"/>
      <sheetName val="Ц-вх"/>
      <sheetName val="БТпоVC"/>
      <sheetName val="VC"/>
      <sheetName val="FC"/>
      <sheetName val="СС"/>
      <sheetName val="Ц-вых"/>
      <sheetName val="Ок-ие"/>
      <sheetName val="Ме-ия"/>
      <sheetName val="ОЗР"/>
      <sheetName val="ЭСПЦ-з"/>
      <sheetName val="ЭСПЦ-п"/>
      <sheetName val="СПЦ-з"/>
      <sheetName val="СПЦ-п"/>
      <sheetName val="СПЦ2-п"/>
      <sheetName val="ЛьготаБП"/>
      <sheetName val="ожид год"/>
      <sheetName val="БалансДС 2000"/>
      <sheetName val="Для Николаевой"/>
      <sheetName val="Для Чистова"/>
      <sheetName val="Для Чистова (2)"/>
      <sheetName val="КВстан350"/>
      <sheetName val="ОК"/>
      <sheetName val="График и КуРы"/>
      <sheetName val="Сбербанк"/>
      <sheetName val="BHF"/>
      <sheetName val="ВЭБ"/>
      <sheetName val="$2000"/>
      <sheetName val="ТамП"/>
      <sheetName val="Смета затрат"/>
      <sheetName val="Contents"/>
      <sheetName val="P&amp;L(KMK-Rails)"/>
      <sheetName val="P&amp;L(KMK-Steel)"/>
      <sheetName val="P&amp;L(Energo)"/>
      <sheetName val="P&amp;L(GOK)"/>
      <sheetName val="Cash-flow (Rails)"/>
      <sheetName val="Cash-flow (Energo)"/>
      <sheetName val="Cash-flow (SUM)"/>
      <sheetName val="Sales(Rails)"/>
      <sheetName val="Payroll (Rails)"/>
      <sheetName val="Taxes (Rails)"/>
      <sheetName val="CAPEX (Rails)"/>
      <sheetName val="Repairs (Rails)"/>
      <sheetName val="Rails_price"/>
      <sheetName val="Energy_balance"/>
      <sheetName val="Presentation (energo)"/>
      <sheetName val="CAPEX(Energo)"/>
      <sheetName val="Production(GOK)"/>
      <sheetName val="Sales(GOK)"/>
      <sheetName val="Pes.variant"/>
      <sheetName val="Opt.variant"/>
      <sheetName val="Cash-flow"/>
      <sheetName val="Lot"/>
      <sheetName val="Презентация"/>
      <sheetName val="Потоки(кред.)"/>
      <sheetName val="Оп.поток(пес-кред)"/>
      <sheetName val="Оп.поток(опт-кред)"/>
      <sheetName val="Value"/>
      <sheetName val="P&amp;L"/>
      <sheetName val="CF "/>
      <sheetName val="Tax"/>
      <sheetName val="S,G,&amp;A"/>
      <sheetName val="Mat_En"/>
      <sheetName val="VIC"/>
      <sheetName val="WC"/>
      <sheetName val="5z info"/>
      <sheetName val="Capacity "/>
      <sheetName val="Coeff"/>
      <sheetName val="DPR (IAS)"/>
      <sheetName val="DPR(TAX)"/>
      <sheetName val="Module1"/>
      <sheetName val="Other sales"/>
      <sheetName val="3-06_1"/>
      <sheetName val="3-06_2"/>
      <sheetName val="3-06_3"/>
      <sheetName val="profit"/>
      <sheetName val="Brief НТ_ЗС"/>
      <sheetName val="list"/>
      <sheetName val="Исп. приб. НТМК"/>
      <sheetName val="1 кв03"/>
      <sheetName val="decording "/>
      <sheetName val="decording  (2)"/>
      <sheetName val="1q-d"/>
      <sheetName val="ТА"/>
      <sheetName val="stock"/>
      <sheetName val="d1q"/>
      <sheetName val="Dbt"/>
      <sheetName val="1q-cr"/>
      <sheetName val="ТП"/>
      <sheetName val="cr1q"/>
      <sheetName val="МС"/>
      <sheetName val="520"/>
      <sheetName val="CR"/>
      <sheetName val="eur"/>
      <sheetName val="rez"/>
      <sheetName val="исп прибыли"/>
      <sheetName val="216"/>
      <sheetName val="211"/>
      <sheetName val="decording"/>
      <sheetName val="dt_rez"/>
      <sheetName val="240"/>
      <sheetName val="cred"/>
      <sheetName val="620"/>
      <sheetName val="660a"/>
      <sheetName val="cred (2)"/>
      <sheetName val="2002 год"/>
      <sheetName val="3-10"/>
      <sheetName val="3-04"/>
      <sheetName val="3-13"/>
      <sheetName val="бсf"/>
      <sheetName val="cf (2)"/>
      <sheetName val="кап. стр-во"/>
      <sheetName val="bsa"/>
      <sheetName val="3-01"/>
      <sheetName val="3-06"/>
      <sheetName val="3-14"/>
      <sheetName val="сортамент"/>
      <sheetName val="баланс металла"/>
      <sheetName val="баланс пр-ва"/>
      <sheetName val="бал.на рассмотрение"/>
      <sheetName val="баланс лома"/>
      <sheetName val="сталь"/>
      <sheetName val="мартIкварт"/>
      <sheetName val="ЗСМК"/>
      <sheetName val="НТМК"/>
      <sheetName val="НКМК"/>
      <sheetName val="Данные для расчета"/>
      <sheetName val="Бюджет ФД"/>
      <sheetName val="БюджетЕХ"/>
      <sheetName val="КХП (Gosha)"/>
      <sheetName val="3-25"/>
      <sheetName val="3-26"/>
      <sheetName val="НТМК Св"/>
      <sheetName val="НТМК Отделы"/>
      <sheetName val="НТМК С"/>
      <sheetName val="НТМК O"/>
      <sheetName val="ЗСМК Св"/>
      <sheetName val="ЗСМК Отделы"/>
      <sheetName val="ЗСМК С"/>
      <sheetName val="КМК Св"/>
      <sheetName val="КМК Отделы"/>
      <sheetName val="КМК"/>
      <sheetName val="КМК С"/>
      <sheetName val="ТНП С"/>
      <sheetName val="Комментарии"/>
      <sheetName val="КлассНТМК"/>
      <sheetName val="КлассЗСМК"/>
      <sheetName val="КлассНKМК"/>
      <sheetName val="Схема"/>
      <sheetName val="Coke"/>
      <sheetName val="KKCxl"/>
      <sheetName val="RPPxl"/>
      <sheetName val="Cl15"/>
      <sheetName val="DataOriginal"/>
      <sheetName val="Contra"/>
      <sheetName val="Объемы_цены_НТМК (2)"/>
      <sheetName val="Выручка П 1"/>
      <sheetName val="Смета П"/>
      <sheetName val="6_фзп"/>
      <sheetName val="7_торо"/>
      <sheetName val="8.1.Прогноз_цен_НТМК"/>
      <sheetName val="9.1._нормы"/>
      <sheetName val="10_аморт"/>
      <sheetName val="11_произ"/>
      <sheetName val="12_смета"/>
      <sheetName val="14_комм"/>
      <sheetName val="15_управ"/>
      <sheetName val="16_соц"/>
      <sheetName val="18_проч_др"/>
      <sheetName val="19_Сарех"/>
      <sheetName val="22_лиз"/>
      <sheetName val="23_страх"/>
      <sheetName val="24_кред"/>
      <sheetName val="НТМК (укр)"/>
      <sheetName val="ЗСМК(укр)"/>
      <sheetName val="НЛЗ и Мартен"/>
      <sheetName val="по цехам"/>
      <sheetName val="ТД - НТМК"/>
      <sheetName val="Помощь"/>
      <sheetName val="контрагент ..."/>
      <sheetName val="Отчет9"/>
      <sheetName val="Справ"/>
      <sheetName val="КД ЗСМК"/>
      <sheetName val="ФТТ (НКМК)"/>
      <sheetName val="КлассНКМК"/>
      <sheetName val="Контрагенты"/>
      <sheetName val="Consol_2005"/>
      <sheetName val="Consol_9m"/>
      <sheetName val="Consol_Sept"/>
      <sheetName val="Revenues_Sept"/>
      <sheetName val="Raw_mat_Sept"/>
      <sheetName val="Revenues_9m"/>
      <sheetName val="Raw_mat_9m"/>
      <sheetName val="Revenues_2005"/>
      <sheetName val="Raw_mat_2005"/>
      <sheetName val="Opex+Capex (by CFR)"/>
      <sheetName val="Opex+Capex"/>
      <sheetName val="Wages-salaries"/>
      <sheetName val="NTMK"/>
      <sheetName val="ZSMK"/>
      <sheetName val="NKMK"/>
      <sheetName val="Stal-NK"/>
      <sheetName val="KachGOK"/>
      <sheetName val="VGOK"/>
      <sheetName val="EvrazRuda"/>
      <sheetName val="MEF+EvrazEK"/>
      <sheetName val="Nakhodka"/>
      <sheetName val="FTD"/>
      <sheetName val="TD EAH"/>
      <sheetName val="TD ER"/>
      <sheetName val="ET"/>
      <sheetName val="Management EAH"/>
      <sheetName val="CF+PL_ЭК"/>
      <sheetName val="P&amp;L_ЕАХ"/>
      <sheetName val="P&amp;L_ЕАХ_YtD"/>
      <sheetName val="Нерезиденты"/>
      <sheetName val="FTD-PL"/>
      <sheetName val="FTD-NTMK"/>
      <sheetName val="FTD-ZAPSIB"/>
      <sheetName val="FTD-KMK"/>
      <sheetName val="Minority Interest"/>
      <sheetName val="Master Budget"/>
      <sheetName val="Steel Budget"/>
      <sheetName val="Mining_Budget"/>
      <sheetName val="Controls"/>
      <sheetName val="Other rev 1H"/>
      <sheetName val="ЗСМК (18.03)"/>
      <sheetName val="ЗСМК (21.03)"/>
      <sheetName val="ЗСМК (23.03)"/>
      <sheetName val="Ноябрь"/>
      <sheetName val="Декабрь"/>
      <sheetName val="Capex (2)"/>
      <sheetName val="отклонение"/>
      <sheetName val="caplink"/>
      <sheetName val="янв-дек 04"/>
      <sheetName val="эф-т 1 (2блока, зат-ты и эф-ты)"/>
      <sheetName val="показ-ли 1"/>
      <sheetName val="эффект 2 (2 блока, зат-ты)"/>
      <sheetName val="показ-ли 2"/>
      <sheetName val="эффект 3 (1 болк, затраты)"/>
      <sheetName val="показ-ли 3"/>
      <sheetName val="00"/>
      <sheetName val="000"/>
      <sheetName val="0"/>
      <sheetName val="Эффект"/>
      <sheetName val="РБЦ"/>
      <sheetName val="03"/>
      <sheetName val="04"/>
      <sheetName val="05"/>
      <sheetName val="06"/>
      <sheetName val="07"/>
      <sheetName val="07(V)"/>
      <sheetName val="Effect"/>
      <sheetName val="Inputs"/>
      <sheetName val="Effect (2)"/>
      <sheetName val="Balance"/>
      <sheetName val="Balance (2)"/>
      <sheetName val="Diagram"/>
      <sheetName val="Investments"/>
      <sheetName val="Presesentation"/>
      <sheetName val="Credit"/>
      <sheetName val="Inputs (2)"/>
      <sheetName val="Перечень"/>
      <sheetName val="1-ЭСПЦ"/>
      <sheetName val="2-РБЦ"/>
      <sheetName val="УЖДТ"/>
      <sheetName val="ДЭК"/>
      <sheetName val="КХП "/>
      <sheetName val="Листопр"/>
      <sheetName val="Энергетика"/>
      <sheetName val="Статистич комп "/>
      <sheetName val="Кислор станц"/>
      <sheetName val="план (2)"/>
      <sheetName val="Пр 2"/>
      <sheetName val="Анализ чувствительности"/>
      <sheetName val="диаграммы"/>
      <sheetName val="сводный"/>
      <sheetName val="О проекте"/>
      <sheetName val="SpInputs"/>
      <sheetName val="AM+TAX (pr)"/>
      <sheetName val="CashFlows"/>
      <sheetName val="P&amp;L (base)"/>
      <sheetName val="COGS (base)"/>
      <sheetName val="P&amp;L (project)"/>
      <sheetName val="COGS final (pr)"/>
      <sheetName val="COGS '09 (pr)"/>
      <sheetName val="COGS '08 (pr)"/>
      <sheetName val="COGS '07 (pr)"/>
      <sheetName val="COGS '06 (pr)"/>
      <sheetName val="COGS '05 (pr)"/>
      <sheetName val="COGS '04 (pr)"/>
      <sheetName val="COGS pig iron"/>
      <sheetName val="k(RBS)"/>
      <sheetName val="cost"/>
      <sheetName val="0 Структура"/>
      <sheetName val="1 Общая информация"/>
      <sheetName val="2 Параметры"/>
      <sheetName val="3 Макр показат"/>
      <sheetName val="4 Смета"/>
      <sheetName val="5 График работ"/>
      <sheetName val="6 График фин"/>
      <sheetName val="7 Кредит"/>
      <sheetName val="8 Потоки материалов"/>
      <sheetName val="9 ОФ"/>
      <sheetName val="10 Ремонт ОФ"/>
      <sheetName val="11 Эффекты"/>
      <sheetName val="12 ОДДС"/>
      <sheetName val="13 Анализ"/>
      <sheetName val="14 Итоги"/>
      <sheetName val="(20)утв инв пр+пр КВ (2)"/>
      <sheetName val="(20) не утв пр (2)"/>
      <sheetName val="(20) модерн (2)"/>
      <sheetName val="(21) закупки (2)"/>
      <sheetName val="(19)утв пр+пр КВ (2)"/>
      <sheetName val="(19) не утв (2)"/>
      <sheetName val="(19)модерн (2)"/>
      <sheetName val="КМК 4 кв."/>
      <sheetName val="октябрь план"/>
      <sheetName val="Капекс"/>
      <sheetName val="оборудование"/>
      <sheetName val="октябрь план 2"/>
      <sheetName val="ChainsOld"/>
      <sheetName val="inpArray"/>
      <sheetName val="MBuilder"/>
      <sheetName val="4 Смета "/>
      <sheetName val="7 ОФ"/>
      <sheetName val="8 Эффекты"/>
      <sheetName val="9 CF var"/>
      <sheetName val="10 Итоги"/>
      <sheetName val="I кв.2001План-Факт"/>
      <sheetName val="Цеховые"/>
      <sheetName val="Центральные"/>
      <sheetName val="MAIN_page"/>
      <sheetName val="Жд тариф"/>
      <sheetName val="цеховые_без сырья"/>
      <sheetName val="цеховые_без гр.зак"/>
      <sheetName val="Цеховые с прочими гр.зак"/>
      <sheetName val="Рис1"/>
      <sheetName val="Рис2"/>
      <sheetName val="Рис3"/>
      <sheetName val="Таб1"/>
      <sheetName val="Таб2"/>
      <sheetName val="Таб5"/>
      <sheetName val="Таб7"/>
      <sheetName val="Таб8"/>
      <sheetName val="Рис14"/>
      <sheetName val="BlooData"/>
      <sheetName val="Values"/>
      <sheetName val="FinData"/>
      <sheetName val="Spreads"/>
      <sheetName val="Final (2)"/>
      <sheetName val="Final"/>
      <sheetName val="вопросы"/>
      <sheetName val="GasPromBank Forecast"/>
      <sheetName val="EC552378 Corp Cusip8"/>
      <sheetName val="TT333718 Govt"/>
      <sheetName val="RUR-base"/>
      <sheetName val="Feed page"/>
      <sheetName val="reuter_chains"/>
      <sheetName val="CurRates"/>
      <sheetName val="полугодие"/>
      <sheetName val="кварталы"/>
      <sheetName val="Вып_П_П_"/>
      <sheetName val="Настройки"/>
      <sheetName val="Россия-экспорт"/>
      <sheetName val="Сравнение с кварталом"/>
      <sheetName val="Сравнение с кварталом (2)"/>
      <sheetName val="Сравнение 1 кв"/>
      <sheetName val="сравнение тн"/>
      <sheetName val="Сравнение "/>
      <sheetName val="Сравнение с полугодием"/>
      <sheetName val="тн"/>
      <sheetName val="Проч_продукция (с годом) "/>
      <sheetName val="доля"/>
      <sheetName val="план_профили"/>
      <sheetName val="Россия-экспорт (СУММА)"/>
      <sheetName val="1 и2 пг"/>
      <sheetName val="1 и 2 пг тн"/>
      <sheetName val="2 пг с планом"/>
      <sheetName val="Сравнение остаток"/>
      <sheetName val="Сравнение (тн)"/>
      <sheetName val="ОЖ ГОД"/>
      <sheetName val="цены с годом"/>
      <sheetName val="ОЖ ГОД (ТН)"/>
      <sheetName val="ИТОГОВОЕ (ТН сумма)"/>
      <sheetName val="план_проф (ст)"/>
      <sheetName val="СМЕТА (2)"/>
      <sheetName val="Сводная по цехам"/>
      <sheetName val="КХП"/>
      <sheetName val="СМЕТА ПРИБЛ."/>
      <sheetName val="ОГП"/>
      <sheetName val="СМЕТА"/>
      <sheetName val="Лист1 (2)"/>
      <sheetName val="смета сгруппир."/>
      <sheetName val="Смета сводная"/>
      <sheetName val="Смета на 2 месяца"/>
      <sheetName val="сравнение с III из года"/>
      <sheetName val="Расч. потр. углей"/>
      <sheetName val="Расш. цены углей"/>
      <sheetName val="Смета на программу №6"/>
      <sheetName val="Баланс кокса"/>
      <sheetName val="Путин"/>
      <sheetName val="КлассКМК(ПС)"/>
      <sheetName val="DB2002"/>
      <sheetName val="СводЕАХ"/>
      <sheetName val="4. NWABC"/>
      <sheetName val="ОЖ ГОД (ТН_x0005_"/>
      <sheetName val="3_01"/>
      <sheetName val="1 квар к 2кварт"/>
      <sheetName val="1 квартал 2001"/>
      <sheetName val="кварт"/>
      <sheetName val="месяц-месяц"/>
      <sheetName val="Гр. &quot;Динамика пр-ва &quot; "/>
      <sheetName val="Вып.П.П."/>
      <sheetName val="В УИСО (2)"/>
      <sheetName val="Динамика по месяцам"/>
      <sheetName val="ожидквартал"/>
      <sheetName val="ожидквартал (2)"/>
      <sheetName val="Динамика по годам"/>
      <sheetName val="Динамика по годам (2)"/>
      <sheetName val="Путин (2)"/>
      <sheetName val="Структура портфеля"/>
      <sheetName val="Data USA Cdn$"/>
      <sheetName val="Data USA US$"/>
      <sheetName val="COMPS"/>
      <sheetName val="NTMK sales FRT"/>
      <sheetName val="rozvaha"/>
      <sheetName val="стр.2"/>
      <sheetName val="Data USA Adj US$"/>
      <sheetName val="Sets"/>
      <sheetName val="621 оригинал"/>
      <sheetName val="Фин план"/>
      <sheetName val="Расчет сырья"/>
      <sheetName val="В500С"/>
      <sheetName val="Ёмкость и прогноз"/>
      <sheetName val="Перечень работ"/>
      <sheetName val="Карта эффектов (2)"/>
      <sheetName val="Карта эффектов"/>
      <sheetName val="расчет годовой эф-ти_"/>
      <sheetName val="сost_cляб_зсмк"/>
      <sheetName val="инфо по расходникам"/>
      <sheetName val="сost_проволока_зсмк"/>
      <sheetName val="Сквозная сс доп продукция"/>
      <sheetName val="Сквозная с_с_кокс"/>
      <sheetName val="сost_проволока_зсмк (3 ГПС)"/>
      <sheetName val="сost_проволока_зсмк (кп)"/>
      <sheetName val="сost_проволока_зсмк (пс)"/>
      <sheetName val="In2"/>
      <sheetName val="Flows"/>
      <sheetName val="Out"/>
      <sheetName val="расчет годовой эф-ти"/>
      <sheetName val="PPE"/>
      <sheetName val="Графики"/>
      <sheetName val="График фин. и осв."/>
      <sheetName val="NWC and TV"/>
      <sheetName val="NPV"/>
      <sheetName val="Sales plan (GOK)"/>
      <sheetName val="Production plan (GOK)"/>
      <sheetName val="REMARKS"/>
      <sheetName val="Steel reorganization"/>
      <sheetName val="Sensitivity analysis"/>
      <sheetName val="P&amp;L (GOK)"/>
      <sheetName val="P&amp;L(Steel)"/>
      <sheetName val="P&amp;L(Rails)"/>
      <sheetName val="Calculation(Steel)"/>
      <sheetName val="Cost calculation (Steel)"/>
      <sheetName val="Calculation(Rails)"/>
      <sheetName val="Costs calculation (Rails)"/>
      <sheetName val="Энергоресурсы (fix)"/>
      <sheetName val="Энергоресурсы (var)"/>
      <sheetName val="Sales (plan)"/>
      <sheetName val="Bal. cur"/>
      <sheetName val="Bal. Clear"/>
      <sheetName val="Bal. Full"/>
      <sheetName val="Diag"/>
      <sheetName val="Effect(-)"/>
      <sheetName val="Effect(1-0)"/>
      <sheetName val="Cost(1-0)"/>
      <sheetName val="Diag(1-0)"/>
      <sheetName val="Effect(2-1)"/>
      <sheetName val="Cost(2-1)"/>
      <sheetName val="Diag(2-1)"/>
      <sheetName val="Effect(3-2)"/>
      <sheetName val="Cost(3-2)"/>
      <sheetName val="Diag(3-2)"/>
      <sheetName val="Effect(3-0)"/>
      <sheetName val="Cost(3-0)"/>
      <sheetName val="Diag(3-0)"/>
      <sheetName val="In"/>
      <sheetName val="CF (AFS+RBS)"/>
      <sheetName val="ПДР ООО &quot;Юкос ФБЦ&quot;"/>
      <sheetName val="MACRO"/>
      <sheetName val="_ССЫЛКА"/>
      <sheetName val="Доход_расход"/>
      <sheetName val="Финансы"/>
      <sheetName val="ЦКиИ"/>
      <sheetName val="КОП"/>
      <sheetName val="Леневка"/>
      <sheetName val="МВЦ"/>
      <sheetName val="Никомед"/>
      <sheetName val="Охотник"/>
      <sheetName val="УДУ"/>
      <sheetName val="Уралец"/>
      <sheetName val="РЭУ"/>
      <sheetName val="Движение по месяцам"/>
      <sheetName val="Доход "/>
      <sheetName val="УГЭ, УГМ"/>
      <sheetName val="Зачёт"/>
      <sheetName val="ЮжКУ"/>
      <sheetName val="ЖДТ"/>
      <sheetName val="Вспом и прочие"/>
      <sheetName val="гашение и пополнение"/>
      <sheetName val="АРУ"/>
      <sheetName val="комис"/>
      <sheetName val="кредиты"/>
      <sheetName val="530_2"/>
      <sheetName val="470"/>
      <sheetName val="companies"/>
      <sheetName val="SETKI"/>
      <sheetName val="PL"/>
      <sheetName val="BS_n"/>
      <sheetName val="CF indir"/>
      <sheetName val="CF dir"/>
      <sheetName val="15св"/>
      <sheetName val="15расш"/>
      <sheetName val="Выручка"/>
      <sheetName val="Смета на ед"/>
      <sheetName val="КФИ"/>
      <sheetName val="4_Лом"/>
      <sheetName val="4_Шлак"/>
      <sheetName val="12_ЦШП"/>
      <sheetName val="9.2.Вторресурс"/>
      <sheetName val="EGO"/>
      <sheetName val="Covenants"/>
      <sheetName val="EG"/>
      <sheetName val="Rebar"/>
      <sheetName val="O"/>
      <sheetName val="EM"/>
      <sheetName val="TC"/>
      <sheetName val="NT"/>
      <sheetName val="Z"/>
      <sheetName val="NK"/>
      <sheetName val="EINA"/>
      <sheetName val="PB"/>
      <sheetName val="V"/>
      <sheetName val="EICA"/>
      <sheetName val="DMZ"/>
      <sheetName val="HV"/>
      <sheetName val="KG"/>
      <sheetName val="VG"/>
      <sheetName val="ER"/>
      <sheetName val="SB"/>
      <sheetName val="DK"/>
      <sheetName val="BK"/>
      <sheetName val="DKHZ"/>
      <sheetName val="S"/>
      <sheetName val="Tula"/>
      <sheetName val="NKM"/>
      <sheetName val="CLT"/>
      <sheetName val="M12"/>
      <sheetName val="Rasp"/>
      <sheetName val="Comparison_1Q_31.03.11"/>
      <sheetName val="Legal Commitements(NB)_1Q"/>
      <sheetName val="Vitkovice"/>
      <sheetName val="SAPBEXqueries"/>
      <sheetName val="SAPBEXfilters"/>
      <sheetName val="3.6.2. CF-INDIRECT"/>
      <sheetName val="Operational"/>
      <sheetName val="Investment"/>
      <sheetName val="Financial"/>
      <sheetName val="2010"/>
      <sheetName val="по шахтам"/>
      <sheetName val="Variables"/>
      <sheetName val="Кузнецкая"/>
      <sheetName val="Абашевская"/>
      <sheetName val="Прокопьевская"/>
      <sheetName val="production &amp; sales"/>
      <sheetName val="capex&amp;depr"/>
      <sheetName val="restor"/>
      <sheetName val="ТЭП"/>
      <sheetName val="расчет амор. по потон. ст."/>
      <sheetName val="БДР-13П ВУР (10)"/>
      <sheetName val="ДР-13П-1 ВУР (10)"/>
      <sheetName val="БДР-14П (10)"/>
      <sheetName val="общепроизводст(10)"/>
      <sheetName val="БДР-13П ВУР(11)"/>
      <sheetName val="ДР-13П-1 ВУР (11)"/>
      <sheetName val="БДР-14П (11)"/>
      <sheetName val="общепроизвод(11)"/>
      <sheetName val="БДР-13П ВУР (12)"/>
      <sheetName val="ДР-13П-1 ВУР (12)"/>
      <sheetName val="БДР-14П(12)"/>
      <sheetName val="общепроизвод(12)"/>
      <sheetName val="T"/>
      <sheetName val="L"/>
      <sheetName val="F"/>
      <sheetName val="CPIF"/>
      <sheetName val="6,1"/>
      <sheetName val="D"/>
      <sheetName val="свод_06"/>
      <sheetName val="янв.07"/>
      <sheetName val="фев.07"/>
      <sheetName val="мар.07"/>
      <sheetName val="апр.07"/>
      <sheetName val="май.07"/>
      <sheetName val="июн.07"/>
      <sheetName val="июл.07"/>
      <sheetName val="авг.07"/>
      <sheetName val="сен.07"/>
      <sheetName val="окт.07"/>
      <sheetName val="ноя.07"/>
      <sheetName val="дек.07"/>
      <sheetName val="свод_07 нар итог"/>
      <sheetName val="объём производства"/>
      <sheetName val="2007 поквартально"/>
      <sheetName val="2006, 2007 факт"/>
      <sheetName val="янв.08"/>
      <sheetName val="фев.08"/>
      <sheetName val="мар.08"/>
      <sheetName val="апр.08"/>
      <sheetName val="май.08"/>
      <sheetName val="июн.08"/>
      <sheetName val="июл.08"/>
      <sheetName val="авг.08"/>
      <sheetName val="сен.08"/>
      <sheetName val="окт.08"/>
      <sheetName val="ноя.08"/>
      <sheetName val="дек.08"/>
      <sheetName val="свод_08"/>
      <sheetName val="2008 поквартально"/>
      <sheetName val="2008 факт,2009 план"/>
      <sheetName val="2009"/>
      <sheetName val="Levihinskiy GOK"/>
      <sheetName val="Sultanovskaya GDK"/>
      <sheetName val="2009-50 Октября"/>
      <sheetName val="2009-Общехоз. 50 лет"/>
      <sheetName val="2010-50 Октября"/>
      <sheetName val="2010-Общехоз. 50 лет"/>
      <sheetName val="2010-Приорское"/>
      <sheetName val="2010-Общехоз. Приорское"/>
      <sheetName val="2011-50 Октября"/>
      <sheetName val="2011-Общехоз. 50 лет"/>
      <sheetName val="2011-Приорское"/>
      <sheetName val="2011-Общехоз. Приорское"/>
      <sheetName val="Горная масса-факт"/>
      <sheetName val="Руда-факт"/>
      <sheetName val="Вскрыша-факт"/>
      <sheetName val="ОПР"/>
      <sheetName val="Элементы"/>
      <sheetName val="90"/>
      <sheetName val="92"/>
      <sheetName val="93 статьи"/>
      <sheetName val="АТЦ "/>
      <sheetName val="РМЦ"/>
      <sheetName val="Склад"/>
      <sheetName val="отчет о доходах и расходах"/>
      <sheetName val="БДР-01А"/>
      <sheetName val="БДР-03А"/>
      <sheetName val="БДР-04А"/>
      <sheetName val="БДР-08А"/>
      <sheetName val="БДР-09А"/>
      <sheetName val="БДР-10А"/>
      <sheetName val="расход масел"/>
      <sheetName val="ГПР"/>
      <sheetName val="БДР-13А"/>
      <sheetName val="расход топлива "/>
      <sheetName val=" управленческая (1)"/>
      <sheetName val="расшифровка прочих"/>
      <sheetName val="дизтопливо"/>
      <sheetName val="план работ"/>
      <sheetName val="БДР-14П-АТЦ по участкам"/>
      <sheetName val="ГСМ АТЦ"/>
      <sheetName val="автошины АТЦ"/>
      <sheetName val="СГЭ"/>
      <sheetName val="БДР -14водоотлив "/>
      <sheetName val="БДР-14-Склад"/>
      <sheetName val="БДР-14-Вахтовый поселок"/>
      <sheetName val="БДР-14-рем.участок"/>
      <sheetName val="БДР-14-АТЦ"/>
      <sheetName val="БДР-15 А"/>
      <sheetName val="БДР-16А"/>
      <sheetName val="расшиф сот связь"/>
      <sheetName val="БДР-17А"/>
      <sheetName val="БДР-18А"/>
      <sheetName val="БДР-19А"/>
      <sheetName val="Расшифровка прочих к БДР-19-1"/>
      <sheetName val="БДР-21А"/>
      <sheetName val="БДР-22А"/>
      <sheetName val="БДР-23А"/>
      <sheetName val="БДР-28 А"/>
      <sheetName val="БДР-29 А"/>
      <sheetName val="БДР-33А"/>
      <sheetName val="БДР-34А"/>
      <sheetName val="сводная таблица ФООС с пони (2)"/>
      <sheetName val="Форма №2 отчёт бух-ия"/>
      <sheetName val="ТЭП АМК"/>
      <sheetName val="БДР-02А"/>
      <sheetName val="БДР-05А"/>
      <sheetName val="БДР-07 П"/>
      <sheetName val="БДР-10-2А"/>
      <sheetName val="БДР-11А"/>
      <sheetName val="Остатки"/>
      <sheetName val="Управл-ая смета план-факт"/>
      <sheetName val="БДР-13А-CU"/>
      <sheetName val="БДР 13CU-АУП"/>
      <sheetName val="БДР-13А-Щебень"/>
      <sheetName val="БДР-14-ТВСиК"/>
      <sheetName val="БДР 14-ГПС"/>
      <sheetName val="уч.э.с и подс."/>
      <sheetName val="БДР-СК"/>
      <sheetName val="БДР 14-СХ"/>
      <sheetName val="ЖДЦ"/>
      <sheetName val="БДР-ОТКиЦЛ"/>
      <sheetName val="БДР 14-АХЧ"/>
      <sheetName val="БДР 14-АТЦ"/>
      <sheetName val="Управл-я смета переработки факт"/>
      <sheetName val="БДР 19 П"/>
      <sheetName val="БДР 19-1 П"/>
      <sheetName val="БДР 19-2 П"/>
      <sheetName val="БДР 19-3 П"/>
      <sheetName val="БДР-14 А"/>
      <sheetName val="Смета ДСК"/>
      <sheetName val="БДР-20А"/>
      <sheetName val="Остатки ГП"/>
      <sheetName val="БДР-24 А"/>
      <sheetName val="БДР-28А"/>
      <sheetName val="БДР-29А"/>
      <sheetName val="БДР-34 А"/>
      <sheetName val="АТЦ распределение"/>
      <sheetName val="горн работы корр"/>
      <sheetName val=" управленческая "/>
      <sheetName val="расшифровка прочих услуг"/>
      <sheetName val="БДР-14-СГЭ"/>
      <sheetName val="расш.ремонта  к БДР-15"/>
      <sheetName val="БДР-23А расш."/>
      <sheetName val="Расшифровка штрафов"/>
      <sheetName val="Расшифровка прочих расходов"/>
      <sheetName val="БДР-28 П 1"/>
      <sheetName val="БДР-29 П "/>
      <sheetName val="анализ НДПИ"/>
      <sheetName val="расчет НДПИ 9 месяцев"/>
      <sheetName val="ДСК-дробление"/>
      <sheetName val="показатели себест"/>
      <sheetName val="коммерч Ормет "/>
      <sheetName val="ОХР Ормет"/>
      <sheetName val="коммерч АГК"/>
      <sheetName val="ОХР агк"/>
      <sheetName val="Коммерч АМК"/>
      <sheetName val="ОХР АМК"/>
      <sheetName val="ОХР Коппер"/>
      <sheetName val="БДР-07А"/>
      <sheetName val="БДР 19А"/>
      <sheetName val="БДР 19-1А"/>
      <sheetName val="БДР 19-2 А"/>
      <sheetName val="БДР 19-3 А"/>
      <sheetName val="БДР-29-1А"/>
      <sheetName val="производственный график"/>
      <sheetName val="Кап. затраты по ОР"/>
      <sheetName val="Приложение 2"/>
      <sheetName val="Приложение 3"/>
      <sheetName val="Приложение 4 "/>
      <sheetName val="Приложение 5"/>
      <sheetName val="Дальше не печатать"/>
      <sheetName val="Техника по годам"/>
      <sheetName val="Наличие горного оборудования"/>
      <sheetName val="Замена ОВИЗ и ОРЭП"/>
      <sheetName val="Наличие вспомог. оборудования"/>
      <sheetName val="Персонал"/>
      <sheetName val="Борт 0,2 А=12+6"/>
      <sheetName val="Борт 0,2 А=10+8"/>
      <sheetName val="Экскавация"/>
      <sheetName val="Прозводительность самосвала"/>
      <sheetName val="Бурение "/>
      <sheetName val="Капиталка по оборудованию осн"/>
      <sheetName val="Оборудование ЦРиТО"/>
      <sheetName val="Бета GMKN"/>
      <sheetName val="PS.B"/>
      <sheetName val="Г-1"/>
      <sheetName val="Т-18.3"/>
      <sheetName val="Т-18.4"/>
      <sheetName val="-"/>
      <sheetName val="АА"/>
      <sheetName val="АВ"/>
      <sheetName val="01"/>
      <sheetName val="01А"/>
      <sheetName val="01В"/>
      <sheetName val="03А"/>
      <sheetName val="09"/>
      <sheetName val="13А"/>
      <sheetName val="14А"/>
      <sheetName val="18А"/>
      <sheetName val="18В"/>
      <sheetName val="18С"/>
      <sheetName val="19А"/>
      <sheetName val="21А"/>
      <sheetName val="24А"/>
      <sheetName val="PS.A"/>
      <sheetName val="МКЗ"/>
      <sheetName val="АМК "/>
      <sheetName val="aktiva-skutečnost"/>
      <sheetName val="pasiva-skutečnost"/>
      <sheetName val="VZZ - skutečnost"/>
      <sheetName val="aktiva-plán"/>
      <sheetName val="pasiva-plán"/>
      <sheetName val="VZZ - plán"/>
      <sheetName val="pasiva_skutečnost"/>
      <sheetName val="pasiva-skute?nost"/>
      <sheetName val="VAT returns"/>
      <sheetName val="Scenario Manager"/>
      <sheetName val="PL all"/>
      <sheetName val="BS all"/>
      <sheetName val="CF indir all"/>
      <sheetName val="CF dir all"/>
      <sheetName val="WC all"/>
      <sheetName val="Stock all"/>
      <sheetName val="1_ГОКи"/>
      <sheetName val="1_КХП"/>
      <sheetName val="1_МП"/>
      <sheetName val="2.3. ГОКи"/>
      <sheetName val="2.3._КХП"/>
      <sheetName val="2.3. МП"/>
      <sheetName val="3_ГОКи"/>
      <sheetName val="3_КХП"/>
      <sheetName val="3_МП"/>
      <sheetName val="4_ГОКи"/>
      <sheetName val="4_КХП"/>
      <sheetName val="4_МП"/>
      <sheetName val="5 all"/>
      <sheetName val="6.1 all"/>
      <sheetName val="6.2 all"/>
      <sheetName val="7 all"/>
      <sheetName val="8.1. КХП"/>
      <sheetName val="8.1. МП"/>
      <sheetName val="8.2. all"/>
      <sheetName val="9.1. КХП"/>
      <sheetName val="9.1. МП"/>
      <sheetName val="9.2. all"/>
      <sheetName val="10 all"/>
      <sheetName val="11 all"/>
      <sheetName val="12 ГОКи"/>
      <sheetName val="12 КХП"/>
      <sheetName val="12_МП"/>
      <sheetName val="13 ГОКи"/>
      <sheetName val="13_КХП"/>
      <sheetName val="13_МП"/>
      <sheetName val="14 all"/>
      <sheetName val="15 all"/>
      <sheetName val="mapping 15 КОСИ"/>
      <sheetName val="16 all"/>
      <sheetName val="17.1 all УА"/>
      <sheetName val="17.2 all УА"/>
      <sheetName val="17.3 all УА"/>
      <sheetName val="17.4.2 all УА"/>
      <sheetName val="18 all"/>
      <sheetName val="19 CAPEX all"/>
      <sheetName val="20. Capex all"/>
      <sheetName val="21 all"/>
      <sheetName val="22 all"/>
      <sheetName val="23 all"/>
      <sheetName val="25 all"/>
      <sheetName val="24 all"/>
      <sheetName val="26 all"/>
      <sheetName val="28 all"/>
      <sheetName val="9.2"/>
      <sheetName val="MCOMPANY"/>
      <sheetName val="УФОП"/>
      <sheetName val="Усл.и пр._вспом"/>
      <sheetName val="описание"/>
      <sheetName val="всп1"/>
      <sheetName val="2.2_КХП"/>
      <sheetName val="2.3_КХП"/>
      <sheetName val="6.1"/>
      <sheetName val="9.1"/>
      <sheetName val="12_КХП"/>
      <sheetName val="8.2."/>
      <sheetName val="17.2 "/>
      <sheetName val="17.3"/>
      <sheetName val="17.4_1"/>
      <sheetName val="17.4_2"/>
      <sheetName val="17.1"/>
      <sheetName val="19_вспом"/>
      <sheetName val="19 CAPEX"/>
      <sheetName val="20_вспом"/>
      <sheetName val="20 CAPEX"/>
      <sheetName val="У пост и перем"/>
      <sheetName val="Произв.рас"/>
      <sheetName val="угли"/>
      <sheetName val="смола"/>
      <sheetName val="Вс.матер"/>
      <sheetName val="НЗП раб.К"/>
      <sheetName val="Коммерческие"/>
      <sheetName val="Админ."/>
      <sheetName val="Социал"/>
      <sheetName val="Прочие Р и Д"/>
      <sheetName val="Финансирование"/>
      <sheetName val="Освоение"/>
      <sheetName val="соц"/>
      <sheetName val="Социал1"/>
      <sheetName val="финансирование "/>
      <sheetName val="освоение "/>
      <sheetName val="нормы 5 лет"/>
      <sheetName val="Прилож"/>
      <sheetName val="J-7"/>
      <sheetName val="Rio"/>
      <sheetName val="Gold"/>
      <sheetName val="Gold P"/>
      <sheetName val="Fresh"/>
      <sheetName val="НРМ"/>
      <sheetName val="Морс"/>
      <sheetName val="Кисель"/>
      <sheetName val="DJ"/>
      <sheetName val="Wim's"/>
      <sheetName val="Минерал"/>
      <sheetName val="Консервы"/>
      <sheetName val="ФЭО"/>
      <sheetName val="КОД"/>
      <sheetName val="1-й лист"/>
      <sheetName val="7 ручьев"/>
      <sheetName val="Конс"/>
      <sheetName val="Продажи Вход"/>
      <sheetName val="Остатки Вход"/>
      <sheetName val="Общ тенд"/>
      <sheetName val="Темпер"/>
      <sheetName val="Сезон"/>
      <sheetName val="Гран отсеч"/>
      <sheetName val="Корр 1"/>
      <sheetName val="Корр 2"/>
      <sheetName val="АНАЛИТ"/>
      <sheetName val="Доли"/>
      <sheetName val="Замещение"/>
      <sheetName val="ПРОГН"/>
      <sheetName val="Упак"/>
      <sheetName val="Копии"/>
      <sheetName val="Объекты"/>
      <sheetName val="Объекты ЭП"/>
      <sheetName val="Алгоритм"/>
      <sheetName val="Глоссарий"/>
      <sheetName val="ИсхДанные"/>
      <sheetName val="БД ЭО"/>
      <sheetName val="КР"/>
      <sheetName val="Нормативы простоев"/>
      <sheetName val="План сбыта"/>
      <sheetName val="РабочийЛист"/>
      <sheetName val="СредневзвЗнач"/>
      <sheetName val="Мощности ЭО"/>
      <sheetName val="Мощности и ПП"/>
      <sheetName val="Балансы"/>
      <sheetName val="СПрП"/>
      <sheetName val="ЖРС"/>
      <sheetName val="Визуализация"/>
      <sheetName val="Балансы ЭП"/>
      <sheetName val="Схема МП"/>
      <sheetName val="АИП"/>
      <sheetName val="ККЦ-1"/>
      <sheetName val="ККЦ-2"/>
      <sheetName val="ДЦ"/>
      <sheetName val="ОФ"/>
      <sheetName val="ЗСМК 15.01"/>
      <sheetName val="Загрузка под изменения"/>
      <sheetName val="Приоритеты стана 450"/>
      <sheetName val="2008_08.11"/>
      <sheetName val="Загрузка+Баланс"/>
      <sheetName val="Изм. пр-ти"/>
      <sheetName val="Расчет к МП-1"/>
      <sheetName val="ЗСМК_МП-1"/>
      <sheetName val="2008_акт"/>
      <sheetName val="МП-8"/>
      <sheetName val="ЗСМК 21.03"/>
      <sheetName val="НТМК 21.03"/>
      <sheetName val="НкМК 21.03"/>
      <sheetName val="Кл НкМК"/>
      <sheetName val="Кл ЗСМК"/>
      <sheetName val="Кл НТМК"/>
      <sheetName val="СНГ апрель"/>
      <sheetName val="Сорт"/>
      <sheetName val="Слит"/>
      <sheetName val="МНЛЗ"/>
      <sheetName val="Тех. отч."/>
      <sheetName val="Шлак двор"/>
      <sheetName val="Рез-ты"/>
      <sheetName val="Произ-во (в САП)"/>
      <sheetName val="Служебн.инф."/>
      <sheetName val="pro$obj_id"/>
      <sheetName val="pro$item_id"/>
      <sheetName val="pro$obj_id_r"/>
      <sheetName val="pro$item_id_r"/>
      <sheetName val="pro$type_rec"/>
      <sheetName val="Август ККЦ-1"/>
      <sheetName val="НК-баз00"/>
      <sheetName val="НК-пес00"/>
      <sheetName val="КВ(2)"/>
      <sheetName val="СводБюджет(осв)"/>
      <sheetName val="свод по осв"/>
      <sheetName val="НЗ'2006"/>
      <sheetName val="з-пл"/>
      <sheetName val="ДП№5"/>
      <sheetName val="ДП5"/>
      <sheetName val="ДИТ"/>
      <sheetName val="ИД мой"/>
      <sheetName val="ИД (ФУ)"/>
      <sheetName val="ФУ (тыс)"/>
      <sheetName val="ФУ (млн)"/>
      <sheetName val="Capex млн"/>
      <sheetName val="ИД'2006"/>
      <sheetName val="Capex (2006)"/>
      <sheetName val="Capex(1кв)"/>
      <sheetName val="Capex(1кв) млн"/>
      <sheetName val="Capex(1пг)"/>
      <sheetName val="Capex(1пг) млн"/>
      <sheetName val="084"/>
      <sheetName val="Capex (1пг)"/>
      <sheetName val="Capex млн (1пг)"/>
      <sheetName val="Capex "/>
      <sheetName val="Capex млн (млн)"/>
      <sheetName val="Прямые договора"/>
      <sheetName val="6."/>
      <sheetName val="7."/>
      <sheetName val="8."/>
      <sheetName val="от Вербицкой"/>
      <sheetName val="9."/>
      <sheetName val="Смета по уч-кам"/>
      <sheetName val="Кокс"/>
      <sheetName val="Закуп ЖРС"/>
      <sheetName val="Вход.сырье"/>
      <sheetName val="ПП_05"/>
      <sheetName val="ПП_06"/>
      <sheetName val="WCR_5"/>
      <sheetName val="ММД_май"/>
      <sheetName val="6._май"/>
      <sheetName val="Ванадий"/>
      <sheetName val="Кор-ка по налогам"/>
      <sheetName val="Шлак"/>
      <sheetName val="Кор-ка по шлаку"/>
      <sheetName val="Инструкция"/>
      <sheetName val="Нед.график "/>
      <sheetName val="кач"/>
      <sheetName val="ДОМ"/>
      <sheetName val="ПЕРЕД"/>
      <sheetName val="ВАНАД"/>
      <sheetName val="Разл"/>
      <sheetName val="МАРТЕН"/>
      <sheetName val="Об_М"/>
      <sheetName val="ЦОИ"/>
      <sheetName val="КОНВ"/>
      <sheetName val="Об_К"/>
      <sheetName val="Гр_пр-ва"/>
      <sheetName val="Гр_Отгр"/>
      <sheetName val="ОЦ-1"/>
      <sheetName val="ЦПШБ"/>
      <sheetName val="КСЦ"/>
      <sheetName val="ШПЦ"/>
      <sheetName val="КБЦ"/>
      <sheetName val="ЦКП"/>
      <sheetName val="ЦПШ"/>
      <sheetName val="ЦПТО"/>
      <sheetName val="ЦПМ"/>
      <sheetName val="цдо"/>
      <sheetName val="Факт_2007_месяц"/>
      <sheetName val="План_2007"/>
      <sheetName val="векселя НТМК"/>
      <sheetName val="rem"/>
      <sheetName val="пр.А"/>
      <sheetName val="950-959 исх"/>
      <sheetName val="ООБ все"/>
      <sheetName val="ООБ (приход)"/>
      <sheetName val="все на 01.01.06"/>
      <sheetName val="01.04.06 скл все"/>
      <sheetName val="Невостр.на 01.04"/>
      <sheetName val="01.05.06 скл все"/>
      <sheetName val="01.05.06(сумма)"/>
      <sheetName val="форма 01.05.06_ООБ "/>
      <sheetName val="Параметры"/>
      <sheetName val="Universe"/>
      <sheetName val="Commodity"/>
      <sheetName val="Specialty"/>
      <sheetName val="Diversified"/>
      <sheetName val="Electronic"/>
      <sheetName val="FineChem"/>
      <sheetName val="Fertilizer"/>
      <sheetName val="Adhesives"/>
      <sheetName val="Spec.Lubricants"/>
      <sheetName val="Paints"/>
      <sheetName val="__FDSCACHE__"/>
      <sheetName val="R&amp;M"/>
      <sheetName val="Flutes "/>
      <sheetName val="PE"/>
      <sheetName val="D2 DCF"/>
      <sheetName val="Контроль"/>
      <sheetName val="АР徸"/>
      <sheetName val="Резерв МПЗ"/>
      <sheetName val="Brew rub"/>
      <sheetName val="St"/>
      <sheetName val="по плательщикам"/>
      <sheetName val="по продукции"/>
      <sheetName val="3.6.1.CFdir (2)"/>
      <sheetName val="без схем"/>
      <sheetName val="итоги по банкам"/>
      <sheetName val="Сроки финан-я"/>
      <sheetName val="Эффекты  баз"/>
      <sheetName val="NPV баз"/>
      <sheetName val="Эффекты опт"/>
      <sheetName val="NPV опт"/>
      <sheetName val="Пок-ли эффек"/>
      <sheetName val="ЭСПЦ"/>
      <sheetName val="ДЭК1"/>
      <sheetName val="ДЭК2"/>
      <sheetName val="Пресс-ножн"/>
      <sheetName val="АСКУЭ"/>
      <sheetName val="Статич комп "/>
      <sheetName val="ЛПЦ"/>
      <sheetName val="Доменное"/>
      <sheetName val="COGS _base_"/>
      <sheetName val="НКМ"/>
      <sheetName val="FES"/>
      <sheetName val="Input"/>
      <sheetName val="Продажи_1"/>
      <sheetName val="Продажи_2"/>
      <sheetName val="Re_марж"/>
      <sheetName val="ФА"/>
      <sheetName val="СБС"/>
      <sheetName val="УР"/>
      <sheetName val="ДиР"/>
      <sheetName val="Мат-лы и эн"/>
      <sheetName val="НН"/>
      <sheetName val="БДДС"/>
      <sheetName val="PK"/>
      <sheetName val="Фин"/>
      <sheetName val="Реестр"/>
      <sheetName val="П_Пр"/>
      <sheetName val="P&amp;L_sup"/>
      <sheetName val="БДДС_sup"/>
      <sheetName val="НН_sup"/>
      <sheetName val="Остатки_sup"/>
      <sheetName val="Затраты_sup"/>
      <sheetName val="Перем_затраты"/>
      <sheetName val="FA_month"/>
      <sheetName val="FA_YTD"/>
      <sheetName val="tb 311203"/>
      <sheetName val="Disposals"/>
      <sheetName val="Model (Bank) - OLD"/>
      <sheetName val="График"/>
      <sheetName val="[]7"/>
      <sheetName val="Прогноз цен 2013"/>
      <sheetName val="Предпосылки (old)"/>
      <sheetName val="Прогноз цен (old)"/>
      <sheetName val="Восстановление обесценения ОС"/>
      <sheetName val="Пассив"/>
      <sheetName val=""/>
      <sheetName val="F4 31 12 2008"/>
      <sheetName val="K1 Lead"/>
      <sheetName val="Потоки ряд"/>
      <sheetName val="Цены ряд."/>
      <sheetName val="Потоки конц."/>
      <sheetName val="Запасы"/>
      <sheetName val="Цены конц."/>
      <sheetName val="Потоки НТМК"/>
      <sheetName val="Потоки ЕКС"/>
      <sheetName val="Потоки КХП ДМЗП"/>
      <sheetName val="Потоки БКС"/>
      <sheetName val="ЕКС"/>
      <sheetName val="ОФ ЗСМК"/>
      <sheetName val="КХП ДМЗП"/>
      <sheetName val="БКС"/>
      <sheetName val="Bal Sheet"/>
      <sheetName val="BEX_Expenses_CY"/>
      <sheetName val="BEX_Expenses_PY"/>
      <sheetName val="BEX_MAIN_PL"/>
      <sheetName val="Расчет оборачиваемости запасов"/>
      <sheetName val="Store"/>
      <sheetName val="Temp"/>
      <sheetName val="MSR"/>
      <sheetName val="исх"/>
      <sheetName val="Расчет"/>
      <sheetName val="Отрезать"/>
      <sheetName val="Рез-т-график"/>
      <sheetName val="Задание"/>
      <sheetName val="Расход матер"/>
      <sheetName val="Макро"/>
      <sheetName val="Погрузчик"/>
      <sheetName val="Погр-к-вЗаписку"/>
      <sheetName val="Рез_т"/>
      <sheetName val="ПАССАЖ. И ВСПОМ. ТРАНСП."/>
      <sheetName val="Общие начальные данные"/>
      <sheetName val="Стоимость_товарной_продукции"/>
      <sheetName val="Эксплуатационная_себестоимость"/>
      <sheetName val="Капзатраты"/>
      <sheetName val="Полная_себестоимость"/>
      <sheetName val="Изменение_оборотных_средств"/>
      <sheetName val=" Налоги_из_прибыли"/>
      <sheetName val="Финансовая реализуемость"/>
      <sheetName val="Эффективность_Ком"/>
      <sheetName val="Эффективность_Бю"/>
      <sheetName val="Чувствительность"/>
      <sheetName val="Коэффициенты"/>
      <sheetName val="TEP"/>
      <sheetName val="Диаграмма_чу"/>
      <sheetName val="MAIN"/>
      <sheetName val="DIAG1"/>
      <sheetName val="DIAG2"/>
      <sheetName val="DIAG3"/>
      <sheetName val="DIAG4"/>
      <sheetName val="DIAG5"/>
      <sheetName val="DIAG6"/>
      <sheetName val="DIAG7"/>
      <sheetName val="DIAG8"/>
      <sheetName val="DIAG9"/>
      <sheetName val="DIAG10"/>
      <sheetName val="RF"/>
      <sheetName val="MD2"/>
      <sheetName val="MD1"/>
      <sheetName val="PRN"/>
      <sheetName val="ZR"/>
      <sheetName val="ZE"/>
      <sheetName val="GOT"/>
      <sheetName val="GOC"/>
      <sheetName val="Общая_информация"/>
      <sheetName val="Допущения"/>
      <sheetName val="Доходы"/>
      <sheetName val="Строительство"/>
      <sheetName val="IRR"/>
      <sheetName val="АВС"/>
      <sheetName val="Расходы"/>
      <sheetName val="Обортный"/>
      <sheetName val="ЛимМех"/>
      <sheetName val="расчнал"/>
      <sheetName val="ИндЗащита"/>
      <sheetName val="Аренда"/>
      <sheetName val="ШтатСентачан"/>
      <sheetName val="ЛимОсн"/>
      <sheetName val="Лимит"/>
      <sheetName val="СебТриокс"/>
      <sheetName val="Prise"/>
      <sheetName val="ПланГр"/>
      <sheetName val="Усл"/>
      <sheetName val="Зимник"/>
      <sheetName val="Себестоимости"/>
      <sheetName val="Трансп"/>
      <sheetName val="Электрич"/>
      <sheetName val="Старые"/>
      <sheetName val="Подстанция"/>
      <sheetName val="ЛЭП"/>
      <sheetName val="Геолобсл"/>
      <sheetName val="Горные"/>
      <sheetName val="Производ"/>
      <sheetName val="АУП год"/>
      <sheetName val="Маркш"/>
      <sheetName val="НАЗ"/>
      <sheetName val="Риски"/>
      <sheetName val="Траспорт"/>
      <sheetName val="Шихта"/>
      <sheetName val="Сод Sb"/>
      <sheetName val="Маркетинг"/>
      <sheetName val="Доллар"/>
      <sheetName val="Кап. вложения"/>
      <sheetName val="Кал планы"/>
      <sheetName val="Кльк. перераб"/>
      <sheetName val="Кальк. доб"/>
      <sheetName val="Сводн. себестоимость"/>
      <sheetName val="Basic Macroeconomic Assumptions"/>
      <sheetName val="ADJ"/>
      <sheetName val="ECON"/>
      <sheetName val="OIL"/>
      <sheetName val="Domestic Oil Price"/>
      <sheetName val="Export Duty on Products"/>
      <sheetName val="Export Oil Price"/>
      <sheetName val="Product Prices"/>
      <sheetName val="Domestic Crude Taxes"/>
      <sheetName val="Domestic Product Taxes"/>
      <sheetName val="Export Duty on Crude"/>
      <sheetName val="Modified CERA Oil Balance "/>
      <sheetName val="Russia Energy Balance"/>
      <sheetName val="Export Capacity"/>
      <sheetName val="Oil annual"/>
      <sheetName val="Products annual"/>
      <sheetName val="Domestic Oil Price Data"/>
      <sheetName val="InfoTEK Domestic Prices"/>
      <sheetName val="Downstream correlations"/>
      <sheetName val="Supply_Demand"/>
      <sheetName val="OPEC"/>
      <sheetName val="DOEDATA"/>
      <sheetName val="Basic_Macroeconomic_Assumptions"/>
      <sheetName val="Domestic_Oil_Price"/>
      <sheetName val="Export_Duty_on_Products"/>
      <sheetName val="Export_Oil_Price"/>
      <sheetName val="Product_Prices"/>
      <sheetName val="Domestic_Crude_Taxes"/>
      <sheetName val="Domestic_Product_Taxes"/>
      <sheetName val="Export_Duty_on_Crude"/>
      <sheetName val="Modified_CERA_Oil_Balance_"/>
      <sheetName val="Russia_Energy_Balance"/>
      <sheetName val="Export_Capacity"/>
      <sheetName val="Oil_annual"/>
      <sheetName val="Products_annual"/>
      <sheetName val="Domestic_Oil_Price_Data"/>
      <sheetName val="InfoTEK_Domestic_Prices"/>
      <sheetName val="Downstream_correlations"/>
      <sheetName val="RCF"/>
      <sheetName val="свод для 9.2"/>
      <sheetName val="нормативы"/>
      <sheetName val="ЗИП Страх"/>
      <sheetName val="ЗИП САРЕХ"/>
      <sheetName val="Св. запас"/>
      <sheetName val="график НТМЦ "/>
      <sheetName val="САРЕХ"/>
      <sheetName val="ПРТ 81  скл0110"/>
      <sheetName val="ПРТ 82  скл0111"/>
      <sheetName val="ПРТ83 скл0543"/>
      <sheetName val="ПРТ 84  скл0561"/>
      <sheetName val="ПРТ 85  скл3305"/>
      <sheetName val="ПРТ 86  скл3393"/>
      <sheetName val="ПРТ 87  скл1032"/>
      <sheetName val="ПРТ 88  скл 1004"/>
      <sheetName val="ПРТ 89  скл ЦКО"/>
      <sheetName val="ПРТ 90  скл ЦПТЭ"/>
      <sheetName val="ПРТ 91  скл ЦТНП"/>
      <sheetName val="ПРТ 92  скл 3399"/>
      <sheetName val="ПРТ 93  скл 3408"/>
      <sheetName val="ПРТ 94  скл 3515"/>
      <sheetName val="ПРТ 95  скл 3506"/>
      <sheetName val="ПРТ 96  скл 4077"/>
      <sheetName val="ПРТ 97  скл 4036"/>
      <sheetName val="ПРТ 98  скл 4515"/>
      <sheetName val="ПРТ 99  скл Запсибэнергосервис"/>
      <sheetName val="ПРТ 100  скл ПВС"/>
      <sheetName val="ПРТ 101  скл 2508"/>
      <sheetName val="ПРТ 102  скл 2513"/>
      <sheetName val="ПРТ 103  скл АТУ"/>
      <sheetName val="ПРТ 104  скл Автоколонна"/>
      <sheetName val="ПРТ 105  скл 710"/>
      <sheetName val="ПРТ 106  скл 719"/>
      <sheetName val="ПРТ 107  скл 712"/>
      <sheetName val="ПРТ 108  скл 720 "/>
      <sheetName val="ПРТ 109  скл 723"/>
      <sheetName val="ПРТ 110  скл 751"/>
      <sheetName val="ПРТ 111  скл 755"/>
      <sheetName val="ПРТ 112  скл 757"/>
      <sheetName val="ПРТ 113  скл 757 (ОС)"/>
      <sheetName val="ПРТ 114  скл 777 "/>
      <sheetName val="ПРТ 115  скл 803"/>
      <sheetName val="ПРТ 116  скл 807"/>
      <sheetName val="ПРТ 117  скл 816"/>
      <sheetName val="ПРТ 118  скл 818"/>
      <sheetName val="ПРТ 119  скл 820"/>
      <sheetName val="ПРТ 120  скл 828"/>
      <sheetName val="ПРТ 121  скл 830"/>
      <sheetName val="ПРТ 122  скл 890"/>
      <sheetName val="ПРТ 123  скл 890 ОС"/>
      <sheetName val="ПРТ 124  скл 239"/>
      <sheetName val="ПРТ 125  скл УОП ОС"/>
      <sheetName val="ПРТ 126  скл УВУиОД ОС "/>
      <sheetName val="ПРТ 127  скл  УЗРС ОС"/>
      <sheetName val="ПРТ 128  скл ССХ ОС "/>
      <sheetName val="ПРТ 129  скл 6013 СМУ-1"/>
      <sheetName val="ПРТ 130  скл 6024 Упр ПРСО"/>
      <sheetName val="ПРТ 130  скл Рудник Марган ОС"/>
      <sheetName val=" БД для осмотра оборотные"/>
      <sheetName val="БД к осмотру основные"/>
      <sheetName val="ПРТ 132 скл 780 ОС"/>
      <sheetName val="ПРТ 133 цех 289 ОС"/>
      <sheetName val="ПРТ 134 цех 224 ОС"/>
      <sheetName val="ПРТ 135 цех 272 ОС"/>
      <sheetName val="ПРТ 136 цех 075 ОС "/>
      <sheetName val="ПРТ 137 СЦСРМО АИП"/>
      <sheetName val="ПРТ 138 цех 067 ОС"/>
      <sheetName val="ПРТ 139 цех 012 ОС"/>
      <sheetName val="ПРТ 140 цех 214 ОС"/>
      <sheetName val="ПРТ 141 цех 252 ОС "/>
      <sheetName val="выписка"/>
      <sheetName val="Расч.1"/>
      <sheetName val="материалы"/>
      <sheetName val="Расч.2"/>
      <sheetName val="Расч.3"/>
      <sheetName val="Специф."/>
      <sheetName val="Доп согл"/>
      <sheetName val="Леса"/>
      <sheetName val="drivers"/>
      <sheetName val="Balance Sh+Indices"/>
      <sheetName val="EPS growth (local)"/>
      <sheetName val="П"/>
      <sheetName val="VLOOKUP"/>
      <sheetName val="INPUTMASTER"/>
      <sheetName val="Valuation"/>
      <sheetName val="NEWSTOCK"/>
      <sheetName val="более 12"/>
      <sheetName val="Лист3 (2)"/>
      <sheetName val="простой сп."/>
      <sheetName val="ТЭЦ"/>
      <sheetName val="нормативы 2012"/>
      <sheetName val="Коррек ДС+ДФЭ"/>
      <sheetName val="-10%"/>
      <sheetName val="-10% (2)"/>
      <sheetName val="исходный лист_Б2013"/>
      <sheetName val="потребление по месяцамБ2013"/>
      <sheetName val="обор-ть по месяцам Б2013"/>
      <sheetName val="Database (RUR)Mar YTD"/>
      <sheetName val="Share Price 2002"/>
      <sheetName val="to SAP 30.06.2009"/>
      <sheetName val="roll "/>
      <sheetName val="PP&amp;E (30.06.2009)вх.сальдо"/>
      <sheetName val="Write-off RAP (30.06.2009)"/>
      <sheetName val="ТМЦ на КР2008"/>
      <sheetName val="ТМЦ на кап.рем.30.06.09"/>
      <sheetName val="авансы"/>
      <sheetName val=" impairment(adj)"/>
      <sheetName val="Items"/>
      <sheetName val="с-с двиг (2)"/>
      <sheetName val="о.стр-ра1"/>
      <sheetName val="двиг2"/>
      <sheetName val="прог3"/>
      <sheetName val="дан4"/>
      <sheetName val="приб5"/>
      <sheetName val="издержк6"/>
      <sheetName val="серв7"/>
      <sheetName val="ддс9"/>
      <sheetName val="кап_з-ты10"/>
      <sheetName val="с-с двиг"/>
      <sheetName val="упр"/>
      <sheetName val="пост. изд_жк11"/>
      <sheetName val="Бал12"/>
      <sheetName val="Анализ13"/>
      <sheetName val="сырье"/>
      <sheetName val="объем продаж"/>
      <sheetName val="АМХ"/>
      <sheetName val="Графики14"/>
      <sheetName val="займ15"/>
      <sheetName val="SENS"/>
      <sheetName val="Расчеты"/>
      <sheetName val="Прибыль"/>
      <sheetName val="Кэш-фло"/>
      <sheetName val="Штат"/>
      <sheetName val="БюджетЭффект"/>
      <sheetName val="Расчеты1"/>
      <sheetName val="налог"/>
      <sheetName val="Gen"/>
      <sheetName val="LS"/>
      <sheetName val="AP"/>
      <sheetName val="платежи"/>
      <sheetName val="Advances received"/>
      <sheetName val="625_626"/>
      <sheetName val="Неотраженные обяз-ва"/>
      <sheetName val="base 620"/>
      <sheetName val="njn-invoiced at 31.12.2006"/>
      <sheetName val="260"/>
      <sheetName val="627"/>
      <sheetName val="Главная"/>
      <sheetName val="услуги01"/>
      <sheetName val="244"/>
      <sheetName val="Trade and other AR_base"/>
      <sheetName val="214_215"/>
      <sheetName val="неотфакт"/>
      <sheetName val="AR"/>
      <sheetName val="Advances issued"/>
      <sheetName val="форма № 1"/>
      <sheetName val="120_130"/>
      <sheetName val="Dis_RAP"/>
      <sheetName val="Движение ОС"/>
      <sheetName val="Gal_VarSheet"/>
      <sheetName val="Gal_TblSheet"/>
      <sheetName val="валюта"/>
      <sheetName val="264"/>
      <sheetName val="242"/>
      <sheetName val="230"/>
      <sheetName val="Движение ТМЦ"/>
      <sheetName val="213"/>
      <sheetName val="140"/>
      <sheetName val="250"/>
      <sheetName val="120 и 130"/>
      <sheetName val="Поступления ОС"/>
      <sheetName val="Выбытие ОС"/>
      <sheetName val="130-общ"/>
      <sheetName val="сч.08"/>
      <sheetName val="сч. 07"/>
      <sheetName val="135-реестр"/>
      <sheetName val="135-договоры"/>
      <sheetName val="лизинг"/>
      <sheetName val="лизинг-проводки"/>
      <sheetName val="кап %"/>
      <sheetName val="150"/>
      <sheetName val="лицензии"/>
      <sheetName val="110"/>
      <sheetName val="Кредиторы"/>
      <sheetName val="622"/>
      <sheetName val="КЗ по ОС"/>
      <sheetName val="510-610"/>
      <sheetName val="Реализация"/>
      <sheetName val="030"/>
      <sheetName val="040"/>
      <sheetName val="090-100"/>
      <sheetName val="120-130"/>
      <sheetName val="950"/>
      <sheetName val="950-гарантии"/>
      <sheetName val="960"/>
      <sheetName val="960-поручительства"/>
      <sheetName val="взаимозачет"/>
      <sheetName val="бартер-передано"/>
      <sheetName val="бартер-получено"/>
      <sheetName val="долгоср.векселя"/>
      <sheetName val="связ. стороны"/>
      <sheetName val="Закупки у Группы"/>
      <sheetName val="Закупки у НКМК"/>
      <sheetName val="Продажи на НКМК"/>
      <sheetName val="expenses_total"/>
      <sheetName val="Потребность в прибыли"/>
      <sheetName val="BEX_BSRP_OLD"/>
      <sheetName val="BEX_MAIN_BS_RP"/>
      <sheetName val="Осн_форма"/>
      <sheetName val="Актив"/>
      <sheetName val="Содержание"/>
      <sheetName val="оплата проезда 1"/>
      <sheetName val="оплата проезда 2"/>
      <sheetName val="кап.ремонты"/>
      <sheetName val="компоненты"/>
      <sheetName val="ОС на консервации"/>
      <sheetName val="НЗС-ввод в эксплуатацию"/>
      <sheetName val="НЗС в эксплуатации"/>
      <sheetName val="авансы в 130"/>
      <sheetName val="135"/>
      <sheetName val="доверит. упр."/>
      <sheetName val="резерв по фин. вложениям"/>
      <sheetName val="ТМЦ (&gt;12 мес)"/>
      <sheetName val="ТМЦ (&lt;12 мес)"/>
      <sheetName val="214, 215"/>
      <sheetName val="Резерв по ГП"/>
      <sheetName val="ГП"/>
      <sheetName val="страхование"/>
      <sheetName val="анализ НДС"/>
      <sheetName val="резерв по НДС"/>
      <sheetName val="резерв по ДЗ"/>
      <sheetName val="245"/>
      <sheetName val="перевыст. счета"/>
      <sheetName val="сч 63"/>
      <sheetName val="дивиденды"/>
      <sheetName val="520-660"/>
      <sheetName val="рестр.налоги"/>
      <sheetName val="авансы полученные"/>
      <sheetName val="Резерв по отпускам"/>
      <sheetName val="резерв по премиям"/>
      <sheetName val="625, 626"/>
      <sheetName val="тест"/>
      <sheetName val="Инструкция к Приложению 6"/>
      <sheetName val="Приложение 6"/>
      <sheetName val="Приложение 6а"/>
      <sheetName val="Приложение 8"/>
      <sheetName val="Приложение 9"/>
      <sheetName val="выручка-1"/>
      <sheetName val="выручка-2"/>
      <sheetName val="выручка-3"/>
      <sheetName val="отказы"/>
      <sheetName val="020"/>
      <sheetName val="комиссия"/>
      <sheetName val="Иски"/>
      <sheetName val="КС"/>
      <sheetName val="Продажи по дог.комиссии "/>
      <sheetName val="Сведения о сотруд. ф1 (углепр.)"/>
      <sheetName val="Сведения о сотруд. ф1 (проч.)"/>
      <sheetName val="Сведения о выбывших сотр. ф2"/>
      <sheetName val="Ветераны ф3"/>
      <sheetName val="Сведения о пенсиях ф3F"/>
      <sheetName val="Мат. помощь ф4"/>
      <sheetName val="Сведения о родств. ф5 (углепр.)"/>
      <sheetName val="Total Data"/>
      <sheetName val="бюджет"/>
      <sheetName val="Translate"/>
      <sheetName val="готово"/>
      <sheetName val="put into operation (not MA)"/>
      <sheetName val="review notes"/>
      <sheetName val="DCF1"/>
      <sheetName val="Accum_DCF_amortization"/>
      <sheetName val="IMP_ADJ"/>
      <sheetName val="sap500"/>
      <sheetName val="to SAP 31.12.2009"/>
      <sheetName val="сверка вх сальдо"/>
      <sheetName val="support"/>
      <sheetName val="PPE (31.12.2009) вх.сальдо"/>
      <sheetName val="Write-off RAP (31.12.2009)"/>
      <sheetName val="ТМЦ на кап.рем.31.12.09"/>
      <sheetName val="авансы 12м09."/>
      <sheetName val="PP&amp;E (30.09.2009)вх.сальдо"/>
      <sheetName val="авансы 2008"/>
      <sheetName val="ОН_РСБУ"/>
      <sheetName val="Заполните"/>
      <sheetName val="Ф1 "/>
      <sheetName val="SAP bef. adj"/>
      <sheetName val="USD rates"/>
      <sheetName val="RE roll "/>
      <sheetName val="MI roll"/>
      <sheetName val="Cons adj'04"/>
      <sheetName val="Cons adj'03"/>
      <sheetName val="push down adj -&gt;"/>
      <sheetName val="Unused vac - UST 04"/>
      <sheetName val="Unused vac - UST 03"/>
      <sheetName val="RBL def tax - 04 03"/>
      <sheetName val="BDR for Kapitalnaya BS 03 04"/>
      <sheetName val="Content"/>
      <sheetName val="change list"/>
      <sheetName val="ConsUnits"/>
      <sheetName val="BEX_partner"/>
      <sheetName val="BEX_IU"/>
      <sheetName val="Instruction"/>
      <sheetName val="Compilation model"/>
      <sheetName val="BEX_MAIN"/>
      <sheetName val="Transformation"/>
      <sheetName val="PP&amp;E"/>
      <sheetName val="Restricted deposits"/>
      <sheetName val="Loans receivable"/>
      <sheetName val="LT trade &amp; other AR"/>
      <sheetName val="ST trade &amp; other AR"/>
      <sheetName val="Prepayments"/>
      <sheetName val="Other NCA"/>
      <sheetName val="Inventories"/>
      <sheetName val="Dividends receivable_payable"/>
      <sheetName val="Cash &amp; cash equivalents"/>
      <sheetName val="Assets &amp; liabilities HFS"/>
      <sheetName val="Equity"/>
      <sheetName val="Loans payable"/>
      <sheetName val="Finance lease"/>
      <sheetName val="Other LT liabilities"/>
      <sheetName val="ST trade &amp; other AP, incl. adv."/>
      <sheetName val="Taxes payable"/>
      <sheetName val="Other ST liabilities"/>
      <sheetName val="Sales_COS"/>
      <sheetName val="G&amp;A_S&amp;D"/>
      <sheetName val="Other P&amp;L items"/>
      <sheetName val="Items RAP"/>
      <sheetName val="review notes "/>
      <sheetName val="IAS roll-forward"/>
      <sheetName val="For CF"/>
      <sheetName val="RAP roll-forward"/>
      <sheetName val="base"/>
      <sheetName val="advances"/>
      <sheetName val="Классы ОС"/>
      <sheetName val="ОС в запасе"/>
      <sheetName val="строка 626"/>
      <sheetName val="group"/>
      <sheetName val="rep packs"/>
      <sheetName val="1. BS-IS 2008"/>
      <sheetName val="1. BS-IS SAP"/>
      <sheetName val="3. CFS"/>
      <sheetName val="2. forex risk"/>
      <sheetName val="4. Eq"/>
      <sheetName val="5. sales"/>
      <sheetName val="6. Expenses"/>
      <sheetName val="7. PL items"/>
      <sheetName val="8. Income tax"/>
      <sheetName val="8. Income tax (interim)"/>
      <sheetName val="9. PP&amp;E"/>
      <sheetName val="10. Intangibles"/>
      <sheetName val="11. Associates"/>
      <sheetName val="12. LTI"/>
      <sheetName val="13. RD"/>
      <sheetName val="14. Inventory"/>
      <sheetName val="14. Inventory (interim)"/>
      <sheetName val="15. AR"/>
      <sheetName val="16. RP AR"/>
      <sheetName val="17. RP AP"/>
      <sheetName val="18. Other RP balances"/>
      <sheetName val="18. Other RP bal SAP"/>
      <sheetName val="19. Other RP transactions"/>
      <sheetName val="19. Other RP trans SAP"/>
      <sheetName val="20. Other RP loans"/>
      <sheetName val="21. RP loans payable IFRS 7"/>
      <sheetName val="22. STI"/>
      <sheetName val="23. AHFS"/>
      <sheetName val="RP list Ukraine"/>
      <sheetName val="names of banks"/>
      <sheetName val="24. Loans"/>
      <sheetName val="24. Loans (interim)"/>
      <sheetName val="25. Unutilised loans"/>
      <sheetName val="26. FLL"/>
      <sheetName val="27. LT PN"/>
      <sheetName val="28. Employee benefits"/>
      <sheetName val="29. Provisions"/>
      <sheetName val="30. Other LTL"/>
      <sheetName val="31. AP"/>
      <sheetName val="32. Taxes payable"/>
      <sheetName val="33. Capex"/>
      <sheetName val="34. Guaranties"/>
      <sheetName val="35. Commitments"/>
      <sheetName val="36. Sub events"/>
      <sheetName val="BEX_invest_unit"/>
      <sheetName val="BEX_partner_RUB"/>
      <sheetName val="BEX_partner_USD"/>
      <sheetName val="BEX_partner_EUR"/>
      <sheetName val="BEX_partner_CZK"/>
      <sheetName val="BEX_partner_ZAR"/>
      <sheetName val="BEX_partner_OTH"/>
      <sheetName val="BEX_Eq"/>
      <sheetName val="BEX_Expenses1"/>
      <sheetName val="BEX_Income_Tax"/>
      <sheetName val="BEX_Intangibles"/>
      <sheetName val="BEX_PP_E"/>
      <sheetName val="BEX_Associates"/>
      <sheetName val="BEX_Inventory"/>
      <sheetName val="BEX_Provisions"/>
      <sheetName val="Обеспечение"/>
      <sheetName val="Ср.взвеш.ставки"/>
      <sheetName val="База данных портфеля"/>
      <sheetName val="Проценты"/>
      <sheetName val="Исх. данные диаграммы"/>
      <sheetName val="Диаграмма"/>
      <sheetName val="Диалог1"/>
      <sheetName val="Выбытие ОС произ"/>
      <sheetName val="Sheet"/>
      <sheetName val="Типовые назначения платежа"/>
      <sheetName val="MEF 2004"/>
      <sheetName val="ОГ_x0005_"/>
      <sheetName val="Расч. потр. угле䠓"/>
      <sheetName val="Смета 恽「_x0000__x0000_矠_x0000__x0000_"/>
      <sheetName val="Смета 午_x0013_⎸ๅ恽る_x0000_"/>
      <sheetName val="РНУ 1 доходы"/>
      <sheetName val="РНУ 2  прочая реализация"/>
      <sheetName val="АВ 2.1"/>
      <sheetName val="РНУ 3 реализация ОС"/>
      <sheetName val="Справка 3.1"/>
      <sheetName val="РНУ 4"/>
      <sheetName val="АВ к РНУ 4"/>
      <sheetName val=" РНУ5"/>
      <sheetName val="РНУ 6"/>
      <sheetName val="АВ 6.1"/>
      <sheetName val="АВ 6.2"/>
      <sheetName val="АВ 6.3"/>
      <sheetName val="АВ 6.4"/>
      <sheetName val="АВ 6.4 (2)"/>
      <sheetName val="АВ 6.4 (3)"/>
      <sheetName val="РНУ 7"/>
      <sheetName val="АВ 7.1"/>
      <sheetName val="АВ 7.2"/>
      <sheetName val="АВ 7.3"/>
      <sheetName val="АВ 7.4"/>
      <sheetName val="АВ ликвидация"/>
      <sheetName val="РНУ 8"/>
      <sheetName val="АВ 8.1"/>
      <sheetName val="РНУ 9"/>
      <sheetName val="АВ 9.1"/>
      <sheetName val="РНУ 10"/>
      <sheetName val="АВ к РНУ 10"/>
      <sheetName val="РНУ 11"/>
      <sheetName val="АВ 11.1"/>
      <sheetName val="АВ 11.2"/>
      <sheetName val="АВ 11.3"/>
      <sheetName val="АВ 11.4"/>
      <sheetName val="АВ 11.5 общие"/>
      <sheetName val="АВ 11.5 прямые"/>
      <sheetName val="АВ 11.5 косвенные"/>
      <sheetName val="РНУ 12"/>
      <sheetName val="РНУ 13"/>
      <sheetName val="РНУ 14"/>
      <sheetName val="РНУ 15"/>
      <sheetName val="РНУ 16"/>
      <sheetName val="Цехи КМК"/>
      <sheetName val="Расч. потр. угл䠇ፓ"/>
      <sheetName val="Смета с_x0000__x0000_렘_x0000__x0000__x0000_"/>
      <sheetName val="Смета сво午_x0013_ڴ"/>
      <sheetName val="сравнение с III из г蚘_x0013_޹"/>
      <sheetName val="Смета 午_x0013_ؖ恽る_x0000_"/>
      <sheetName val="Input_Assumptions"/>
      <sheetName val="CFO"/>
      <sheetName val="GAAP"/>
      <sheetName val="Journals"/>
      <sheetName val="LineTrail"/>
      <sheetName val="ФФПРП 9m2004"/>
      <sheetName val="Inventory"/>
      <sheetName val="FA"/>
      <sheetName val="Review"/>
      <sheetName val="TMP"/>
      <sheetName val="Conversion"/>
      <sheetName val="Sales of other goods (T404108)"/>
      <sheetName val="Non-operating costs (P100_9000)"/>
      <sheetName val="Non-operating costs (P130_9000)"/>
      <sheetName val="charity (T416510)"/>
      <sheetName val="G&amp;A - Oth serv (T416369) 3m2004"/>
      <sheetName val="G&amp;A - Oth serv (T416369) 9m2004"/>
      <sheetName val="An_Ved91"/>
      <sheetName val="ФФПРП 3m2004"/>
      <sheetName val="ГРР"/>
      <sheetName val="advertising (T416350)"/>
      <sheetName val="запрос расшифровок"/>
      <sheetName val="для внесения изм. по году"/>
      <sheetName val="ошибки 9 мес"/>
      <sheetName val="Инфо"/>
      <sheetName val="РСБУ"/>
      <sheetName val="Поправки"/>
      <sheetName val="IFRS BS"/>
      <sheetName val="IFRS PL"/>
      <sheetName val="IFRS CFS"/>
      <sheetName val="IFRS Equity"/>
      <sheetName val="IFRS PPE"/>
      <sheetName val="TRAIL"/>
      <sheetName val="CC calculation"/>
      <sheetName val="VBA"/>
      <sheetName val="Indices"/>
      <sheetName val="итог"/>
      <sheetName val="отгрузка"/>
      <sheetName val="ресурсы"/>
      <sheetName val="цены_RUR"/>
      <sheetName val="цены_USD"/>
      <sheetName val="прогноз цены HRC"/>
      <sheetName val="СОК"/>
      <sheetName val="ДФВ"/>
      <sheetName val="ставка"/>
      <sheetName val="бета"/>
      <sheetName val="бета_euro"/>
      <sheetName val="бета_emerg"/>
      <sheetName val="инфляция и тарифы"/>
      <sheetName val="долги"/>
      <sheetName val="курc $"/>
      <sheetName val="мощности"/>
      <sheetName val="мировые цены"/>
      <sheetName val="цены_энергия"/>
      <sheetName val="..."/>
      <sheetName val="Диаграмма_цены"/>
      <sheetName val="CF_COMPILE"/>
      <sheetName val="COMPILE"/>
      <sheetName val="AP_MVT"/>
      <sheetName val="CH_ACC"/>
      <sheetName val="Накопительная ведомость"/>
      <sheetName val="Итоги"/>
      <sheetName val="Сводный отчет"/>
      <sheetName val="Настройка"/>
      <sheetName val="Общая информация"/>
      <sheetName val="Breakdown"/>
      <sheetName val="Expected vs Actual"/>
      <sheetName val="UST&amp;PIT"/>
      <sheetName val="Staff Shedule test"/>
      <sheetName val="Selection Management staff"/>
      <sheetName val="Test of details"/>
      <sheetName val="Audit Sampling Table"/>
      <sheetName val="Threshold Table (Alternative)"/>
      <sheetName val="Entity-supplied info test"/>
      <sheetName val="UST expectation"/>
      <sheetName val="XREF"/>
      <sheetName val="5Э"/>
      <sheetName val="Общие настройки"/>
      <sheetName val="Гр. ЧД+ДДС без курса"/>
      <sheetName val="Новая форма"/>
      <sheetName val="График Выплат ЛП"/>
      <sheetName val="Оферта лиз-кред"/>
      <sheetName val="Гр. Сравн. лиз. кред. без диск."/>
      <sheetName val="Ср лиз.кр"/>
      <sheetName val="Кредит"/>
      <sheetName val="ЛП"/>
      <sheetName val="Имущество"/>
      <sheetName val="Макр Т1"/>
      <sheetName val="ARM_PL"/>
      <sheetName val="мат. база"/>
      <sheetName val="мат. по МНК"/>
      <sheetName val="МЗ свод"/>
      <sheetName val="Тех.лит."/>
      <sheetName val="связь"/>
      <sheetName val="связь (2)"/>
      <sheetName val="уборка"/>
      <sheetName val="канц. (2)"/>
      <sheetName val="канц."/>
      <sheetName val="печать"/>
      <sheetName val="ТБ"/>
      <sheetName val="вахта"/>
      <sheetName val="транс. НПО"/>
      <sheetName val="транс. НПО (без 1,5 с 1 июля)"/>
      <sheetName val="Приложение (2)"/>
      <sheetName val="пропуск"/>
      <sheetName val="Приложение"/>
      <sheetName val="Химчистка"/>
      <sheetName val="смета общ"/>
      <sheetName val="смета общ (1кв.ф.)"/>
      <sheetName val="смета для анал ПРЦЭО без РНО "/>
      <sheetName val="для аналилПРЦЭО РНО"/>
      <sheetName val="смета (с А-50)посл."/>
      <sheetName val="смета УК (для ТН)"/>
      <sheetName val="смета УК (разд.)"/>
      <sheetName val="перем.по факту мая"/>
      <sheetName val="пост.по факту мая"/>
      <sheetName val="Перемен."/>
      <sheetName val="для анализа ПРЦЭО"/>
      <sheetName val="сonst"/>
      <sheetName val="смета УК (перем., пост.)"/>
      <sheetName val="8%"/>
      <sheetName val="смета УК (с РНО)"/>
      <sheetName val="смета УК (для ТН) (3)"/>
      <sheetName val="вып. за 1 полугодие"/>
      <sheetName val="смета Запад"/>
      <sheetName val="смета Восток"/>
      <sheetName val="ОХР"/>
      <sheetName val="БДР Запад-УК"/>
      <sheetName val="БДР Восток-ук"/>
      <sheetName val="БДР УК-ук"/>
      <sheetName val="БДР РНО"/>
      <sheetName val="бдр УК ТН "/>
      <sheetName val="бдр  для ТН"/>
      <sheetName val="объемы  1 кв.2006"/>
      <sheetName val="объемы 2006 (пробег-185)"/>
      <sheetName val="объемы (ВП-185-215%)"/>
      <sheetName val="объемы 2006 (185ср. посл.)"/>
      <sheetName val="ФОТ (185ср. посл)"/>
      <sheetName val="Транс. (185ср. посл)"/>
      <sheetName val="МЗ (185ср. посл)"/>
      <sheetName val="НР (185ср. посл) "/>
      <sheetName val="накл.расх. ср."/>
      <sheetName val="транзит "/>
      <sheetName val="ОНВСС"/>
      <sheetName val="объемы 2006"/>
      <sheetName val="бдр УК ТН  (2)"/>
      <sheetName val="пост.по факту мая (2)"/>
      <sheetName val="01.07.07."/>
      <sheetName val="Выпадающие меню"/>
      <sheetName val="ОТЧЕТ по 17гр по АУТТ-1 на 01_0"/>
      <sheetName val="6.-"/>
      <sheetName val="6.2"/>
      <sheetName val="Рем"/>
      <sheetName val="тмс +тпс"/>
      <sheetName val="тмс"/>
      <sheetName val="тпс"/>
      <sheetName val="энерго"/>
      <sheetName val="Транс"/>
      <sheetName val="ТСТ"/>
      <sheetName val="ТНД"/>
      <sheetName val="ГНГСС"/>
      <sheetName val="ТНГ"/>
      <sheetName val="Татбур"/>
      <sheetName val="Сист"/>
      <sheetName val="Тик"/>
      <sheetName val="свод по УК"/>
      <sheetName val="Налоги (из налогов)"/>
      <sheetName val="график выкупа"/>
      <sheetName val="Print Calc"/>
      <sheetName val="Selling data"/>
      <sheetName val="Hidden data"/>
      <sheetName val="Rentals"/>
      <sheetName val="Selling Lessee"/>
      <sheetName val="cboData"/>
      <sheetName val="samradDatePicker"/>
      <sheetName val="Ф 2.2"/>
      <sheetName val="Аморт2.1"/>
      <sheetName val="ГП УСПД"/>
      <sheetName val="7 ФЗП"/>
      <sheetName val="УАН 8.3"/>
      <sheetName val="УАН расчет"/>
      <sheetName val="8.5 УТТ"/>
      <sheetName val="УТТ расчет"/>
      <sheetName val="УСПД 8.7"/>
      <sheetName val="вода"/>
      <sheetName val="10.1"/>
      <sheetName val="10.1.1"/>
      <sheetName val="10.5"/>
      <sheetName val="12.1"/>
      <sheetName val="12.2"/>
      <sheetName val="12.3"/>
      <sheetName val="12.4"/>
      <sheetName val="12.9"/>
      <sheetName val="12.13"/>
      <sheetName val="12.15"/>
      <sheetName val="раздел II"/>
      <sheetName val="ЕСН 1"/>
      <sheetName val="ЕСН"/>
      <sheetName val="раздел VI"/>
      <sheetName val="АУПКРС"/>
      <sheetName val="УАН"/>
      <sheetName val="АУРОНО"/>
      <sheetName val="АУСПД"/>
      <sheetName val="УНСМ"/>
      <sheetName val="УТТ строка VII.9"/>
      <sheetName val="V раздел"/>
      <sheetName val="рент.1"/>
      <sheetName val="рент"/>
      <sheetName val="F1002"/>
      <sheetName val="КРС"/>
      <sheetName val="Квал.состав"/>
      <sheetName val="Структура цеха (2)"/>
      <sheetName val="ф.2"/>
      <sheetName val="Лист 2"/>
      <sheetName val="Ф№1"/>
      <sheetName val="УНВ и Р Ц на Р по А, С и М"/>
      <sheetName val="bal1005"/>
      <sheetName val="bal1004"/>
      <sheetName val="bal1003"/>
      <sheetName val="BAL1006"/>
      <sheetName val="bal1002"/>
      <sheetName val="BAL1001"/>
      <sheetName val="uv"/>
      <sheetName val="F1000"/>
      <sheetName val="F1001"/>
      <sheetName val="к  прог.экон."/>
      <sheetName val="варианты"/>
      <sheetName val="вар к  пятнице"/>
      <sheetName val="оконч."/>
      <sheetName val=" Нефть"/>
      <sheetName val="Основные"/>
      <sheetName val="Природ.газ"/>
      <sheetName val="Нефть-расш."/>
      <sheetName val="на  30%-II"/>
      <sheetName val="   30%"/>
      <sheetName val="СМ-р"/>
      <sheetName val="См"/>
      <sheetName val="Калькуляция"/>
      <sheetName val="См   ЗКК"/>
      <sheetName val="баланс  эл.эн."/>
      <sheetName val="на  30% (2)"/>
      <sheetName val="SPRmes"/>
      <sheetName val="SPRkv"/>
      <sheetName val="См (с  ЗКК)"/>
      <sheetName val="СМ-р (2)"/>
      <sheetName val="Кап ремонт"/>
      <sheetName val="СТГ"/>
      <sheetName val="F1004 (2)"/>
      <sheetName val="F1004"/>
      <sheetName val="ПОКАЗ"/>
      <sheetName val="ЦЕХА"/>
      <sheetName val="БИЗНЕС"/>
      <sheetName val="FAKS расчет"/>
      <sheetName val="FAKS pl"/>
      <sheetName val="объем  пр-ва2001"/>
      <sheetName val="УКК "/>
      <sheetName val="ОФ 2001"/>
      <sheetName val="BAL1006_kv"/>
      <sheetName val="uv_kv"/>
      <sheetName val="F1006"/>
      <sheetName val="F1003"/>
      <sheetName val="ПЕЧАТЬ_Ф1000"/>
      <sheetName val="ПЕЧАТЬ_Ф1001"/>
      <sheetName val="ПЕЧАТЬ_Ф1002"/>
      <sheetName val="ПЕЧАТЬ_Ф1006"/>
      <sheetName val="ПЕЧАТЬ_Ф1003"/>
      <sheetName val="ПЕЧАТЬ_Ф1004"/>
      <sheetName val="Лист2 (2)"/>
      <sheetName val="Лист2 (3)"/>
      <sheetName val="Лист2 (4)"/>
      <sheetName val="Лист6 (2)"/>
      <sheetName val="Лист6 (3)"/>
      <sheetName val="рас.по охр.тр."/>
      <sheetName val="2005г.план"/>
      <sheetName val="2005г.факт"/>
      <sheetName val="расш.2005г."/>
      <sheetName val="1кв.06г."/>
      <sheetName val="расшифровка 1кв."/>
      <sheetName val="расш.1пол."/>
      <sheetName val="6 мес.06г."/>
      <sheetName val="6мес.06г.(Ширяева)"/>
      <sheetName val="расш.Меж."/>
      <sheetName val="расш.9мес"/>
      <sheetName val="ф.29мес."/>
      <sheetName val="Анализ 9 мес."/>
      <sheetName val="расш.2006г."/>
      <sheetName val="расш. к форме2"/>
      <sheetName val="Ф.2(2006г.)"/>
      <sheetName val="Анализ 2006 год"/>
      <sheetName val="Расш.1кв.2007г."/>
      <sheetName val="Ф2 1кв.2007г."/>
      <sheetName val="Ф1 1кв.2007г."/>
      <sheetName val="2.План счетов"/>
      <sheetName val="3.1.Актив"/>
      <sheetName val="3.2.Пассив"/>
      <sheetName val="4.Структура"/>
      <sheetName val="Штатное_расписание 2008"/>
      <sheetName val="6.Списки раб. мест"/>
      <sheetName val="7.Ср.проводки"/>
      <sheetName val="8.Перв.документы"/>
      <sheetName val="9.Сеть"/>
      <sheetName val="ФОТ "/>
      <sheetName val="ФОТ по видам деятельности "/>
      <sheetName val="недвиж."/>
      <sheetName val="движ."/>
      <sheetName val="с коэф1,117"/>
      <sheetName val="тарифы на 1.12.07"/>
      <sheetName val="тарифы со сторонними"/>
      <sheetName val="тарифы со сторонними _2_"/>
      <sheetName val="АУРОНО оконч.вариант"/>
      <sheetName val="Основная (2)"/>
      <sheetName val="SolE294"/>
      <sheetName val="SolE294 (2)"/>
      <sheetName val="к 25.01.06"/>
      <sheetName val="к 25.01.06 (посл.)"/>
      <sheetName val="к инф.о дох.договорах"/>
      <sheetName val="для коэф.в праздники"/>
      <sheetName val="к 02.02.06."/>
      <sheetName val="к 06.02.06 (посл.)"/>
      <sheetName val="БЕ ТЭК "/>
      <sheetName val="Statements"/>
      <sheetName val="Исх (2)"/>
      <sheetName val="Техн"/>
      <sheetName val="Капвл (2)"/>
      <sheetName val="Капвл"/>
      <sheetName val="Капвл напр"/>
      <sheetName val="Экспл"/>
      <sheetName val="Приб"/>
      <sheetName val="Кв в през"/>
      <sheetName val="ТЭП в през"/>
      <sheetName val="Ам.пр"/>
      <sheetName val="Рис.чув-ть  (2)"/>
      <sheetName val="бурение"/>
      <sheetName val="матрица"/>
      <sheetName val="кустование 1-2"/>
      <sheetName val="кустование 3-4"/>
      <sheetName val="профиль"/>
      <sheetName val="обустр"/>
      <sheetName val="скв, тпр, укпг"/>
      <sheetName val="смета УКПГ"/>
      <sheetName val="окт (3)"/>
      <sheetName val="мероприятия 1"/>
      <sheetName val="таблица"/>
      <sheetName val="мероприятия 2"/>
      <sheetName val="Диаграмма3"/>
      <sheetName val="мероприятия 2 (2)"/>
      <sheetName val="июн"/>
      <sheetName val="ит.эцн,шгн"/>
      <sheetName val="Накопит."/>
      <sheetName val="Остановл."/>
      <sheetName val="Расчёт_входной_10"/>
      <sheetName val="Расчёт_добычи_10"/>
      <sheetName val="Входная_10факт"/>
      <sheetName val="Расчёт_входной_11"/>
      <sheetName val="Расчёт_ добычи_ноябрь"/>
      <sheetName val="гр_ПНФ"/>
      <sheetName val="гр_НРФ"/>
      <sheetName val="график "/>
      <sheetName val="Ввод"/>
      <sheetName val="ГРП"/>
      <sheetName val="ИДН"/>
      <sheetName val="ТКРС"/>
      <sheetName val="Опт "/>
      <sheetName val="ППД"/>
      <sheetName val="расч вых"/>
      <sheetName val="Снижение производительности"/>
      <sheetName val="Снижение(25.11)"/>
      <sheetName val="Снижение(30.11)"/>
      <sheetName val="Снижение(23.12)"/>
      <sheetName val="Расчет май"/>
      <sheetName val="БД"/>
      <sheetName val="Опт.ячеек"/>
      <sheetName val="Итог "/>
      <sheetName val="График  ЦДНГ-3"/>
      <sheetName val="топ-20"/>
      <sheetName val="13219 "/>
      <sheetName val="8690"/>
      <sheetName val="8772"/>
      <sheetName val="План по увел. частоты"/>
      <sheetName val="РАСЧЕТ ДОБЫЧИ НА МЕСЯЦ"/>
      <sheetName val="График добычи на месяц"/>
      <sheetName val="Монит.потерь"/>
      <sheetName val="Факт. график добычи"/>
      <sheetName val="Ежес. мониторинг"/>
      <sheetName val="План (отчет) ГТМ доб. фонд"/>
      <sheetName val="План (отчет) ГТМ нагнет. фонд"/>
      <sheetName val="МЭР"/>
      <sheetName val="ГТМ"/>
      <sheetName val="Запуск"/>
      <sheetName val="Загрузка в формы расчета"/>
      <sheetName val="Анализ базы и ГТМ"/>
      <sheetName val="ГТМ по фильтру"/>
      <sheetName val="Итого по ДО"/>
      <sheetName val="Амир"/>
      <sheetName val="Андр"/>
      <sheetName val="Арл"/>
      <sheetName val="Ахт"/>
      <sheetName val="Илиш"/>
      <sheetName val="Карача-елг"/>
      <sheetName val="Кушнар"/>
      <sheetName val="Манчар"/>
      <sheetName val="Менеуз"/>
      <sheetName val="Нур"/>
      <sheetName val="Саит"/>
      <sheetName val="туймурз"/>
      <sheetName val="Тузлук"/>
      <sheetName val="Чекмаг"/>
      <sheetName val="Чермас"/>
      <sheetName val="Шелкан"/>
      <sheetName val="все"/>
      <sheetName val="sapactivexlhiddensheet"/>
      <sheetName val="Ачинский НПЗ"/>
      <sheetName val="расш для новой"/>
      <sheetName val="расш по старой"/>
      <sheetName val="Нефть 2008г"/>
      <sheetName val="Приложение3(Спец-жда)"/>
      <sheetName val=" КУЭН БП 2010 по единицам-1"/>
      <sheetName val=" по единицам 2010 -1"/>
      <sheetName val="1кв. 2007-2008гг"/>
      <sheetName val="9.2. "/>
      <sheetName val="9.3"/>
      <sheetName val="9.4"/>
      <sheetName val="9.5"/>
      <sheetName val="9.6"/>
      <sheetName val="9.7"/>
      <sheetName val="9.8"/>
      <sheetName val="10.2"/>
      <sheetName val="10.4"/>
      <sheetName val="11.1"/>
      <sheetName val="11.2"/>
      <sheetName val="11.3"/>
      <sheetName val="11.4"/>
      <sheetName val="11.5"/>
      <sheetName val="11.6"/>
      <sheetName val="11.7"/>
      <sheetName val="11.8"/>
      <sheetName val="11.9"/>
      <sheetName val="11.10"/>
      <sheetName val="12.5"/>
      <sheetName val="12.6"/>
      <sheetName val="12.7"/>
      <sheetName val="12.8"/>
      <sheetName val="12.10"/>
      <sheetName val="12.11"/>
      <sheetName val="12.12"/>
      <sheetName val="12.14"/>
      <sheetName val="раздII амортизация"/>
      <sheetName val="раздII амортизация (2)"/>
      <sheetName val="рIII стр 3.1"/>
      <sheetName val="расчет к р III стр 3.1"/>
      <sheetName val="Р  III стр 3.2"/>
      <sheetName val="P III с. 3.4"/>
      <sheetName val="Р III с. 3.7."/>
      <sheetName val="не вх.в вал"/>
      <sheetName val="ППСН"/>
      <sheetName val="проч.продукция "/>
      <sheetName val="раздII реал"/>
      <sheetName val="ПТО"/>
      <sheetName val="2.2 "/>
      <sheetName val="График УУЛФ по Филиалам"/>
      <sheetName val="ПАРАМ"/>
      <sheetName val="Отдел1"/>
      <sheetName val="Отдел2"/>
      <sheetName val="Отдел3"/>
      <sheetName val="Отдел4"/>
      <sheetName val="Отдел5"/>
      <sheetName val="Отдел6"/>
      <sheetName val="Отдел7"/>
      <sheetName val="Отдел8"/>
      <sheetName val="О9"/>
      <sheetName val="Отдел10"/>
      <sheetName val="Отдел11"/>
      <sheetName val="О12"/>
      <sheetName val="Отдел13"/>
      <sheetName val="Итого"/>
      <sheetName val="смета стор."/>
      <sheetName val="смета итог"/>
      <sheetName val="смета БН"/>
      <sheetName val="Расш БН"/>
      <sheetName val="Ком"/>
      <sheetName val="Итог по НО"/>
      <sheetName val="Итого с НИС"/>
      <sheetName val="смета расч."/>
      <sheetName val="расшифр."/>
      <sheetName val="Обоснование"/>
      <sheetName val="смета итог (уточ)"/>
      <sheetName val="Расш БН для АГ"/>
      <sheetName val="смета БН для АГ"/>
      <sheetName val="Расш БН для АГ (2)"/>
      <sheetName val="Налог на им."/>
      <sheetName val="Затраты по договорам на 2003"/>
      <sheetName val="И(2)"/>
      <sheetName val="смета (3)"/>
      <sheetName val="Обоснование (3)"/>
      <sheetName val="смета (4)"/>
      <sheetName val="Обоснование (4)"/>
      <sheetName val="Обоснование 2"/>
      <sheetName val="Обоснование (2)"/>
      <sheetName val="Смета расх.приб."/>
      <sheetName val="добыча"/>
      <sheetName val="обслуж."/>
      <sheetName val="РСО"/>
      <sheetName val="сбор"/>
      <sheetName val="подготовка"/>
      <sheetName val="кальк 15%"/>
      <sheetName val="кальк 19%"/>
      <sheetName val="с_c"/>
      <sheetName val="с_c (2008)"/>
      <sheetName val="расш"/>
      <sheetName val="Эл энергия"/>
      <sheetName val="Химия"/>
      <sheetName val="амо"/>
      <sheetName val="Расчет ФЗП"/>
      <sheetName val="расчет числ раб"/>
      <sheetName val="ООО БКН"/>
      <sheetName val="на печать"/>
      <sheetName val="отправка"/>
      <sheetName val="расшифровки"/>
      <sheetName val="с подписью"/>
      <sheetName val="с подписью (2)"/>
      <sheetName val="расшифровки (2)"/>
      <sheetName val="расшифровки (2)-печать"/>
      <sheetName val="с подписью (срав)"/>
      <sheetName val="нефт"/>
      <sheetName val="нагн"/>
      <sheetName val="прочие ОС"/>
      <sheetName val="без прибыли"/>
      <sheetName val="Филиал"/>
      <sheetName val="КУДНГ"/>
      <sheetName val="АУДНГ "/>
      <sheetName val="ЮУДНГ"/>
      <sheetName val="УБР"/>
      <sheetName val="разреш.перерасход"/>
      <sheetName val="ноябрь (2)"/>
      <sheetName val="Форма 2.2 "/>
      <sheetName val="бп 2007"/>
      <sheetName val="лимит 2008"/>
      <sheetName val="2 "/>
      <sheetName val="4 "/>
      <sheetName val="Прил к 4"/>
      <sheetName val="6.1."/>
      <sheetName val="Прил к 6.1."/>
      <sheetName val="6.2. "/>
      <sheetName val="Прил к 6.2"/>
      <sheetName val="табл 1 к стр7"/>
      <sheetName val="табл 2 к стр 7"/>
      <sheetName val="Свод ООО"/>
      <sheetName val="9.2."/>
      <sheetName val="10.2."/>
      <sheetName val="кап.рем"/>
      <sheetName val="прил к 12.3"/>
      <sheetName val="прил к 12.5"/>
      <sheetName val="12.15 "/>
      <sheetName val="раздII"/>
      <sheetName val="р III cтр 3.4"/>
      <sheetName val="Р III с 3.7"/>
      <sheetName val="не вх.в вал прод "/>
      <sheetName val="прочая продукция "/>
      <sheetName val="расшифровка"/>
      <sheetName val="тепло на сторону"/>
      <sheetName val="тариф по ээ для транзита"/>
      <sheetName val="внутр.оборот"/>
      <sheetName val="распределение"/>
      <sheetName val="Газ попутный"/>
      <sheetName val="баланс нефти"/>
      <sheetName val="баланс газа"/>
      <sheetName val="фил КРС"/>
      <sheetName val="фил ПРС"/>
      <sheetName val="2008г."/>
      <sheetName val="ВПТС"/>
      <sheetName val="форма 2.2 на 10.10.08"/>
      <sheetName val="строка 3"/>
      <sheetName val="Газ попутный план 01.09.08  "/>
      <sheetName val="форма 2.2 на 20.10.08 "/>
      <sheetName val="форма 2.2 урез."/>
      <sheetName val="форма 2.2 для Давлетбаева"/>
      <sheetName val="форма 2.2 в сравнении"/>
      <sheetName val="форма 2.2 под спец-тов"/>
      <sheetName val="не вх в вал урез."/>
      <sheetName val="не вх в вал "/>
      <sheetName val="электроэнергия"/>
      <sheetName val="электроэнергия -18 млн."/>
      <sheetName val="газ попутный 2009"/>
      <sheetName val="ППСН "/>
      <sheetName val="ППСН урез."/>
      <sheetName val="план 2008"/>
      <sheetName val="не вх.в.вал"/>
      <sheetName val="13Т_БЯ"/>
      <sheetName val="Смета 2.2"/>
      <sheetName val="корректировка "/>
      <sheetName val="необх.лимит"/>
      <sheetName val="6.2(по УДН) "/>
      <sheetName val="прил.к 6.1"/>
      <sheetName val="Прил. к 6.2."/>
      <sheetName val="7 "/>
      <sheetName val="Прилож.1 к 7"/>
      <sheetName val="Прилож.2 к стр 7"/>
      <sheetName val="8. Свод ООО"/>
      <sheetName val="11.8 "/>
      <sheetName val="прил.к 12.5"/>
      <sheetName val="12.14 "/>
      <sheetName val="р.II амортизация"/>
      <sheetName val="прил. к рIII стр1."/>
      <sheetName val="Р  III стр 3.5"/>
      <sheetName val="газ попутный  "/>
      <sheetName val="проч.продукция"/>
      <sheetName val="технол.показ."/>
      <sheetName val="кап.ремонт"/>
      <sheetName val="НЗНО, ОЗНПО с 01.09.08"/>
      <sheetName val="Форма П-4"/>
      <sheetName val="оборот"/>
      <sheetName val="Данные - прош."/>
      <sheetName val="Бр. №1"/>
      <sheetName val="Бр. №2"/>
      <sheetName val="Бр. №3"/>
      <sheetName val="Бр. №4"/>
      <sheetName val="Бр. №5"/>
      <sheetName val="Бр. №6"/>
      <sheetName val="Бр. №8"/>
      <sheetName val="Бр. №9"/>
      <sheetName val="Бр. №10"/>
      <sheetName val="Бр. №11"/>
      <sheetName val="Хозрасчетная карта, Сентябрь, 2"/>
      <sheetName val="стр.1"/>
      <sheetName val="Объекты Выбросы"/>
      <sheetName val="Выбросы стац."/>
      <sheetName val="Выбросы передв."/>
      <sheetName val="Объекты Сбросы"/>
      <sheetName val="Сбросы"/>
      <sheetName val="Объекты Отходы"/>
      <sheetName val="ФККО"/>
      <sheetName val="Отходы"/>
      <sheetName val="Вещества Выбросы"/>
      <sheetName val="Виды топлива"/>
      <sheetName val="Вещества сбросы"/>
      <sheetName val="Виды отходов"/>
      <sheetName val="Боровое 9 мес"/>
      <sheetName val="свод 9 мес"/>
      <sheetName val="Правила оформления"/>
      <sheetName val="Ф2.2 КУТТ БП по кв."/>
      <sheetName val="Ф2.2 КУТТ БП помесячно"/>
      <sheetName val="2. МТР"/>
      <sheetName val="5.ГСМ"/>
      <sheetName val="6.2 Тепло Б.Энерго"/>
      <sheetName val="7.ФЗП"/>
      <sheetName val="8.1 Услуги КУЭН"/>
      <sheetName val="8.2 Услуги КУРОНО"/>
      <sheetName val="8.3 Услуги КУАН"/>
      <sheetName val="9.3 ОЗНПО"/>
      <sheetName val="9.2, 9.5, 11.6Капремонт обор. "/>
      <sheetName val="9.8 ПТУС"/>
      <sheetName val="10.5.1 Э.энергия фил."/>
      <sheetName val="10.5.2 Т.энергия фил."/>
      <sheetName val="10.5.3 вода фил."/>
      <sheetName val="10.5.4 дефектоскопия фил."/>
      <sheetName val="11.9 метрология"/>
      <sheetName val="11.10.1 техобсл.тр-та"/>
      <sheetName val="11.10.2 техобсл.оргтехники"/>
      <sheetName val="11.10.3-11.10.5 Зач, дефек, ан."/>
      <sheetName val="11.10.6.Градуировка резерв."/>
      <sheetName val="12.2 охрана труда"/>
      <sheetName val="12.3 охрана окр.среды"/>
      <sheetName val="12.4. Подготовка кадров"/>
      <sheetName val="12.6,12.7  связь и инф.усл.ст."/>
      <sheetName val="12.6.4. СКТС Автотрекер"/>
      <sheetName val="12.14 Вода и канализация"/>
      <sheetName val="12.15.1, 12.15.2 ГО и ЧС"/>
      <sheetName val="12.15.14-15Почт, канц, подписка"/>
      <sheetName val="12.15.16 Годовой СГТО"/>
      <sheetName val="Общий по ПТО"/>
      <sheetName val="12.15.19 ГИБДД МВД РБ"/>
      <sheetName val="ПЕНСИОНЕРЫ"/>
      <sheetName val="новогодние  подарки"/>
      <sheetName val="Юбиляры"/>
      <sheetName val="Накладные 2010"/>
      <sheetName val="Потребная прибыль 2010"/>
      <sheetName val="Доход по  тарифам с 01.01.2010"/>
      <sheetName val="ЦДНГ 5"/>
      <sheetName val="УУДНГ -5"/>
      <sheetName val="ЦДС УУДНГ  2009 по ед.-1"/>
      <sheetName val="План по ЦДС УДНГ на 2009 г"/>
      <sheetName val="материалы "/>
      <sheetName val="сред.взвеш.штанг"/>
      <sheetName val="мойка штанг с сорт."/>
      <sheetName val="ОМЗ мес"/>
      <sheetName val="IC_Sales"/>
      <sheetName val="IC_Purchases"/>
      <sheetName val="IC_Debtors"/>
      <sheetName val="IC_Creditors"/>
      <sheetName val="IC_OthInc"/>
      <sheetName val="FinAssets"/>
      <sheetName val="FinLiab"/>
      <sheetName val="Company"/>
      <sheetName val="Supporting data"/>
      <sheetName val="ЧТС"/>
      <sheetName val="сетка"/>
      <sheetName val="соотн"/>
      <sheetName val="водит"/>
      <sheetName val="ввод нов"/>
      <sheetName val="карьер"/>
      <sheetName val="сетка (сравнение)"/>
      <sheetName val="ИТР_руд"/>
      <sheetName val="ИТР_руд (доп1)"/>
      <sheetName val="ИТР_руд (доп2)"/>
      <sheetName val="ИТРДОП"/>
      <sheetName val="ИТР_реал."/>
      <sheetName val="ИТР_реал. (2)"/>
      <sheetName val="ИТР_зиф"/>
      <sheetName val="ИТР_сму_окс"/>
      <sheetName val="ИТР_Сковородино"/>
      <sheetName val="УГР"/>
      <sheetName val="УГР (2)"/>
      <sheetName val="АТЦ"/>
      <sheetName val="АТЦ (2)"/>
      <sheetName val="ЗИФ"/>
      <sheetName val="ЗИФ (2)"/>
      <sheetName val="ЗИФ_монт"/>
      <sheetName val="СГМ"/>
      <sheetName val="СГМ (2)"/>
      <sheetName val="ТВСиК"/>
      <sheetName val="ТВСиК (2)"/>
      <sheetName val="ЛЗУ"/>
      <sheetName val="ЛЗУ1"/>
      <sheetName val="скл_тмц"/>
      <sheetName val="скл_тмц (доп)"/>
      <sheetName val="Сковородино_грузчики"/>
      <sheetName val="гмо"/>
      <sheetName val="Столовая"/>
      <sheetName val="ЖКХ"/>
      <sheetName val="окс"/>
      <sheetName val="СМУ"/>
      <sheetName val="СМУ_Прромбаза"/>
      <sheetName val="скл_вм"/>
      <sheetName val="АУП Благ"/>
      <sheetName val="ВПО"/>
      <sheetName val="Формы"/>
      <sheetName val="1п"/>
      <sheetName val="2п(но)"/>
      <sheetName val="3п-1(НГК)"/>
      <sheetName val="3-п2(КГК)"/>
      <sheetName val="ОбьемПлан2003"/>
      <sheetName val="СтоимФакт2003"/>
      <sheetName val="СтоимПлан2003"/>
      <sheetName val="ЦенаПлан2003"/>
      <sheetName val="Апрель(ф)"/>
      <sheetName val="фев(ф)"/>
      <sheetName val="Номенклатура"/>
      <sheetName val="ДО"/>
      <sheetName val="Параметры обработки"/>
      <sheetName val="ПРИМ"/>
      <sheetName val="Технические параметры"/>
      <sheetName val="ПРОД"/>
      <sheetName val="СПИСОК"/>
      <sheetName val="СУММЫ"/>
      <sheetName val="ГРУППА"/>
      <sheetName val="КОНТРОЛЬНЫЕ"/>
      <sheetName val="БН"/>
      <sheetName val="БНГ"/>
      <sheetName val="БПГ"/>
      <sheetName val="БГПЗ"/>
      <sheetName val="ПУ"/>
      <sheetName val="ДО(квартал)"/>
      <sheetName val="ДДС(сравнение)"/>
      <sheetName val="ДДС"/>
      <sheetName val="ДДС(квартал)"/>
      <sheetName val="БР"/>
      <sheetName val="МСБк"/>
      <sheetName val="МСБс"/>
      <sheetName val="МСБ"/>
      <sheetName val="ПНиГ"/>
      <sheetName val="ПНиГ_ЗАК"/>
      <sheetName val="ПНиГ_ВР"/>
      <sheetName val="ПНиГ_ЭКСП"/>
      <sheetName val="ПП_ЗАК"/>
      <sheetName val="ПП_ВР"/>
      <sheetName val="ПП_ЭКСП"/>
      <sheetName val="ЗАКконс"/>
      <sheetName val="ЗАКстат"/>
      <sheetName val="ИТО"/>
      <sheetName val="СМЕТА(НГДО)к"/>
      <sheetName val="КОММк"/>
      <sheetName val="УПРк"/>
      <sheetName val="ТЗРк"/>
      <sheetName val="СМЕТА(НГДО)с"/>
      <sheetName val="КОММс"/>
      <sheetName val="СМЕТА(СВОД)"/>
      <sheetName val="УПРс"/>
      <sheetName val="ГПЗ"/>
      <sheetName val="Прочие"/>
      <sheetName val="ПДиР"/>
      <sheetName val="ЗАЙМЫ"/>
      <sheetName val="ИНВ_РАСХ"/>
      <sheetName val="ИНВ_ФИН"/>
      <sheetName val="РБПк"/>
      <sheetName val="РБПс"/>
      <sheetName val="ВНЕОБк"/>
      <sheetName val="ВНЕОБс"/>
      <sheetName val="ИНВ_РАСХ_ПР"/>
      <sheetName val="ПФИР"/>
      <sheetName val="ЦБ"/>
      <sheetName val="НАЛОГИс"/>
      <sheetName val="НАЛОГИк"/>
      <sheetName val="АКЦИЗЫ"/>
      <sheetName val="ТЭП(НГДО)"/>
      <sheetName val="ФЭП(НГДО)"/>
      <sheetName val="КПД(НГДО)"/>
      <sheetName val="Списки"/>
      <sheetName val="КПД (НГДО) - старый"/>
      <sheetName val="KPI пример"/>
      <sheetName val="СГФ_Свод контракты"/>
      <sheetName val="СГФ_2Д контракты"/>
      <sheetName val="СГФ_3Д контракты"/>
      <sheetName val="анализ доходов"/>
      <sheetName val="анализ доходов по объектам"/>
      <sheetName val="расшифровка МД Ф"/>
      <sheetName val="план год_н (итог) (2002)"/>
      <sheetName val="отгрузка год"/>
      <sheetName val="план годСХМ изм"/>
      <sheetName val="план годСХМ изм (2)"/>
      <sheetName val="Товар"/>
      <sheetName val="Товар (2)"/>
      <sheetName val="4кв1"/>
      <sheetName val="нед август"/>
      <sheetName val="нед сен-окт "/>
      <sheetName val="нед сентяб"/>
      <sheetName val="3кв"/>
      <sheetName val="план год_н (итог)"/>
      <sheetName val="план год_нед (итог)"/>
      <sheetName val="сентябрь (3)"/>
      <sheetName val="сентябрь (2)"/>
      <sheetName val="4кв"/>
      <sheetName val="кредиты (2)"/>
      <sheetName val="порт"/>
      <sheetName val="объем ф1"/>
      <sheetName val="цены конеч ф2"/>
      <sheetName val="тарифы по доставке общ"/>
      <sheetName val="ф 3!"/>
      <sheetName val="Ф 4!"/>
      <sheetName val="Ф 5!"/>
      <sheetName val="формирование цен"/>
      <sheetName val="коэф"/>
      <sheetName val="условия"/>
      <sheetName val="цена реал-ии"/>
      <sheetName val="с-ть нормы"/>
      <sheetName val="с-сть концентратов"/>
      <sheetName val="Ср месячный БДДС"/>
      <sheetName val="БДДС ср мес"/>
      <sheetName val="Усл ср мес"/>
      <sheetName val="БДР ср мес"/>
      <sheetName val="БДР ГОК и ТД"/>
      <sheetName val="Оборудование лизинг"/>
      <sheetName val="ЛИЗИНГ ПЛАТЕЖИ"/>
      <sheetName val="пр пр-во"/>
      <sheetName val="неосн д-ть"/>
      <sheetName val="себестоимость хв"/>
      <sheetName val="полная с ст-ть"/>
      <sheetName val="с-сть консолид"/>
      <sheetName val="кап строй"/>
      <sheetName val="кап ремонт "/>
      <sheetName val="тариф тр"/>
      <sheetName val="недра"/>
      <sheetName val="общ"/>
      <sheetName val="ВМСБ"/>
      <sheetName val="распр налогов"/>
      <sheetName val="реализация (2)"/>
      <sheetName val="цена реал-ии (2)"/>
      <sheetName val="Выручка (2)"/>
      <sheetName val="ср мес АК РФ"/>
      <sheetName val="БДР свод"/>
      <sheetName val="БДР экс"/>
      <sheetName val="БДР внутр"/>
      <sheetName val="БДДС в"/>
      <sheetName val="БДДС э"/>
      <sheetName val="БДДС свод"/>
      <sheetName val="БМК 4 Q"/>
      <sheetName val="ВМЗ 4 Q"/>
      <sheetName val="УК 4 Q"/>
      <sheetName val="УГТ 4 Q "/>
      <sheetName val="ЮК 4 Q"/>
      <sheetName val="Корр"/>
      <sheetName val="1-й ФИН"/>
      <sheetName val="ПриложФИН"/>
      <sheetName val="2006"/>
      <sheetName val="Люб"/>
      <sheetName val="Baby"/>
      <sheetName val="WB Izr"/>
      <sheetName val="WB Hol"/>
      <sheetName val="WB Cnd"/>
      <sheetName val="TESTВкусы"/>
      <sheetName val="Потребление"/>
      <sheetName val="КФ1"/>
      <sheetName val="Cost by p೗"/>
      <sheetName val="Смета 恽「"/>
      <sheetName val="Смета 午_x0013_⎸ๅ恽る"/>
      <sheetName val="Смета с"/>
      <sheetName val="Смета 午_x0013_ؖ恽る"/>
      <sheetName val="CFlows"/>
      <sheetName val="Bsheet"/>
      <sheetName val="Outputs"/>
      <sheetName val="Ownership"/>
      <sheetName val="Debt Service"/>
      <sheetName val="Revenues"/>
      <sheetName val="0&amp;M and Maintenance"/>
      <sheetName val="bookdepn"/>
      <sheetName val="taxdepn"/>
      <sheetName val="BookTax"/>
      <sheetName val="CashTax"/>
      <sheetName val="Step-up costs"/>
      <sheetName val="2002finance"/>
      <sheetName val="2001Invoices"/>
      <sheetName val="Ebute"/>
      <sheetName val="Megh"/>
      <sheetName val="Annual St"/>
      <sheetName val="Workings"/>
      <sheetName val="Questions"/>
      <sheetName val="Input-Time"/>
      <sheetName val="Solve&amp;Print"/>
      <sheetName val="Funding"/>
      <sheetName val="Tariff"/>
      <sheetName val="Early Gene"/>
      <sheetName val="Escalation"/>
      <sheetName val="Ratios"/>
      <sheetName val="Tax &amp; Dep"/>
      <sheetName val="Repay Profiles"/>
      <sheetName val="CFADS vs DS"/>
      <sheetName val="DSCR vs PA DSCR"/>
      <sheetName val="RasLaf"/>
      <sheetName val="Plant Operations"/>
      <sheetName val="Cash Flow &amp; Coverages"/>
      <sheetName val="AES Corp Income Statement"/>
      <sheetName val="Income Statement"/>
      <sheetName val="Performance Data"/>
      <sheetName val="Availability Calculation"/>
      <sheetName val="Finance &amp; Economic Data"/>
      <sheetName val="Tolling Payments"/>
      <sheetName val="ICF INPUTS"/>
      <sheetName val="Energy Market"/>
      <sheetName val="EPC Data"/>
      <sheetName val="Owners Costs"/>
      <sheetName val="Tax &amp; Depreciation"/>
      <sheetName val="MACRS"/>
      <sheetName val="LDP"/>
      <sheetName val="LDF"/>
      <sheetName val="Operating Cash flow"/>
      <sheetName val="Actual Depreciation"/>
      <sheetName val="Cash flow &amp; coverage ratios"/>
      <sheetName val="Finance data"/>
      <sheetName val="Int &amp; Amort"/>
      <sheetName val="Unit Pricing"/>
      <sheetName val="Avail. Penalty"/>
      <sheetName val="Hedge"/>
      <sheetName val="ChartData"/>
      <sheetName val="Chart1"/>
      <sheetName val="Chart2"/>
      <sheetName val="Sensitivities"/>
      <sheetName val="Southland"/>
      <sheetName val="TechInputs"/>
      <sheetName val="C&amp;F"/>
      <sheetName val="Cashflow"/>
      <sheetName val="Returns"/>
      <sheetName val="Operating budget"/>
      <sheetName val="LDs"/>
      <sheetName val="DSRA"/>
      <sheetName val="Outstanding Debt"/>
      <sheetName val="Repays vs Cashflow"/>
      <sheetName val="Barka"/>
      <sheetName val="Change Notes"/>
      <sheetName val="MODEL INPUTS"/>
      <sheetName val="COMMERCIAL INPUTS"/>
      <sheetName val="COMMODITY PRICE DATA"/>
      <sheetName val="EPC COST"/>
      <sheetName val="DEVELOPMENT COST"/>
      <sheetName val="TOTAL CAPEX"/>
      <sheetName val="FINANCING"/>
      <sheetName val="Refinancing"/>
      <sheetName val="Annual Summ"/>
      <sheetName val="Quarterly Cash Flow"/>
      <sheetName val="Plant Operation"/>
      <sheetName val="Fixed O&amp;M"/>
      <sheetName val="Variable O&amp;M"/>
      <sheetName val="Cash Taxes"/>
      <sheetName val="Prop. Taxes"/>
      <sheetName val="Variable Costs"/>
      <sheetName val="Fixed Costs"/>
      <sheetName val="Operational Payroll"/>
      <sheetName val="DSR Requirement"/>
      <sheetName val="Fin Stmnts"/>
      <sheetName val="Switches &amp; Scenarios"/>
      <sheetName val="Constr, Op &amp; Fin Assmp"/>
      <sheetName val="Bridge Loans"/>
      <sheetName val="Issues"/>
      <sheetName val="Draw"/>
      <sheetName val="PROFORMA"/>
      <sheetName val="Spot, Firm Cap &amp; Dispatch"/>
      <sheetName val="Bk &amp; Tax Dep &amp; ADIT"/>
      <sheetName val="LONG TERM DEBT CALC"/>
      <sheetName val="DEBT SERV SUMM"/>
      <sheetName val="Recon Capex details"/>
      <sheetName val="Andres"/>
      <sheetName val="Exec. Summary"/>
      <sheetName val="Fin Stmnts Summary"/>
      <sheetName val="DPP Spot, Firm Cap &amp; Dispatch"/>
      <sheetName val="Op Assmp"/>
      <sheetName val="LosMina"/>
      <sheetName val="Refinancement"/>
      <sheetName val="Arlington Shell"/>
      <sheetName val="Global Assumptions"/>
      <sheetName val="Consolidated Income Statement"/>
      <sheetName val="Cash Flow"/>
      <sheetName val="Debt and Other Assets"/>
      <sheetName val="Fixed Assets"/>
      <sheetName val="Related Companies"/>
      <sheetName val="Gener Contractual"/>
      <sheetName val="Birmann"/>
      <sheetName val="Queltehues+Volcan"/>
      <sheetName val="Maitenes"/>
      <sheetName val="Alfalfal"/>
      <sheetName val="Renca"/>
      <sheetName val="TG El Indio"/>
      <sheetName val="Ventanas"/>
      <sheetName val="Laguna Verde"/>
      <sheetName val="Other_Business"/>
      <sheetName val="E. Verde (cons)"/>
      <sheetName val="Nacimiento"/>
      <sheetName val="Constitución"/>
      <sheetName val="Laja"/>
      <sheetName val="Mostazal"/>
      <sheetName val="Turbina_EVSA"/>
      <sheetName val="Nueva_Renca"/>
      <sheetName val="Norgener"/>
      <sheetName val="Guacolda"/>
      <sheetName val="TermoAndes"/>
      <sheetName val="Interandes"/>
      <sheetName val="Chivor"/>
      <sheetName val="Debt_Mkt_Value"/>
      <sheetName val="Bond ESSA"/>
      <sheetName val="Energy Data"/>
      <sheetName val="Charts"/>
      <sheetName val="Gener"/>
      <sheetName val="Operating Assumptions"/>
      <sheetName val="Financial Assumptions"/>
      <sheetName val="MHA"/>
      <sheetName val="Start&amp;Standby"/>
      <sheetName val="P &amp; L"/>
      <sheetName val="P&amp;L VAR"/>
      <sheetName val="Cashflow VAR"/>
      <sheetName val="IRR &amp; NPV"/>
      <sheetName val="Depn &amp; Tax"/>
      <sheetName val="Penalty Caps"/>
      <sheetName val="Financ"/>
      <sheetName val="Fuel Cost"/>
      <sheetName val="Depr"/>
      <sheetName val="Corp_hyp"/>
      <sheetName val="Return"/>
      <sheetName val="Invest"/>
      <sheetName val="SHELL-Equity earnings"/>
      <sheetName val="C_hyp_ann"/>
      <sheetName val="Corp_hyp_USD"/>
      <sheetName val="OPGC"/>
      <sheetName val="Экспл_ запасы"/>
      <sheetName val="Пром_ запасы"/>
      <sheetName val="Cashflow Forecast Port"/>
      <sheetName val="Receita IRT"/>
      <sheetName val="Sul Summary_ Arlington"/>
      <sheetName val="DESPESAS 2002_BÁSICO"/>
      <sheetName val="BRGAAP "/>
      <sheetName val="восток"/>
      <sheetName val="жезказган"/>
      <sheetName val="казахмысспорт"/>
      <sheetName val="КЦМ"/>
      <sheetName val="КСП"/>
      <sheetName val="Правление"/>
      <sheetName val="жомарт"/>
      <sheetName val="шатыркуль"/>
      <sheetName val="уд борлы"/>
      <sheetName val="тэс"/>
      <sheetName val="кацентр наладка"/>
      <sheetName val="Взрыв.скв"/>
      <sheetName val="Бур. Шпуров"/>
      <sheetName val="Зар. взр.  шпуров"/>
      <sheetName val=" ТОРО-50"/>
      <sheetName val="ЭКГ-8И"/>
      <sheetName val="погрузка"/>
      <sheetName val="Бур скв."/>
      <sheetName val="Торкрет"/>
      <sheetName val="Роболт"/>
      <sheetName val="ОКНТ"/>
      <sheetName val="Вспом."/>
      <sheetName val="Себ.-2009"/>
      <sheetName val="СЕБ.УПГР "/>
      <sheetName val="экспл. затраты"/>
      <sheetName val="cur risk 0 "/>
      <sheetName val="cur risk 0_x0000_"/>
      <sheetName val="cur risk 0_x0005_"/>
      <sheetName val="Затраты на материалы"/>
      <sheetName val="БУ"/>
      <sheetName val="СПК"/>
      <sheetName val="ПДМ"/>
      <sheetName val="ПДМ (2)"/>
      <sheetName val="Торкрет-ГШО"/>
      <sheetName val="Торкрет-ЖБК-ТМЦ"/>
      <sheetName val="ПДМ ТОРО 11"/>
      <sheetName val="Бурение SOLO 7-15F"/>
      <sheetName val="Бурение Simba "/>
      <sheetName val="Материалы шп. "/>
      <sheetName val="Параматик"/>
      <sheetName val="ВМ-шп."/>
      <sheetName val="ПМЗШ"/>
      <sheetName val="Зарядная машина-шп. NORMET"/>
      <sheetName val="САТ980"/>
      <sheetName val=" ТОРО 6"/>
      <sheetName val="ТОРО 50,40Д"/>
      <sheetName val="Роболт-СПК"/>
      <sheetName val="Торкркет-ГШО"/>
      <sheetName val="Торкрет-ТМЦ"/>
      <sheetName val="SOLO 7-10F"/>
      <sheetName val="ВМ-скв."/>
      <sheetName val="Зарядная машина-скв. NORMET "/>
      <sheetName val="Заправщи NORMET "/>
      <sheetName val="Конвейер"/>
      <sheetName val="Дробилка"/>
      <sheetName val="cur risk 0 "/>
      <sheetName val="ГПР-вскрыша горная-масса"/>
      <sheetName val="Конырат"/>
      <sheetName val="Западный Нурказган"/>
      <sheetName val="Саяк"/>
      <sheetName val="Шатырколь"/>
      <sheetName val="Шлакоотвал"/>
      <sheetName val="ККШ"/>
      <sheetName val="Северный Нурказган-не включать "/>
      <sheetName val="Дивизион"/>
      <sheetName val="Лист5 (2)"/>
      <sheetName val="Проч.расх."/>
      <sheetName val="40"/>
      <sheetName val="Lead (2)"/>
      <sheetName val="60"/>
      <sheetName val="проектные"/>
      <sheetName val="Проек.расх"/>
      <sheetName val="B-4"/>
      <sheetName val="Центр.март 11г.(+;-)оконч."/>
      <sheetName val="Лимит движ.ден.ср.март "/>
      <sheetName val="Лимит движ.ден.ср.март(мой)"/>
      <sheetName val="Колич.баланс Март 11г "/>
      <sheetName val="Хоз.расч.баланс Март 11 г. "/>
      <sheetName val="справка о недопоставке март"/>
      <sheetName val="Приход  "/>
      <sheetName val="Акт приема-передачи спецодежды"/>
      <sheetName val="Баланс движ.по склад Март 11 г."/>
      <sheetName val="Движ.шахта март 11 г."/>
      <sheetName val="РАС-2 Март 11г."/>
      <sheetName val="Центр.март 11г.(+;-)"/>
      <sheetName val="Движ.центр.март 11г."/>
      <sheetName val="Процессы центр.склад Март 11г."/>
      <sheetName val="ВВ и ВМ Подземка март 11г."/>
      <sheetName val="РАС-1 Март 11 г."/>
      <sheetName val="ВВ и ВМ март 11г.общий"/>
      <sheetName val="ВВ и ВМ Максам скл.март 11г."/>
      <sheetName val="центр.фев.сличит.11г.(+;-) (2)"/>
      <sheetName val="шахта февраль 11 г.(+;-)"/>
      <sheetName val="Акт сн.ост.Air Best"/>
      <sheetName val="Акт сн.ост.шахта февраль 11 г."/>
      <sheetName val="Акт центр.февраль 11г."/>
      <sheetName val="центр.февраль 11г.(+;-)"/>
      <sheetName val="Лимит движ.ден.ср.февраль "/>
      <sheetName val="Движ.шахта февраль 11 г.(мес.)"/>
      <sheetName val="Движ.центр.февраль 11г.(с март."/>
      <sheetName val="Колич.баланс Февраль 11г "/>
      <sheetName val="РАС-2 Февраль"/>
      <sheetName val="Баланс движ.по склад Фев.11 г."/>
      <sheetName val="Процессы центр.склад февр. 11г."/>
      <sheetName val="Приход "/>
      <sheetName val="Хоз.расч.баланс Февраль 11 г. "/>
      <sheetName val="справка о недопоставке февраль"/>
      <sheetName val="Лимит движ.ден.ср.февраль(мой)"/>
      <sheetName val="РАС-1 Февраль 11 г."/>
      <sheetName val="ВВ и ВМ Подземка февр.11г."/>
      <sheetName val="ВВ и ВМ февр.11г.общий"/>
      <sheetName val="фев"/>
      <sheetName val="фев "/>
      <sheetName val="ВВ и ВМ Максам скл.февр.11г."/>
      <sheetName val="Нурказган ноябрь"/>
      <sheetName val="РАС-1 Ноябрь 10 г."/>
      <sheetName val="Колич.баланс Ноябрь 10г "/>
      <sheetName val="ВВ и ВМ ноябрь общий"/>
      <sheetName val="Акт (+;-) шахта ноябрь 10 г."/>
      <sheetName val="Движ.шахта ноябрь 10 г."/>
      <sheetName val="Движ.центр.ноябрь10г."/>
      <sheetName val="РАС-2 Ноябрь"/>
      <sheetName val="Баланс движ.по склад Нояб.10 г."/>
      <sheetName val="Акт снят.ост.шахта ноябрь 10 г."/>
      <sheetName val="ВВ и ВМ Максам скл. ноябрь"/>
      <sheetName val="ВВ и ВМ Подземка ноябрь"/>
      <sheetName val="Лимит движ.ден.ср.ноябрь(мой)"/>
      <sheetName val="Анализ остатков Ноябрь 10 г."/>
      <sheetName val="Хоз.расч.баланс Ноябрь 10 г. "/>
      <sheetName val="справка о недопоставке ноябрь"/>
      <sheetName val="Лимит движ.ден.ср.ноябрь "/>
      <sheetName val="Приход путевые"/>
      <sheetName val="Путевые"/>
      <sheetName val="Акт снят.AIR BEST сент.10 г."/>
      <sheetName val="мар"/>
      <sheetName val="Форма2"/>
      <sheetName val="БДДС (2)"/>
      <sheetName val="БДР1"/>
      <sheetName val="ГК"/>
      <sheetName val="БДР_Банк"/>
      <sheetName val="График КС"/>
      <sheetName val="1.КС"/>
      <sheetName val="2.ОС"/>
      <sheetName val="3.ОС УППР+смола"/>
      <sheetName val="4.ГПР"/>
      <sheetName val="Сводная КапВложения"/>
      <sheetName val="6.ЗП"/>
      <sheetName val="7.ППР"/>
      <sheetName val="дисконт"/>
      <sheetName val="прог.произв."/>
      <sheetName val="3.ОС УППР+смола (2)"/>
      <sheetName val="1.БДДС"/>
      <sheetName val="2.БДР"/>
      <sheetName val="3.ББЛ"/>
      <sheetName val="5.ГПР_4г"/>
      <sheetName val="6.ГПР_18л"/>
      <sheetName val="7.ГПР_св"/>
      <sheetName val="8. 1-я очередь"/>
      <sheetName val="9. 2-я очередь"/>
      <sheetName val="10. 3-я очередь"/>
      <sheetName val="11. Пр-во_Сбыт"/>
      <sheetName val="12. Общие расходы"/>
      <sheetName val="13. Персонал"/>
      <sheetName val="14. Расх. на персонал"/>
      <sheetName val="15. Налоги"/>
      <sheetName val="16. Кредиты"/>
      <sheetName val="17. Дивиденды"/>
      <sheetName val="H"/>
      <sheetName val="2@"/>
      <sheetName val="Энергия ХН 2003 (3)"/>
      <sheetName val="Титул1"/>
      <sheetName val="ОснПок2"/>
      <sheetName val="Производство3"/>
      <sheetName val="Добыча нефти4"/>
      <sheetName val="ПроизвПрогр5"/>
      <sheetName val="АнТрнНефт5_1"/>
      <sheetName val="АнУМГ6"/>
      <sheetName val="АнЭмба7"/>
      <sheetName val="АнАНПЗ"/>
      <sheetName val="АНПЗ7_1"/>
      <sheetName val="АНПЗ7_2"/>
      <sheetName val="Продактс"/>
      <sheetName val="Продактс капвл"/>
      <sheetName val="КапВл8"/>
      <sheetName val="КапСтроит9"/>
      <sheetName val="СтрСоцНазн10"/>
      <sheetName val="Маркетинг12"/>
      <sheetName val="поставка сравн13"/>
      <sheetName val="цены14"/>
      <sheetName val="ЦеныНефтепрод15"/>
      <sheetName val="цены16"/>
      <sheetName val="Доход17"/>
      <sheetName val="Чдоход18"/>
      <sheetName val="Капвл.всего"/>
      <sheetName val="ПлатВбюджет19"/>
      <sheetName val="ДебКр20"/>
      <sheetName val="ДвДенСредств21"/>
      <sheetName val="Инв Прог22"/>
      <sheetName val="Все пок23_24"/>
      <sheetName val="Ст. 06.02."/>
      <sheetName val="sensitiv"/>
      <sheetName val="Kz BS"/>
      <sheetName val="FixedAssets"/>
      <sheetName val="CashFlowА3"/>
      <sheetName val="CurrentLiabilities"/>
      <sheetName val="APC_Depts"/>
      <sheetName val="CurrentAssets"/>
      <sheetName val="AP А3"/>
      <sheetName val="Financing_Equity"/>
      <sheetName val="Sales_Debtors А3"/>
      <sheetName val="Production"/>
      <sheetName val="Fuel_Tenge"/>
      <sheetName val="Financial ratios А3"/>
      <sheetName val="А3.1"/>
      <sheetName val="А3.3."/>
      <sheetName val="А3.2"/>
      <sheetName val="масла-свод"/>
      <sheetName val="А3.4"/>
      <sheetName val="А 3.6"/>
      <sheetName val="А4.1"/>
      <sheetName val="А 7.2 и А 17.33"/>
      <sheetName val="А 7.5"/>
      <sheetName val="А 7.6"/>
      <sheetName val="А 7.7."/>
      <sheetName val="А 7.8."/>
      <sheetName val="А7.9"/>
      <sheetName val="А 7.9.1"/>
      <sheetName val="А7.9.2"/>
      <sheetName val="А7.10-7.11"/>
      <sheetName val="А 7.12"/>
      <sheetName val="А 8"/>
      <sheetName val="А10"/>
      <sheetName val="расшФОТ"/>
      <sheetName val="А12"/>
      <sheetName val="А11,А12.4"/>
      <sheetName val="А12.8"/>
      <sheetName val="А17.1"/>
      <sheetName val="А17.2"/>
      <sheetName val="А17.6"/>
      <sheetName val="А17.12-17.16"/>
      <sheetName val="А17.9.3"/>
      <sheetName val="пут"/>
      <sheetName val="А17.10"/>
      <sheetName val="А17.15"/>
      <sheetName val="А17.16"/>
      <sheetName val="А17.17"/>
      <sheetName val="А17.18-17.19"/>
      <sheetName val="А17.20"/>
      <sheetName val="А17.21"/>
      <sheetName val="А 7.29."/>
      <sheetName val="РП1.1"/>
      <sheetName val="РП 1.2"/>
      <sheetName val="РП 1.4"/>
      <sheetName val="МОП"/>
      <sheetName val="ЦДС"/>
      <sheetName val="УКХ "/>
      <sheetName val="теплоход"/>
      <sheetName val="транс.ПФ"/>
      <sheetName val="Памятка"/>
      <sheetName val="Форма1"/>
      <sheetName val="Форма3"/>
      <sheetName val="Форма4"/>
      <sheetName val="Форма5"/>
      <sheetName val="Форма6"/>
      <sheetName val="Форма7"/>
      <sheetName val="Форма8"/>
      <sheetName val="титфин"/>
      <sheetName val="Пр.М"/>
      <sheetName val="Ф10"/>
      <sheetName val="Пр1"/>
      <sheetName val="Пр2"/>
      <sheetName val="Пр2.2"/>
      <sheetName val="Пр3"/>
      <sheetName val="Пр4"/>
      <sheetName val="Расчеты ОСД"/>
      <sheetName val="Info"/>
      <sheetName val="Ф11"/>
      <sheetName val="Пр4 (2)"/>
      <sheetName val="потр"/>
      <sheetName val="СН"/>
      <sheetName val="Ф3РД"/>
      <sheetName val="Ф3УДТГ"/>
      <sheetName val="Ф3УПГ"/>
      <sheetName val="Ф3УДТВ"/>
      <sheetName val="ТЭПиКПД"/>
      <sheetName val="Пр.план"/>
      <sheetName val="ОТМ"/>
      <sheetName val="ДоходСбыт"/>
      <sheetName val="ПрЗатр"/>
      <sheetName val="РасхПер."/>
      <sheetName val="КВЛ"/>
      <sheetName val="1NK"/>
      <sheetName val="2.2 ОтклОТМ"/>
      <sheetName val="1.3.2 ОТМ"/>
      <sheetName val="Предпр"/>
      <sheetName val="ЦентрЗатр"/>
      <sheetName val="ЕдИзм"/>
      <sheetName val="2NK"/>
      <sheetName val="3NK"/>
      <sheetName val="4NK"/>
      <sheetName val="5NK "/>
      <sheetName val="5NK КТГ_ИЦА_Шатекову"/>
      <sheetName val="Налоги 2002-2006"/>
      <sheetName val="July_03_Pg8"/>
      <sheetName val="cant sim"/>
      <sheetName val="предприятия"/>
      <sheetName val="TEI $"/>
      <sheetName val="BP_Update for WCM"/>
      <sheetName val="Структура"/>
      <sheetName val="1.1 Паспорт"/>
      <sheetName val="1.2 Сценарий"/>
      <sheetName val="1.3.1 ОбъемПроизв"/>
      <sheetName val="Поставки"/>
      <sheetName val="1.3.2 ОТМ (УМГ)"/>
      <sheetName val="1.3.2 ОТМ (ЭМГ)"/>
      <sheetName val="1.4 ПланСоцЗатр"/>
      <sheetName val="1.5 ПСнижЗатр"/>
      <sheetName val="ПСнижЗатрЭМГ"/>
      <sheetName val="ПСнижЗатрУМГ"/>
      <sheetName val="1.6 КФУ"/>
      <sheetName val="1.7 ИнвестПроекты"/>
      <sheetName val="1.8 Займы"/>
      <sheetName val="2.1 Доходы"/>
      <sheetName val="промеж. себестоим"/>
      <sheetName val="2.3 Себестоимость"/>
      <sheetName val="2.3 Себестоимость УМГ"/>
      <sheetName val="2.3 Себестоимость ЭМГ"/>
      <sheetName val="2.4 Непроизв. расходы"/>
      <sheetName val="2.4 Непроизв. расходы УМГ"/>
      <sheetName val="2.4 Непроизв. расходы ЭМГ"/>
      <sheetName val="2.4 Непроизв. расходы ЦА"/>
      <sheetName val="промеж. КВЛ"/>
      <sheetName val="2.5 КВЛ"/>
      <sheetName val="2.5 КВЛ_УМГ"/>
      <sheetName val="2.5 КВЛ_ЭМГ"/>
      <sheetName val="2.5 КВЛ_ЦА"/>
      <sheetName val="Займы в валюте"/>
      <sheetName val="4061-KZ"/>
      <sheetName val="3744-KZ"/>
      <sheetName val="Султанат Оман"/>
      <sheetName val="BNP Paribas"/>
      <sheetName val="2.6 Займы в тенге"/>
      <sheetName val="2.7 Налоги"/>
      <sheetName val="2.8 Труд"/>
      <sheetName val="2.8 Труд УМГ"/>
      <sheetName val="2.8 Труд ЭМГ"/>
      <sheetName val="2.8 Труд ЦА"/>
      <sheetName val="3 Справ"/>
      <sheetName val="Cash_All"/>
      <sheetName val="Ден.поток"/>
      <sheetName val="Dir_Cash"/>
      <sheetName val="Indir_Cash"/>
      <sheetName val="1БП"/>
      <sheetName val="2.1БП"/>
      <sheetName val="2.2БП"/>
      <sheetName val="3БП"/>
      <sheetName val="4БП"/>
      <sheetName val="5БП"/>
      <sheetName val="6БП"/>
      <sheetName val="7БП"/>
      <sheetName val="8БП"/>
      <sheetName val="9БП"/>
      <sheetName val="10БП"/>
      <sheetName val="5NK"/>
      <sheetName val="6NK"/>
      <sheetName val="проект 2007г."/>
      <sheetName val="Капитализ_рем"/>
      <sheetName val="Пр_строит"/>
      <sheetName val="автотр.ЦА"/>
      <sheetName val="автотр_фил"/>
      <sheetName val="децентр ОС"/>
      <sheetName val="обоснов_здание Акмол_ОДТ"/>
      <sheetName val="Предст_в РФ"/>
      <sheetName val="Предст_Китай"/>
      <sheetName val="Пок"/>
      <sheetName val="флормиро"/>
      <sheetName val="Форма 7.1."/>
      <sheetName val="Форма 7 (2)"/>
      <sheetName val="Форма 7 балансировка (2)"/>
      <sheetName val="Форма 7 балансировка"/>
      <sheetName val="Форма 7 пр"/>
      <sheetName val="Форма 1"/>
      <sheetName val="Форма 2"/>
      <sheetName val="Форма 2.1."/>
      <sheetName val="Форма 3"/>
      <sheetName val="Форма 3.1"/>
      <sheetName val="Форма3.2"/>
      <sheetName val="Форма3.3"/>
      <sheetName val="Форма3.4"/>
      <sheetName val="Форма3.5"/>
      <sheetName val="Форма3.6"/>
      <sheetName val="Форма3.7"/>
      <sheetName val="Форма3.8"/>
      <sheetName val="Форма3.9"/>
      <sheetName val="Форма 3.10"/>
      <sheetName val="Форма5.1"/>
      <sheetName val="Форма5.2"/>
      <sheetName val="Форма6.1"/>
      <sheetName val="Форма 7."/>
      <sheetName val="Форма 7 фин"/>
      <sheetName val="Форма 7 кас (2)"/>
      <sheetName val="Форма 7 кас (3)"/>
      <sheetName val="Форма 7 кас"/>
      <sheetName val="Форма 7 .1"/>
      <sheetName val="Форма7."/>
      <sheetName val="Форма 6стара"/>
      <sheetName val="Форма 7"/>
      <sheetName val="Форма 8"/>
      <sheetName val="Форма 11"/>
      <sheetName val="PROGNOS"/>
      <sheetName val="PROJECT"/>
      <sheetName val="REPORT"/>
      <sheetName val="REP"/>
      <sheetName val="REED"/>
      <sheetName val="MD3"/>
      <sheetName val="Справка ИЦА"/>
      <sheetName val="Итоговая таблица"/>
      <sheetName val="УСО-СЭОМХ ДЭО 07.01"/>
      <sheetName val="УСО-СКТО ДЭО 07.02"/>
      <sheetName val="УСО-СЭТО ДЭО 07.03"/>
      <sheetName val="УСО-экол.ДТР 08.01.02"/>
      <sheetName val="УСО-ТБ.ДТР 08.01.03"/>
      <sheetName val="УСО-КТГ.ДТР 08.02"/>
      <sheetName val="УСО-ЭТГ.ДТР 08.03"/>
      <sheetName val="УСО-ГР РЗА.ДТР 08.04"/>
      <sheetName val="УСО-ЛМиС.ДТР 08.05"/>
      <sheetName val="УСО-ГМХ.ДТР 08.06"/>
      <sheetName val="УСО-ГХВО.ДТР 08.07"/>
      <sheetName val="УСО ДРО-Данияру"/>
      <sheetName val="УСО-ДРО"/>
      <sheetName val="УСО-СРЗАИ"/>
      <sheetName val="УСО-СРЗАИ (метрология)"/>
      <sheetName val="Форма-СРЗАИ"/>
      <sheetName val="УСО-ОТ и ТБ"/>
      <sheetName val="УСО-АХО ДПО"/>
      <sheetName val="УСО-АГ ДПО"/>
      <sheetName val="УСО-БО ДПО"/>
      <sheetName val="УСО-ГО,ЧС ДПО"/>
      <sheetName val="УСО-Общее"/>
      <sheetName val="УСО-вкл.в УСО,были в ТМЦ"/>
      <sheetName val="УСО-Общее (2)"/>
      <sheetName val="Полищуку"/>
      <sheetName val="Ф17 ФОТ"/>
      <sheetName val="1_3_2 ОТМ"/>
      <sheetName val="2_2 ОтклОТМ"/>
      <sheetName val="Comp06"/>
      <sheetName val="из сем"/>
      <sheetName val="ФБ"/>
      <sheetName val="1БО"/>
      <sheetName val="2БО"/>
      <sheetName val="3 БО"/>
      <sheetName val="4 БО"/>
      <sheetName val="ФБК"/>
      <sheetName val="5 БО"/>
      <sheetName val="6БО"/>
      <sheetName val="7БО"/>
      <sheetName val="показатели"/>
      <sheetName val="1БК"/>
      <sheetName val="2БК"/>
      <sheetName val="3БК"/>
      <sheetName val="4БК"/>
      <sheetName val="5БК"/>
      <sheetName val="6БК"/>
      <sheetName val="проект цены 5-90 год"/>
      <sheetName val="Бюджет 2008"/>
      <sheetName val="Закл1"/>
      <sheetName val="7БК"/>
      <sheetName val="Форма 2Дох. "/>
      <sheetName val="2008г. помес."/>
      <sheetName val="Прил.2008г. пом"/>
      <sheetName val="Показатели 09-10.г.г."/>
      <sheetName val="2008г. (тариф-6,94 т.эн)"/>
      <sheetName val="субс. ЖГРЭС 07.08 1(0,5)"/>
      <sheetName val="субс. ЖГРЭС 07.08 1(0,43) "/>
      <sheetName val="ЖГРЭС 07.08 1(0,5) (изм объ )"/>
      <sheetName val="ЖГРЭС 07.08 1(0,43) (изм объ"/>
      <sheetName val="От Зарины"/>
      <sheetName val="ЖГРЭС по июль фактОбъм по прог "/>
      <sheetName val=" газ07-08"/>
      <sheetName val="мазут 07-08"/>
      <sheetName val="Справка 2"/>
      <sheetName val="на 10.02.06"/>
      <sheetName val="обрасх"/>
      <sheetName val="топл затр"/>
      <sheetName val="пок.ээ"/>
      <sheetName val="дисп"/>
      <sheetName val="хв,кан ОЦ"/>
      <sheetName val="газ ОЦ"/>
      <sheetName val="хв2009"/>
      <sheetName val="трЖЭС 09"/>
      <sheetName val="Бак 1"/>
      <sheetName val="Бак2"/>
      <sheetName val="Бак 3"/>
      <sheetName val="Бак № 8"/>
      <sheetName val="Бак №9"/>
      <sheetName val="Бак №10"/>
      <sheetName val="Бак12"/>
      <sheetName val="Бак № 11 "/>
      <sheetName val="Бак 6"/>
      <sheetName val="Бак 7"/>
      <sheetName val="Эксплуат.затраты"/>
      <sheetName val="э.энергия"/>
      <sheetName val="Бак № 툀꽘ԯ"/>
      <sheetName val="Бак № ԯ_x0000_缀"/>
      <sheetName val="Сверка"/>
      <sheetName val="US Dollar 2003"/>
      <sheetName val="SDR 2003"/>
      <sheetName val="бал май"/>
      <sheetName val="лим май"/>
      <sheetName val="ТМЦ май"/>
      <sheetName val="распред.денег"/>
      <sheetName val="РАС-2 за 2012г"/>
      <sheetName val="РАС1"/>
      <sheetName val="Колбал"/>
      <sheetName val="бу1-15"/>
      <sheetName val="по техникам р.ф."/>
      <sheetName val="по техникам и.ф."/>
      <sheetName val="Отчет по установке"/>
      <sheetName val="движение осн"/>
      <sheetName val="РАС 1"/>
      <sheetName val="РАС1+2"/>
      <sheetName val="Лимит сентябрь12"/>
      <sheetName val="Доходимость"/>
      <sheetName val="Кол.баланс"/>
      <sheetName val="откл"/>
      <sheetName val="РАС2"/>
      <sheetName val="хозрасчет баланс"/>
      <sheetName val="баланс ТМЦ"/>
      <sheetName val="пэо"/>
      <sheetName val="Фонды"/>
      <sheetName val="Изменения"/>
      <sheetName val="Customize Your Loan Manager"/>
      <sheetName val="Loan Amortization Table"/>
      <sheetName val="Loan Data"/>
      <sheetName val="Summary Graph"/>
      <sheetName val="Macros"/>
      <sheetName val="Lock"/>
      <sheetName val="ChgLoan"/>
      <sheetName val="Intl Data Table"/>
      <sheetName val="FINANAL"/>
      <sheetName val="preferred"/>
      <sheetName val="DEBT PYMTS"/>
      <sheetName val="dads loan."/>
      <sheetName val="Details"/>
      <sheetName val="MassBal mill"/>
      <sheetName val="mac_LOP Sched  Personnel"/>
      <sheetName val="Сводный (октябрь)"/>
      <sheetName val="Сводный (ноябрь-дек)Мониторинг"/>
      <sheetName val="Сводный (авг-дек)Мониторинг"/>
      <sheetName val="Дмитров участ(не  польз)"/>
      <sheetName val="Дмитров участ-дек05"/>
      <sheetName val="Стек.пески-нояб05"/>
      <sheetName val="Стек.пески-дек05"/>
      <sheetName val="ОРИН"/>
      <sheetName val="Пр.14а (ОРИН)"/>
      <sheetName val="Ц  СМ1 (ок.с Казанью-06)"/>
      <sheetName val="Ц  СМ1 (ок.без Казани-06)"/>
      <sheetName val="Титул Ц"/>
      <sheetName val="Ц  СМ1(не оконч.)"/>
      <sheetName val="Прил.1 Расч по ССН"/>
      <sheetName val="Прил 2 геоф. ССН"/>
      <sheetName val="Прил 3 Амор комп "/>
      <sheetName val="А-1&quot;Проект&quot;"/>
      <sheetName val="А-2&quot;Подгот&quot;"/>
      <sheetName val="Б-1 Развед инф"/>
      <sheetName val="Б-2 Экс. оцен."/>
      <sheetName val="Б-3 Модель"/>
      <sheetName val="Б-4 ТЭП"/>
      <sheetName val="В-1.&quot;Предполев&quot;"/>
      <sheetName val="В-2 Камер Оконч. Поиски"/>
      <sheetName val="Г-1 Карта 500"/>
      <sheetName val="Г-2 Инвест пр."/>
      <sheetName val="Г-3 Информац отчеты"/>
      <sheetName val="Г-4 Окон отчет "/>
      <sheetName val="Д-1 Коман"/>
      <sheetName val="Д2 Аренда "/>
      <sheetName val="Д-3 Консультации"/>
      <sheetName val="Д-4Рецензии "/>
      <sheetName val="СВодная таблица"/>
      <sheetName val="НЕОБЯЗАТЕЛ аренды помещен"/>
      <sheetName val="НЕОБЯЗатПлан до 2008 г."/>
      <sheetName val="НЕОБЯЗАТМаршруты"/>
      <sheetName val="т.210-СФР(1кв.)"/>
      <sheetName val="т.210-проект(2-4кв.)"/>
      <sheetName val="т.210(акт)"/>
      <sheetName val="т.210-(2-4кв.)(пересчетЧуриной)"/>
      <sheetName val="т.210(сведения)"/>
      <sheetName val="т.210-проект(совр.цены)"/>
      <sheetName val="т.210-свод.табл.на2002г.(спр.)"/>
      <sheetName val="т.210-свод.табл.на2002г.(сп (2)"/>
      <sheetName val="т.210-свод.табл.на2002г. (крат)"/>
      <sheetName val="т.210-свод.табл.на2002г."/>
      <sheetName val="т.210-свод.табл.на2002г. (н.)"/>
      <sheetName val="Москва (7)"/>
      <sheetName val="Москва (8)"/>
      <sheetName val="Московская область (7)"/>
      <sheetName val="Московская область (8)"/>
      <sheetName val="Малая Истра (7)"/>
      <sheetName val="Малая Истра (8)"/>
      <sheetName val="Титул сметы "/>
      <sheetName val="Осн. показатели"/>
      <sheetName val="СМ_1"/>
      <sheetName val="пр.3 ССН"/>
      <sheetName val="4-Парам.ВЭЗ"/>
      <sheetName val="5_(вспом)"/>
      <sheetName val="11_ГИС"/>
      <sheetName val="6_Фотодокум."/>
      <sheetName val="7_Сокр. керна"/>
      <sheetName val="8_Геол. сопр"/>
      <sheetName val="16_Полевое дов."/>
      <sheetName val="9_Ваг.-дом."/>
      <sheetName val="10_Камер_обр"/>
      <sheetName val="12 "/>
      <sheetName val="15_Инф.отч"/>
      <sheetName val="17_Экспл.помещ."/>
      <sheetName val="17а_(стоим.экспл.)"/>
      <sheetName val="18_командировки"/>
      <sheetName val="19_Консультации"/>
      <sheetName val="справка"/>
      <sheetName val="Геоцентр-Москва-2 кв.2015г."/>
      <sheetName val="Геоцентр-Москва-3 кв.2015г."/>
      <sheetName val="Геоцентр-Москва-4 кв.2015г."/>
      <sheetName val="Пр.1_ЦФО (2016)"/>
      <sheetName val="1-2-3 этапы 2016г."/>
      <sheetName val="1 этап 2017г. "/>
      <sheetName val="Пр.1_ЦФО"/>
      <sheetName val="РФ 1"/>
      <sheetName val="СФ 1"/>
      <sheetName val="Дог 1"/>
      <sheetName val="Подряд 1"/>
      <sheetName val="Вып 1"/>
      <sheetName val="РФ 2"/>
      <sheetName val="СФ 2"/>
      <sheetName val="Дог 2"/>
      <sheetName val="Подряд 2"/>
      <sheetName val="Подряд (1-2)"/>
      <sheetName val="Вып 2"/>
      <sheetName val="Вып (1+2)"/>
      <sheetName val="РФ 3"/>
      <sheetName val="СФ 3"/>
      <sheetName val="Дог 3"/>
      <sheetName val="Подряд 3"/>
      <sheetName val="Подряд (1-3)"/>
      <sheetName val="Вып 3"/>
      <sheetName val="Вып (1 квартал)"/>
      <sheetName val="СРаВНЕНИЕ-2015(1кв.)"/>
      <sheetName val="АНАЛИЗ(1кв.2015г.)"/>
      <sheetName val="РФ 4"/>
      <sheetName val="СФ 4"/>
      <sheetName val="Дог 4"/>
      <sheetName val="Подряд 4"/>
      <sheetName val="Подряд (1-4)"/>
      <sheetName val="Вып 4"/>
      <sheetName val="Вып (4 мес)"/>
      <sheetName val="РФ 5"/>
      <sheetName val="СФ 5"/>
      <sheetName val="Дог 5"/>
      <sheetName val="Подряд 5"/>
      <sheetName val="Подряд (1-5)"/>
      <sheetName val="Вып 5"/>
      <sheetName val="Вып (5 мес)"/>
      <sheetName val="РФ 6"/>
      <sheetName val="СФ 6"/>
      <sheetName val="Дог 6"/>
      <sheetName val="Подряд 6"/>
      <sheetName val="Подряд (1-6)"/>
      <sheetName val="Вып 6"/>
      <sheetName val="Вып (6 мес)"/>
      <sheetName val="Вып (2квартал)"/>
      <sheetName val="СРаВНЕНИЕ-2015(1полугодие)"/>
      <sheetName val="Анализ по кварталам(1+2)"/>
      <sheetName val="АНАЛИЗ(1полугодие.2015г.)"/>
      <sheetName val="РФ 7"/>
      <sheetName val="СФ 7"/>
      <sheetName val="Дог 7"/>
      <sheetName val="Подряд 7"/>
      <sheetName val="Подряд (1-7)"/>
      <sheetName val="Вып 7"/>
      <sheetName val="Вып (7 мес)"/>
      <sheetName val="РФ 8"/>
      <sheetName val="СФ 8"/>
      <sheetName val="Дог 8"/>
      <sheetName val="Подряд 8"/>
      <sheetName val="Подряд (1-8)"/>
      <sheetName val="Вып 8"/>
      <sheetName val="Вып (8 мес.)"/>
      <sheetName val="РФ 9"/>
      <sheetName val="СФ 9"/>
      <sheetName val="Дог 9"/>
      <sheetName val="Подряд 9"/>
      <sheetName val="Подряд (1-9)"/>
      <sheetName val="Вып 9"/>
      <sheetName val="Вып (9 мес.)"/>
      <sheetName val="Вып (3 квартал)"/>
      <sheetName val="Анализ по кварталам (1+2+3)"/>
      <sheetName val="АНАЛИЗ(9 месяцев 2015г.)"/>
      <sheetName val="СРаВНЕНИЕ-2015(9месяцев)"/>
      <sheetName val="РФ 10"/>
      <sheetName val="СФ 10"/>
      <sheetName val="Дог 10"/>
      <sheetName val="Дог 10(Росгео)"/>
      <sheetName val="Подряд 10"/>
      <sheetName val="Подряд (1-10)"/>
      <sheetName val="Вып 10"/>
      <sheetName val="Вып Год (10мес.)"/>
      <sheetName val="РФ 11"/>
      <sheetName val="СФ 11"/>
      <sheetName val="Дог 11"/>
      <sheetName val="Дог 11(Росгео)"/>
      <sheetName val="Подряд 11"/>
      <sheetName val="Подряд (1-11)"/>
      <sheetName val="Вып 11"/>
      <sheetName val="Вып Год (11мес.)"/>
      <sheetName val="РФ 12"/>
      <sheetName val="СФ 12"/>
      <sheetName val="Дог 12"/>
      <sheetName val="Дог 12(Росгео)"/>
      <sheetName val="Подряд 12"/>
      <sheetName val="Подряд (1-12)"/>
      <sheetName val="Вып 12"/>
      <sheetName val="Вып Год(12 мес.)"/>
      <sheetName val="Вып Год(4 квартал)"/>
      <sheetName val="СРаВНЕНИЕ-2015(12месяцев)"/>
      <sheetName val="Хозспособ-2015"/>
      <sheetName val="Задолж. на 12.10.15"/>
      <sheetName val="Анализ по кварталам (1+2+3+4)"/>
      <sheetName val="АНАЛИЗ(12 месяцев 2015г.)"/>
      <sheetName val="Анализ (1 кв.2014)"/>
      <sheetName val="Анализ-2014 "/>
      <sheetName val="ВЕСЬ_ОБЪЕМ-2014"/>
      <sheetName val="Подрядные внешние(ДОГ)-2014"/>
      <sheetName val="Подрядные внешние(ВСЕ)-2014"/>
      <sheetName val="ОХР-2015"/>
      <sheetName val="Удерж.(7% и конс)"/>
      <sheetName val="УСЛУГИ РОСГЕОЛ-2015"/>
      <sheetName val="РФ (база)"/>
      <sheetName val="СФ (база)"/>
      <sheetName val="Дог (база)"/>
      <sheetName val="Дог (Росгео) (база)"/>
      <sheetName val="РФ Год"/>
      <sheetName val="СФ Год"/>
      <sheetName val="Дог Год "/>
      <sheetName val="Дог Год (Росгео)"/>
      <sheetName val="ГРР (РФ)"/>
      <sheetName val="ГРР(СФ)"/>
      <sheetName val="ГРР(дог)"/>
      <sheetName val="ГРР (дог) (Росгео)"/>
      <sheetName val="7-гр с расшифровкой"/>
      <sheetName val="Мехбурение - 2015"/>
      <sheetName val="Лабораторные и ПОДРЯД"/>
      <sheetName val="Мех-2013"/>
      <sheetName val="ГИС_и_ВЭЗ"/>
      <sheetName val="Динамика хозспособа"/>
      <sheetName val="Вып 2007-2009 (хозспос.)"/>
      <sheetName val="02_ГР"/>
      <sheetName val="07_ГР"/>
      <sheetName val="7-гр"/>
      <sheetName val="2-гр"/>
      <sheetName val="Подр (база)"/>
      <sheetName val="Подр 1-2(внутр.)"/>
      <sheetName val="Подр 3 (внутр.)"/>
      <sheetName val="Подр 1-3(внутр.)"/>
      <sheetName val="Подр 4 (внутр.)"/>
      <sheetName val="Подр 1-4 (внутр.)"/>
      <sheetName val="Подр 5 (внутр.)"/>
      <sheetName val="Подр.1-5 (внутр.)"/>
      <sheetName val="Подр 6 (внутр.)"/>
      <sheetName val="Подр 1-6 (внутр.)"/>
      <sheetName val="Подр 7 (внутр.)"/>
      <sheetName val="Подр 1-7 (внутр.)"/>
      <sheetName val="Подр 8 (внутр.)"/>
      <sheetName val="Подр 1-8 (внутр.)"/>
      <sheetName val="Подр 9 (внутр.)"/>
      <sheetName val="Подр 1-9 (внутр.)"/>
      <sheetName val="Подр 10 (внутр.)"/>
      <sheetName val="Подр 1-10 (внутр.)"/>
      <sheetName val="Подр 11 (внутр.)"/>
      <sheetName val="Подр 1-11 (внутр.)"/>
      <sheetName val="Подр 12 (внутр.)"/>
      <sheetName val="Подр 1-12 (внутр.)"/>
      <sheetName val="Подр 4 кв. (внутр.)"/>
      <sheetName val="Договорные 1-12 (внутр.)"/>
      <sheetName val="План-2015-2016"/>
      <sheetName val="Объем выпуска (2008-2015)"/>
      <sheetName val="Объем выпуска (2008-2017)"/>
      <sheetName val="Объем выпуска (2014-2017)-крат"/>
      <sheetName val="Себест.сжатая"/>
      <sheetName val="КОЛИЧ.2014"/>
      <sheetName val="ЦНИИГеолнеруд"/>
      <sheetName val="1 этап 2016г. "/>
      <sheetName val="2 этап 2016г."/>
      <sheetName val="УКР"/>
      <sheetName val="4 этап 2018г. "/>
      <sheetName val="2 этап 2017г.  "/>
      <sheetName val="форма печатная (2)"/>
      <sheetName val="Прогноз по контракту"/>
      <sheetName val="ККпечать"/>
      <sheetName val="форма печатная"/>
      <sheetName val="Исходные"/>
      <sheetName val="ПП свод"/>
      <sheetName val="График Лето"/>
      <sheetName val="График Зима"/>
      <sheetName val="Произв. план"/>
      <sheetName val="числ ТОПО"/>
      <sheetName val="базир своим ходом"/>
      <sheetName val="расчет потребности ВВ"/>
      <sheetName val="основные материалы"/>
      <sheetName val="Зарплата и ЕСН"/>
      <sheetName val="ФОТ СП"/>
      <sheetName val="Единичные расценки"/>
      <sheetName val="ФОТ ГП"/>
      <sheetName val="ЧКС"/>
      <sheetName val="Выход персонала"/>
      <sheetName val="4-2, 2"/>
      <sheetName val="УСО"/>
      <sheetName val="УСП"/>
      <sheetName val="ОС"/>
      <sheetName val="Амортизация_факт"/>
      <sheetName val="Разные расш"/>
      <sheetName val="Субподряд топо"/>
      <sheetName val="Расценки"/>
      <sheetName val="Численность"/>
      <sheetName val="ПЗ"/>
      <sheetName val="Свод. перечень"/>
      <sheetName val="Ед.См.Расц"/>
      <sheetName val="cur risk 0"/>
      <sheetName val="Бак № ԯ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>
        <row r="6">
          <cell r="C6" t="str">
            <v>01/10/2007</v>
          </cell>
        </row>
      </sheetData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/>
      <sheetData sheetId="517"/>
      <sheetData sheetId="518">
        <row r="6">
          <cell r="C6" t="str">
            <v>01/10/2007</v>
          </cell>
        </row>
      </sheetData>
      <sheetData sheetId="519"/>
      <sheetData sheetId="520"/>
      <sheetData sheetId="521">
        <row r="6">
          <cell r="C6" t="str">
            <v>01/10/2007</v>
          </cell>
        </row>
      </sheetData>
      <sheetData sheetId="522"/>
      <sheetData sheetId="523" refreshError="1"/>
      <sheetData sheetId="524">
        <row r="6">
          <cell r="C6" t="str">
            <v>01/10/2007</v>
          </cell>
        </row>
      </sheetData>
      <sheetData sheetId="525"/>
      <sheetData sheetId="526"/>
      <sheetData sheetId="527">
        <row r="6">
          <cell r="C6" t="str">
            <v>01/10/2007</v>
          </cell>
        </row>
      </sheetData>
      <sheetData sheetId="528"/>
      <sheetData sheetId="529"/>
      <sheetData sheetId="530">
        <row r="6">
          <cell r="C6" t="str">
            <v>01/10/2007</v>
          </cell>
        </row>
      </sheetData>
      <sheetData sheetId="531"/>
      <sheetData sheetId="532"/>
      <sheetData sheetId="533">
        <row r="6">
          <cell r="C6" t="str">
            <v>01/10/2007</v>
          </cell>
        </row>
      </sheetData>
      <sheetData sheetId="534"/>
      <sheetData sheetId="535"/>
      <sheetData sheetId="536">
        <row r="6">
          <cell r="C6" t="str">
            <v>01/10/2007</v>
          </cell>
        </row>
      </sheetData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/>
      <sheetData sheetId="837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/>
      <sheetData sheetId="909"/>
      <sheetData sheetId="910"/>
      <sheetData sheetId="911">
        <row r="5">
          <cell r="Y5">
            <v>150</v>
          </cell>
        </row>
      </sheetData>
      <sheetData sheetId="912">
        <row r="2">
          <cell r="B2">
            <v>1.1851700000000001</v>
          </cell>
        </row>
      </sheetData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>
        <row r="2">
          <cell r="B2">
            <v>1.1851700000000001</v>
          </cell>
        </row>
      </sheetData>
      <sheetData sheetId="929" refreshError="1"/>
      <sheetData sheetId="930">
        <row r="2">
          <cell r="B2">
            <v>1.1851700000000001</v>
          </cell>
        </row>
      </sheetData>
      <sheetData sheetId="931" refreshError="1"/>
      <sheetData sheetId="932"/>
      <sheetData sheetId="933" refreshError="1"/>
      <sheetData sheetId="934" refreshError="1"/>
      <sheetData sheetId="935" refreshError="1"/>
      <sheetData sheetId="936"/>
      <sheetData sheetId="937"/>
      <sheetData sheetId="938"/>
      <sheetData sheetId="939"/>
      <sheetData sheetId="940"/>
      <sheetData sheetId="941" refreshError="1"/>
      <sheetData sheetId="942" refreshError="1"/>
      <sheetData sheetId="943" refreshError="1"/>
      <sheetData sheetId="944" refreshError="1"/>
      <sheetData sheetId="945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/>
      <sheetData sheetId="1007"/>
      <sheetData sheetId="1008"/>
      <sheetData sheetId="1009"/>
      <sheetData sheetId="1010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/>
      <sheetData sheetId="1065"/>
      <sheetData sheetId="1066"/>
      <sheetData sheetId="1067"/>
      <sheetData sheetId="1068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>
        <row r="6">
          <cell r="C6">
            <v>1000</v>
          </cell>
        </row>
      </sheetData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>
        <row r="5">
          <cell r="Y5">
            <v>150</v>
          </cell>
        </row>
      </sheetData>
      <sheetData sheetId="1145">
        <row r="2">
          <cell r="B2">
            <v>1.1851700000000001</v>
          </cell>
        </row>
      </sheetData>
      <sheetData sheetId="1146">
        <row r="13">
          <cell r="H13">
            <v>0</v>
          </cell>
        </row>
      </sheetData>
      <sheetData sheetId="1147">
        <row r="6">
          <cell r="C6">
            <v>1000</v>
          </cell>
        </row>
      </sheetData>
      <sheetData sheetId="1148"/>
      <sheetData sheetId="1149"/>
      <sheetData sheetId="1150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/>
      <sheetData sheetId="1176" refreshError="1"/>
      <sheetData sheetId="1177">
        <row r="6">
          <cell r="C6">
            <v>1000</v>
          </cell>
        </row>
      </sheetData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/>
      <sheetData sheetId="1405"/>
      <sheetData sheetId="1406">
        <row r="28">
          <cell r="N28">
            <v>1.27</v>
          </cell>
        </row>
      </sheetData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>
        <row r="1">
          <cell r="B1" t="str">
            <v>наименование</v>
          </cell>
        </row>
      </sheetData>
      <sheetData sheetId="1478" refreshError="1"/>
      <sheetData sheetId="1479"/>
      <sheetData sheetId="1480">
        <row r="2">
          <cell r="D2" t="str">
            <v>2002</v>
          </cell>
        </row>
      </sheetData>
      <sheetData sheetId="1481"/>
      <sheetData sheetId="1482">
        <row r="2">
          <cell r="D2">
            <v>2003</v>
          </cell>
        </row>
      </sheetData>
      <sheetData sheetId="1483"/>
      <sheetData sheetId="1484">
        <row r="1">
          <cell r="B1" t="str">
            <v>наименование</v>
          </cell>
        </row>
      </sheetData>
      <sheetData sheetId="1485">
        <row r="10">
          <cell r="A10" t="str">
            <v>Амортизация</v>
          </cell>
        </row>
      </sheetData>
      <sheetData sheetId="1486"/>
      <sheetData sheetId="1487"/>
      <sheetData sheetId="1488">
        <row r="2">
          <cell r="D2">
            <v>2003</v>
          </cell>
        </row>
      </sheetData>
      <sheetData sheetId="1489"/>
      <sheetData sheetId="1490"/>
      <sheetData sheetId="1491">
        <row r="28">
          <cell r="N28">
            <v>1.27</v>
          </cell>
        </row>
      </sheetData>
      <sheetData sheetId="1492"/>
      <sheetData sheetId="1493"/>
      <sheetData sheetId="1494"/>
      <sheetData sheetId="1495">
        <row r="40">
          <cell r="C40">
            <v>0</v>
          </cell>
        </row>
      </sheetData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 refreshError="1"/>
      <sheetData sheetId="1524"/>
      <sheetData sheetId="1525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>
        <row r="1">
          <cell r="B1" t="str">
            <v>наименование</v>
          </cell>
        </row>
      </sheetData>
      <sheetData sheetId="1781" refreshError="1"/>
      <sheetData sheetId="1782"/>
      <sheetData sheetId="1783">
        <row r="2">
          <cell r="D2" t="str">
            <v>2002</v>
          </cell>
        </row>
      </sheetData>
      <sheetData sheetId="1784"/>
      <sheetData sheetId="1785">
        <row r="2">
          <cell r="D2">
            <v>2003</v>
          </cell>
        </row>
      </sheetData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/>
      <sheetData sheetId="1892" refreshError="1"/>
      <sheetData sheetId="1893" refreshError="1"/>
      <sheetData sheetId="1894"/>
      <sheetData sheetId="1895"/>
      <sheetData sheetId="1896"/>
      <sheetData sheetId="1897"/>
      <sheetData sheetId="1898" refreshError="1"/>
      <sheetData sheetId="1899" refreshError="1"/>
      <sheetData sheetId="1900" refreshError="1"/>
      <sheetData sheetId="1901" refreshError="1"/>
      <sheetData sheetId="1902"/>
      <sheetData sheetId="1903"/>
      <sheetData sheetId="1904"/>
      <sheetData sheetId="1905"/>
      <sheetData sheetId="1906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>
        <row r="1106">
          <cell r="E1106">
            <v>0.1004260028279732</v>
          </cell>
        </row>
      </sheetData>
      <sheetData sheetId="2182"/>
      <sheetData sheetId="2183" refreshError="1"/>
      <sheetData sheetId="2184" refreshError="1"/>
      <sheetData sheetId="2185"/>
      <sheetData sheetId="2186"/>
      <sheetData sheetId="2187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/>
      <sheetData sheetId="2201"/>
      <sheetData sheetId="2202"/>
      <sheetData sheetId="2203"/>
      <sheetData sheetId="2204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/>
      <sheetData sheetId="2238" refreshError="1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/>
      <sheetData sheetId="2430"/>
      <sheetData sheetId="2431" refreshError="1"/>
      <sheetData sheetId="2432" refreshError="1"/>
      <sheetData sheetId="2433" refreshError="1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/>
      <sheetData sheetId="3251"/>
      <sheetData sheetId="3252"/>
      <sheetData sheetId="3253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/>
      <sheetData sheetId="3312"/>
      <sheetData sheetId="3313" refreshError="1"/>
      <sheetData sheetId="3314" refreshError="1"/>
      <sheetData sheetId="3315" refreshError="1"/>
      <sheetData sheetId="3316"/>
      <sheetData sheetId="3317"/>
      <sheetData sheetId="3318" refreshError="1"/>
      <sheetData sheetId="3319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/>
      <sheetData sheetId="3330" refreshError="1"/>
      <sheetData sheetId="3331"/>
      <sheetData sheetId="3332"/>
      <sheetData sheetId="3333"/>
      <sheetData sheetId="3334"/>
      <sheetData sheetId="3335"/>
      <sheetData sheetId="3336"/>
      <sheetData sheetId="3337"/>
      <sheetData sheetId="3338" refreshError="1"/>
      <sheetData sheetId="3339" refreshError="1"/>
      <sheetData sheetId="3340" refreshError="1"/>
      <sheetData sheetId="3341" refreshError="1"/>
      <sheetData sheetId="3342"/>
      <sheetData sheetId="3343" refreshError="1"/>
      <sheetData sheetId="3344" refreshError="1"/>
      <sheetData sheetId="3345" refreshError="1"/>
      <sheetData sheetId="3346"/>
      <sheetData sheetId="3347"/>
      <sheetData sheetId="3348"/>
      <sheetData sheetId="3349"/>
      <sheetData sheetId="3350" refreshError="1"/>
      <sheetData sheetId="3351">
        <row r="15">
          <cell r="C15">
            <v>34.5</v>
          </cell>
        </row>
      </sheetData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>
        <row r="15">
          <cell r="C15">
            <v>34.5</v>
          </cell>
        </row>
      </sheetData>
      <sheetData sheetId="3559"/>
      <sheetData sheetId="3560"/>
      <sheetData sheetId="3561"/>
      <sheetData sheetId="3562"/>
      <sheetData sheetId="3563"/>
      <sheetData sheetId="3564">
        <row r="8">
          <cell r="B8" t="str">
            <v>Cash and cash equivalents</v>
          </cell>
        </row>
      </sheetData>
      <sheetData sheetId="3565"/>
      <sheetData sheetId="3566"/>
      <sheetData sheetId="3567"/>
      <sheetData sheetId="3568"/>
      <sheetData sheetId="3569"/>
      <sheetData sheetId="3570">
        <row r="15">
          <cell r="C15">
            <v>34.5</v>
          </cell>
        </row>
      </sheetData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>
        <row r="8">
          <cell r="B8" t="str">
            <v>Cash and cash equivalents</v>
          </cell>
        </row>
      </sheetData>
      <sheetData sheetId="3595"/>
      <sheetData sheetId="3596"/>
      <sheetData sheetId="3597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/>
      <sheetData sheetId="3606">
        <row r="8">
          <cell r="B8" t="str">
            <v>Cash and cash equivalents</v>
          </cell>
        </row>
      </sheetData>
      <sheetData sheetId="3607"/>
      <sheetData sheetId="3608"/>
      <sheetData sheetId="3609"/>
      <sheetData sheetId="3610"/>
      <sheetData sheetId="3611"/>
      <sheetData sheetId="3612">
        <row r="15">
          <cell r="C15">
            <v>34.5</v>
          </cell>
        </row>
      </sheetData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 refreshError="1"/>
      <sheetData sheetId="3629"/>
      <sheetData sheetId="3630"/>
      <sheetData sheetId="3631"/>
      <sheetData sheetId="3632"/>
      <sheetData sheetId="3633"/>
      <sheetData sheetId="3634"/>
      <sheetData sheetId="3635"/>
      <sheetData sheetId="3636">
        <row r="8">
          <cell r="B8" t="str">
            <v>Cash and cash equivalents</v>
          </cell>
        </row>
      </sheetData>
      <sheetData sheetId="3637"/>
      <sheetData sheetId="3638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>
        <row r="53">
          <cell r="B53">
            <v>125761.26312000002</v>
          </cell>
        </row>
      </sheetData>
      <sheetData sheetId="3670"/>
      <sheetData sheetId="3671"/>
      <sheetData sheetId="3672"/>
      <sheetData sheetId="3673">
        <row r="131">
          <cell r="D131">
            <v>41049.645579999989</v>
          </cell>
        </row>
      </sheetData>
      <sheetData sheetId="3674"/>
      <sheetData sheetId="3675"/>
      <sheetData sheetId="3676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/>
      <sheetData sheetId="4352"/>
      <sheetData sheetId="4353"/>
      <sheetData sheetId="4354"/>
      <sheetData sheetId="4355"/>
      <sheetData sheetId="4356"/>
      <sheetData sheetId="4357"/>
      <sheetData sheetId="4358">
        <row r="5">
          <cell r="D5" t="str">
            <v>"ЛУКОЙЛ-ВОЛГОГРАДНЕФТЕПЕРЕРАБОТКА"</v>
          </cell>
        </row>
      </sheetData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>
        <row r="35">
          <cell r="B35" t="str">
            <v>А.А.Гаценко</v>
          </cell>
        </row>
      </sheetData>
      <sheetData sheetId="4411"/>
      <sheetData sheetId="4412" refreshError="1"/>
      <sheetData sheetId="4413" refreshError="1"/>
      <sheetData sheetId="4414"/>
      <sheetData sheetId="4415"/>
      <sheetData sheetId="4416" refreshError="1"/>
      <sheetData sheetId="4417" refreshError="1"/>
      <sheetData sheetId="4418" refreshError="1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 refreshError="1"/>
      <sheetData sheetId="4433"/>
      <sheetData sheetId="4434"/>
      <sheetData sheetId="4435" refreshError="1"/>
      <sheetData sheetId="4436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/>
      <sheetData sheetId="4445"/>
      <sheetData sheetId="4446"/>
      <sheetData sheetId="4447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/>
      <sheetData sheetId="4454" refreshError="1"/>
      <sheetData sheetId="4455" refreshError="1"/>
      <sheetData sheetId="4456"/>
      <sheetData sheetId="4457" refreshError="1"/>
      <sheetData sheetId="4458"/>
      <sheetData sheetId="4459" refreshError="1"/>
      <sheetData sheetId="4460" refreshError="1"/>
      <sheetData sheetId="4461"/>
      <sheetData sheetId="4462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>
        <row r="57">
          <cell r="F57">
            <v>4358024.6376718897</v>
          </cell>
        </row>
      </sheetData>
      <sheetData sheetId="4834">
        <row r="2">
          <cell r="B2">
            <v>1.1851700000000001</v>
          </cell>
        </row>
      </sheetData>
      <sheetData sheetId="4835"/>
      <sheetData sheetId="4836"/>
      <sheetData sheetId="4837" refreshError="1"/>
      <sheetData sheetId="4838" refreshError="1"/>
      <sheetData sheetId="4839"/>
      <sheetData sheetId="4840">
        <row r="2">
          <cell r="B2">
            <v>1.1851700000000001</v>
          </cell>
        </row>
      </sheetData>
      <sheetData sheetId="4841">
        <row r="6">
          <cell r="C6">
            <v>1000</v>
          </cell>
        </row>
      </sheetData>
      <sheetData sheetId="4842">
        <row r="57">
          <cell r="F57">
            <v>4358024.6376718897</v>
          </cell>
        </row>
      </sheetData>
      <sheetData sheetId="4843"/>
      <sheetData sheetId="4844">
        <row r="5">
          <cell r="Y5">
            <v>150</v>
          </cell>
        </row>
      </sheetData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 refreshError="1"/>
      <sheetData sheetId="4970" refreshError="1"/>
      <sheetData sheetId="4971" refreshError="1"/>
      <sheetData sheetId="4972" refreshError="1"/>
      <sheetData sheetId="4973"/>
      <sheetData sheetId="4974">
        <row r="6">
          <cell r="C6">
            <v>1000</v>
          </cell>
        </row>
      </sheetData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>
        <row r="23">
          <cell r="BS23">
            <v>12340.679484377226</v>
          </cell>
        </row>
      </sheetData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/>
      <sheetData sheetId="5058"/>
      <sheetData sheetId="5059"/>
      <sheetData sheetId="5060"/>
      <sheetData sheetId="5061"/>
      <sheetData sheetId="5062"/>
      <sheetData sheetId="5063"/>
      <sheetData sheetId="5064" refreshError="1"/>
      <sheetData sheetId="5065" refreshError="1"/>
      <sheetData sheetId="5066" refreshError="1"/>
      <sheetData sheetId="5067"/>
      <sheetData sheetId="5068" refreshError="1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/>
      <sheetData sheetId="5107"/>
      <sheetData sheetId="5108" refreshError="1"/>
      <sheetData sheetId="5109" refreshError="1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/>
      <sheetData sheetId="5203"/>
      <sheetData sheetId="5204"/>
      <sheetData sheetId="5205" refreshError="1"/>
      <sheetData sheetId="5206"/>
      <sheetData sheetId="5207"/>
      <sheetData sheetId="5208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/>
      <sheetData sheetId="5217" refreshError="1"/>
      <sheetData sheetId="5218" refreshError="1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 refreshError="1"/>
      <sheetData sheetId="5290" refreshError="1"/>
      <sheetData sheetId="5291" refreshError="1"/>
      <sheetData sheetId="5292"/>
      <sheetData sheetId="5293" refreshError="1"/>
      <sheetData sheetId="5294"/>
      <sheetData sheetId="5295" refreshError="1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 refreshError="1"/>
      <sheetData sheetId="5460" refreshError="1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 refreshError="1"/>
      <sheetData sheetId="5493" refreshError="1"/>
      <sheetData sheetId="5494" refreshError="1"/>
      <sheetData sheetId="5495" refreshError="1"/>
      <sheetData sheetId="549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 по электроэнергии"/>
      <sheetName val="план 17"/>
      <sheetName val="Бюджет"/>
    </sheetNames>
    <sheetDataSet>
      <sheetData sheetId="0"/>
      <sheetData sheetId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Лунное январь"/>
      <sheetName val="План Арылах январь"/>
      <sheetName val="Работа ГОК "/>
      <sheetName val="Недельно-суточный график"/>
      <sheetName val="текучесть"/>
      <sheetName val="Расчет-выпуск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ные"/>
      <sheetName val="БДДС"/>
      <sheetName val="БДР"/>
      <sheetName val="АХР"/>
      <sheetName val="реестр отгрузка"/>
      <sheetName val="ETC"/>
      <sheetName val=" май"/>
      <sheetName val=" 5 месяцев"/>
      <sheetName val=" июнь"/>
      <sheetName val=" 2 квартал"/>
      <sheetName val="6 месяцев"/>
      <sheetName val=" 7 месяцев"/>
      <sheetName val=" июль"/>
      <sheetName val=" август"/>
      <sheetName val=" сентябрь"/>
      <sheetName val="3 квартал"/>
      <sheetName val="октябрь"/>
      <sheetName val="ноябрь"/>
      <sheetName val="декабрь"/>
      <sheetName val="4 квартал"/>
      <sheetName val="ПЭБ-1-01-Ф"/>
      <sheetName val="ПЭБ-1-02-Ф "/>
      <sheetName val="ПЭБ-1-03-Ф (январь)"/>
      <sheetName val="ПЭБ-1-04-Ф"/>
      <sheetName val="ПЭБ-1-05-Ф"/>
      <sheetName val="ПЭБ-1-06-ф"/>
      <sheetName val="ПЭБ-1-06-Ф(январь)"/>
      <sheetName val="ПЭБ-1-07-Ф"/>
      <sheetName val="ПЭБ-1-08-Ф"/>
      <sheetName val="ПЭБ-1-09-Ф (янв)"/>
      <sheetName val="ПЭБ -1-11-Ф "/>
      <sheetName val="ПЭБ-2-01-Ф"/>
      <sheetName val="ПЭБ -2-02-Ф"/>
      <sheetName val="ПЭБ-2-04-Ф"/>
      <sheetName val="ПЭБ-2-08-Ф"/>
      <sheetName val="ПЭБ-3-01-Ф"/>
      <sheetName val="Добыча"/>
      <sheetName val="Товар"/>
      <sheetName val="Персонал"/>
      <sheetName val="себестоимость"/>
      <sheetName val="ИК СОК"/>
      <sheetName val="ИК СОК (2)"/>
      <sheetName val="себестоимость (проц. обогащ)"/>
      <sheetName val="ПЭБ-1-08-П "/>
      <sheetName val="ПЭБ-3-01-П "/>
      <sheetName val="ПЭБ-1-07-П"/>
      <sheetName val="ПЭБ-1-06-П (2005 г)"/>
      <sheetName val="ФОРМА"/>
      <sheetName val="ИП"/>
      <sheetName val="ввод"/>
      <sheetName val="Номенклатура"/>
      <sheetName val="БДР_база"/>
      <sheetName val="Курс"/>
      <sheetName val="цены"/>
      <sheetName val="ограничения"/>
      <sheetName val="1 Общая информация"/>
      <sheetName val="Справочно(январь)"/>
      <sheetName val="справки к раз.2"/>
      <sheetName val="Запрос"/>
      <sheetName val="дороги"/>
      <sheetName val="EMPLANM"/>
      <sheetName val="СП"/>
      <sheetName val="31_12_06 (2)"/>
      <sheetName val="6_TFA_2005"/>
      <sheetName val="ЗКЛ"/>
      <sheetName val="Списки"/>
      <sheetName val="ТЭП старая"/>
      <sheetName val="Справочник"/>
      <sheetName val="Итог Антиснег11.01"/>
      <sheetName val="ввод данных"/>
      <sheetName val="Tier1"/>
      <sheetName val="_Т2"/>
      <sheetName val="SPR"/>
      <sheetName val="Титул"/>
      <sheetName val="ФС"/>
      <sheetName val="Закупки"/>
      <sheetName val=" накладные расходы"/>
      <sheetName val="Свд"/>
      <sheetName val="Справочник (2)"/>
      <sheetName val="Итог Антиснег11_01"/>
      <sheetName val="Сводная табл."/>
      <sheetName val="1"/>
      <sheetName val="Канат"/>
      <sheetName val="ПТУ_ППП"/>
      <sheetName val="Данные"/>
      <sheetName val="_май"/>
      <sheetName val="_5_месяцев"/>
      <sheetName val="_июнь"/>
      <sheetName val="_2_квартал"/>
      <sheetName val="6_месяцев"/>
      <sheetName val="_7_месяцев"/>
      <sheetName val="_июль"/>
      <sheetName val="_август"/>
      <sheetName val="_сентябрь"/>
      <sheetName val="3_квартал"/>
      <sheetName val="4_квартал"/>
      <sheetName val="ПЭБ-1-02-Ф_"/>
      <sheetName val="ПЭБ-1-03-Ф_(январь)"/>
      <sheetName val="ПЭБ-1-09-Ф_(янв)"/>
      <sheetName val="ПЭБ_-1-11-Ф_"/>
      <sheetName val="ПЭБ_-2-02-Ф"/>
      <sheetName val="ИК_СОК"/>
      <sheetName val="ИК_СОК_(2)"/>
      <sheetName val="себестоимость_(проц__обогащ)"/>
      <sheetName val="ПЭБ-1-08-П_"/>
      <sheetName val="ПЭБ-3-01-П_"/>
      <sheetName val="ПЭБ-1-06-П_(2005_г)"/>
      <sheetName val="ПСХ "/>
      <sheetName val="Т-эн. по город.стор.орган."/>
      <sheetName val="ХВП"/>
      <sheetName val="5300.07.02-6100.07.02корресп+"/>
      <sheetName val="Акты дебиторов"/>
      <sheetName val="5630.02+"/>
      <sheetName val="5630_02_"/>
      <sheetName val="Курсы валют"/>
      <sheetName val="5505.01"/>
      <sheetName val="+5610.04"/>
      <sheetName val="Служебный"/>
      <sheetName val="Статьи"/>
      <sheetName val="ставки"/>
      <sheetName val="Лист1"/>
      <sheetName val="#ССЫЛКА"/>
      <sheetName val="ИсходныеДанные"/>
      <sheetName val="Список"/>
      <sheetName val="Гр5(о)"/>
      <sheetName val="Исходныള"/>
      <sheetName val="Бюджет октябрь РУС"/>
      <sheetName val="ЛГСС Инвестиции (New)"/>
      <sheetName val="ЛГСС Фин аренда"/>
      <sheetName val="Фин аренда Спецгазремстрой"/>
      <sheetName val="Инвестиции КГС"/>
      <sheetName val="ЛГСС Инвестиции"/>
      <sheetName val="Инвестиции Спецгазремстрой"/>
      <sheetName val="ЛГСС ФАКТ Инвестиции"/>
      <sheetName val="Отчет №2"/>
      <sheetName val="справки к раз_2"/>
      <sheetName val="_3_запасы_на 01_01_04"/>
      <sheetName val="информация"/>
      <sheetName val="69_Вл"/>
      <sheetName val="TB_2012"/>
      <sheetName val="S30 Summary of VAT declarations"/>
      <sheetName val="Лист13"/>
      <sheetName val="текучесть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кучесть"/>
      <sheetName val="Произв-ть"/>
      <sheetName val="Структура ФЗП 2 п.г."/>
      <sheetName val="Структура ФЗП 4 кв"/>
      <sheetName val="ФЗП 4 кв 2004 ОГГК"/>
      <sheetName val="KAR10"/>
      <sheetName val="Контакты"/>
      <sheetName val="ИТОГОВАЯ"/>
      <sheetName val="Рез-т"/>
      <sheetName val="Факт"/>
      <sheetName val="Лист1"/>
      <sheetName val="Проект2002"/>
      <sheetName val="E&amp;PM"/>
      <sheetName val="CapX"/>
      <sheetName val="Exploration"/>
      <sheetName val="Maint"/>
      <sheetName val="SiteConstr"/>
      <sheetName val="Processing"/>
      <sheetName val="SiteGen"/>
      <sheetName val="SurfaceMine"/>
      <sheetName val="UGMine"/>
      <sheetName val="СДМ"/>
      <sheetName val="грузовой тр"/>
      <sheetName val="Sheet1"/>
      <sheetName val="Варианты обеспечения"/>
      <sheetName val="Лист_2"/>
      <sheetName val="Варианты исполнитель_проживание"/>
      <sheetName val="Варианты исполнитель_промплощ."/>
      <sheetName val="Варианты размещение топливо"/>
      <sheetName val="Варианты размещение ТМЦ"/>
      <sheetName val="Варианты организация рембазы"/>
      <sheetName val="Варианты размещение оборудован."/>
      <sheetName val="Источник энергии"/>
      <sheetName val="Склады"/>
      <sheetName val="Выработки"/>
      <sheetName val="УКТ"/>
      <sheetName val="Данные"/>
      <sheetName val="Анализ ТР ОГГК 2 п.г. 200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2002"/>
      <sheetName val="Контакты"/>
      <sheetName val="Углы"/>
      <sheetName val="Руда"/>
      <sheetName val="Руда (2)"/>
      <sheetName val="КО"/>
      <sheetName val="Лист1"/>
      <sheetName val="KAR10"/>
      <sheetName val="Assumption"/>
      <sheetName val="Calculations"/>
      <sheetName val="KPI"/>
      <sheetName val="income statement (usd)"/>
      <sheetName val="текучесть"/>
      <sheetName val="БД"/>
      <sheetName val="Расчет-выпуск"/>
      <sheetName val="свод_$"/>
      <sheetName val="Рез-т"/>
      <sheetName val="Закупки"/>
      <sheetName val="Сводн. с расшир. ОВ и ОС"/>
      <sheetName val="pds_rep_pd8s3_v1_r_PD8_F08"/>
      <sheetName val="1007"/>
      <sheetName val="23"/>
      <sheetName val="25 "/>
      <sheetName val="1502"/>
      <sheetName val="списки"/>
      <sheetName val="В2_45_тонн"/>
      <sheetName val="статусы"/>
      <sheetName val="Sup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равнение с SRK"/>
      <sheetName val="CASH"/>
      <sheetName val="СЕБЕСТОИМОСТЬ"/>
      <sheetName val="СводнаяПоПеределам"/>
      <sheetName val="СводнаяПоСтатьямС_НДС"/>
      <sheetName val="ИТОГОВАЯ"/>
      <sheetName val="ФЗП 2005"/>
      <sheetName val="ЦЕНЫ"/>
      <sheetName val="АВТОБУСЫ"/>
      <sheetName val="Автошины и АКБ&amp;ХОЗ"/>
      <sheetName val="КОНСТАНТЫ"/>
      <sheetName val="1.1.1-ПЛАН ГР"/>
      <sheetName val="ОТВАЛЫ"/>
      <sheetName val="1.1.2-БУРЕНИЕ"/>
      <sheetName val="1.1.3-ПОГРУЗКА"/>
      <sheetName val="1.1.4-ТЕХТРАНСПОРТ"/>
      <sheetName val="1.1.5-БУЛЬДОЗЕРЫ"/>
      <sheetName val="1.1.6-БАЛАНС ВРЕМЕНИ"/>
      <sheetName val="1.3.1-ГРР ОБЪЕМЫ"/>
      <sheetName val="1.3.2-ГРР БАЛАНС"/>
      <sheetName val="1.3.3-РАСЧЕТ ГРР"/>
      <sheetName val="1.4.1(1)-ЗИФ КВ"/>
      <sheetName val="1.4.1(2)-ЗИФ УВП"/>
      <sheetName val="1.4.2-ПОГРУЗКИ ЗИФ"/>
      <sheetName val="1.5.2-ХОЗТРАНСПОРТ"/>
      <sheetName val="1.5.3-ОБОРУДОВАНИЕ"/>
      <sheetName val="1.6.1-КОТЕЛЬНЫЕ"/>
      <sheetName val="1.6.3-ДЭС"/>
      <sheetName val="БЕЛАЗ"/>
      <sheetName val="ГСМ БЕЛАЗ"/>
      <sheetName val="КВАРТ ВРЕМЯ РАБОТЫ"/>
      <sheetName val="ПРОИЗВ ЭКСК"/>
      <sheetName val="РАСЧЕТ ВВ"/>
      <sheetName val="ШЛАНГИ КВ"/>
      <sheetName val="АФФИНА}I{"/>
      <sheetName val="ЛИЗИНГ"/>
      <sheetName val="НАЛОГИ"/>
      <sheetName val="ЗЕМ. НАЛОГ"/>
      <sheetName val="ГАЗ"/>
      <sheetName val="ГСМ ХОЗТРАНСПОРТ"/>
      <sheetName val="ЭНЕРГИЯ"/>
      <sheetName val="ТехПД"/>
      <sheetName val="Перевозка ТМЦ"/>
      <sheetName val="Реализация техники"/>
      <sheetName val="текучесть"/>
      <sheetName val="Лист1"/>
      <sheetName val="Проект2002"/>
      <sheetName val="Рез-т"/>
      <sheetName val="Макр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объемы производства"/>
      <sheetName val="План добычи и завоза"/>
      <sheetName val="План работы ЗИФ"/>
      <sheetName val="ПГР"/>
      <sheetName val="График массовых взрывов и бур."/>
      <sheetName val="Табл плановых расстояний "/>
      <sheetName val="Планограмма ГР ОГР"/>
      <sheetName val="Пробег МоАЗов"/>
      <sheetName val="План перевозки руды"/>
      <sheetName val="ИТОГОВАЯ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кв_расстояния"/>
      <sheetName val="2кв_расстояния"/>
      <sheetName val="3кв_расстояния"/>
      <sheetName val="4кв_расстояния"/>
      <sheetName val="Свод для ПТО 2021г"/>
      <sheetName val="1пг_2022"/>
      <sheetName val="2пг_2022"/>
      <sheetName val="Свод для ПТО 2022г"/>
      <sheetName val="Сравнение ССП и ДСП"/>
    </sheetNames>
    <sheetDataSet>
      <sheetData sheetId="0" refreshError="1">
        <row r="178">
          <cell r="B178">
            <v>3686934.5280903503</v>
          </cell>
        </row>
        <row r="308">
          <cell r="B308">
            <v>3065374.7780903503</v>
          </cell>
          <cell r="C308">
            <v>10420515.071753047</v>
          </cell>
          <cell r="D308">
            <v>2811219.4804941863</v>
          </cell>
          <cell r="E308">
            <v>9710651.3694880251</v>
          </cell>
          <cell r="F308">
            <v>2.8090467815543883</v>
          </cell>
          <cell r="G308">
            <v>283.44065337797468</v>
          </cell>
          <cell r="H308">
            <v>77.5092686582433</v>
          </cell>
          <cell r="I308">
            <v>254155.2975961646</v>
          </cell>
          <cell r="J308">
            <v>709863.70226502174</v>
          </cell>
          <cell r="K308">
            <v>1.5462863481594169</v>
          </cell>
          <cell r="L308">
            <v>1097.6525518663041</v>
          </cell>
          <cell r="M308">
            <v>3.7004203789972987</v>
          </cell>
          <cell r="N308">
            <v>264.19628791417136</v>
          </cell>
          <cell r="O308">
            <v>76.608911362911158</v>
          </cell>
          <cell r="P308">
            <v>10420515.071753047</v>
          </cell>
          <cell r="Q308">
            <v>2.8697687091774591</v>
          </cell>
          <cell r="R308">
            <v>77.447934745416077</v>
          </cell>
          <cell r="S308">
            <v>29904468.086429</v>
          </cell>
          <cell r="T308">
            <v>807047.37129075476</v>
          </cell>
        </row>
        <row r="309">
          <cell r="B309">
            <v>3378310.7780903503</v>
          </cell>
          <cell r="C309">
            <v>10276534.071753046</v>
          </cell>
          <cell r="D309">
            <v>3124155.4804941858</v>
          </cell>
          <cell r="E309">
            <v>9566670.3694880251</v>
          </cell>
          <cell r="F309">
            <v>2.8190916599387705</v>
          </cell>
          <cell r="G309">
            <v>283.6089312376518</v>
          </cell>
          <cell r="H309">
            <v>78.268987278199447</v>
          </cell>
          <cell r="I309">
            <v>254155.29759616463</v>
          </cell>
          <cell r="J309">
            <v>709863.70226502197</v>
          </cell>
          <cell r="K309">
            <v>1.5462863481594165</v>
          </cell>
          <cell r="L309">
            <v>1097.6525518663041</v>
          </cell>
          <cell r="M309">
            <v>3.7004203789972974</v>
          </cell>
          <cell r="N309">
            <v>264.19628791417125</v>
          </cell>
          <cell r="O309">
            <v>76.60891136291113</v>
          </cell>
          <cell r="P309">
            <v>10276534.071753046</v>
          </cell>
          <cell r="Q309">
            <v>2.8799934798815152</v>
          </cell>
          <cell r="R309">
            <v>78.154743484808577</v>
          </cell>
          <cell r="S309">
            <v>29596351.12242901</v>
          </cell>
          <cell r="T309">
            <v>803159.8842907548</v>
          </cell>
        </row>
        <row r="310">
          <cell r="B310">
            <v>-312936</v>
          </cell>
          <cell r="C310">
            <v>143981.00000000186</v>
          </cell>
          <cell r="D310">
            <v>-312935.99999999953</v>
          </cell>
          <cell r="E310">
            <v>143981</v>
          </cell>
          <cell r="F310">
            <v>2.1399834978226302</v>
          </cell>
          <cell r="G310">
            <v>272.00000000000006</v>
          </cell>
          <cell r="H310">
            <v>27.000000000000011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143981.00000000186</v>
          </cell>
          <cell r="Q310">
            <v>2.1399834978225347</v>
          </cell>
          <cell r="R310">
            <v>26.999999999999407</v>
          </cell>
          <cell r="S310">
            <v>308116.96399999037</v>
          </cell>
          <cell r="T310">
            <v>3887.4869999999646</v>
          </cell>
        </row>
        <row r="424">
          <cell r="B424">
            <v>620000</v>
          </cell>
          <cell r="C424">
            <v>0</v>
          </cell>
          <cell r="D424">
            <v>620000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B425">
            <v>246519</v>
          </cell>
          <cell r="C425">
            <v>0</v>
          </cell>
          <cell r="D425">
            <v>246519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</row>
        <row r="426">
          <cell r="B426">
            <v>373481</v>
          </cell>
          <cell r="C426">
            <v>0</v>
          </cell>
          <cell r="D426">
            <v>373481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КПП"/>
      <sheetName val="1.2.1. ГР ОГР"/>
      <sheetName val="1.2.2. ГР ПГР"/>
      <sheetName val="1.3. Склады"/>
      <sheetName val="1.1. КПП__"/>
      <sheetName val="1.2.1. ГР ОГР__"/>
      <sheetName val="1.3. Склады__"/>
      <sheetName val="1.4. Фабрика"/>
      <sheetName val="1.8. Техпроцессы"/>
      <sheetName val="1.5. ППР"/>
      <sheetName val="1.6. ФРВ"/>
      <sheetName val="1.7. Произв-ость. Потребность"/>
      <sheetName val="1.9. Вспом. транспорт и мех-мы"/>
      <sheetName val="1.9. Вспом. транспорт и мех-мы_"/>
      <sheetName val="1.10. Аутсорсинг"/>
      <sheetName val="1.10. Аутсорсинг_"/>
      <sheetName val="1.11. Сервис"/>
      <sheetName val="1.12  Кап ремонт"/>
      <sheetName val="1.13. Энергоресурсы_"/>
      <sheetName val="1.13. Энергоресурсы"/>
      <sheetName val="1.14. ПАЛ"/>
      <sheetName val="1.14. ПАЛ_"/>
      <sheetName val="1.15. Чиcленность"/>
      <sheetName val="1.15. Чиcленность_"/>
      <sheetName val="1.18. Произв. показатели"/>
      <sheetName val="1.16. Бурение ОГР"/>
      <sheetName val="1.17. Бурение ПГР"/>
      <sheetName val="1.18. Произв. показатели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9">
          <cell r="M29">
            <v>3868000</v>
          </cell>
        </row>
        <row r="33">
          <cell r="M33">
            <v>5616001.0915242163</v>
          </cell>
        </row>
        <row r="37">
          <cell r="M37">
            <v>2460500.1603332656</v>
          </cell>
        </row>
        <row r="42">
          <cell r="M42">
            <v>11944501.251857482</v>
          </cell>
        </row>
        <row r="118">
          <cell r="M118">
            <v>1149574.25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 производительность ЭГ"/>
      <sheetName val="Экс 1 руда"/>
      <sheetName val="Экс 1 вск"/>
      <sheetName val="Экс 2 вск"/>
      <sheetName val="Экс 3 ск_вск_№204"/>
      <sheetName val="Экс 4 ск_вск_№203"/>
      <sheetName val="Экс 3 рыхл_вск_№204"/>
      <sheetName val="Сводная таблица"/>
      <sheetName val="А.С руда"/>
      <sheetName val="А.С. вскр."/>
      <sheetName val="А.С. вскр_2"/>
      <sheetName val="А.С. ск_вскр_№204"/>
      <sheetName val="А.С. ск_вскр_№203"/>
      <sheetName val="А.С. рыхл_вскр_№204"/>
      <sheetName val="А.С. рыхл_вскр_№203"/>
      <sheetName val="Бульд. руд_CAT D9R_2"/>
      <sheetName val="Бульд. вскр._CAT D9R_2"/>
      <sheetName val="Бульд. вскр._KOMATSU D275A_сп_2"/>
      <sheetName val="Бульд. руд"/>
      <sheetName val="Бульд. вскр."/>
      <sheetName val="Бульд. вскр.KOMATSU D275A_спр."/>
      <sheetName val="Погрузчик тип 1"/>
      <sheetName val="А.С. вскр погрузчик тип 1"/>
      <sheetName val="Погрузчик тип 2"/>
      <sheetName val="Бурение"/>
    </sheetNames>
    <sheetDataSet>
      <sheetData sheetId="0"/>
      <sheetData sheetId="1"/>
      <sheetData sheetId="2">
        <row r="9">
          <cell r="F9">
            <v>1.375</v>
          </cell>
          <cell r="G9">
            <v>1.375</v>
          </cell>
          <cell r="H9">
            <v>1.375</v>
          </cell>
          <cell r="I9">
            <v>1.375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4">
          <cell r="F14">
            <v>1.1000000000000001</v>
          </cell>
          <cell r="G14">
            <v>1.1000000000000001</v>
          </cell>
          <cell r="H14">
            <v>1.1000000000000001</v>
          </cell>
          <cell r="I14">
            <v>1.1000000000000001</v>
          </cell>
        </row>
        <row r="16">
          <cell r="F16">
            <v>4.0999999999999996</v>
          </cell>
          <cell r="G16">
            <v>4.0999999999999996</v>
          </cell>
          <cell r="H16">
            <v>4.0999999999999996</v>
          </cell>
          <cell r="I16">
            <v>4.0999999999999996</v>
          </cell>
        </row>
        <row r="40">
          <cell r="F40">
            <v>90</v>
          </cell>
          <cell r="G40">
            <v>91</v>
          </cell>
          <cell r="H40">
            <v>92</v>
          </cell>
          <cell r="I40">
            <v>92</v>
          </cell>
        </row>
        <row r="41">
          <cell r="F41">
            <v>2</v>
          </cell>
          <cell r="G41">
            <v>0</v>
          </cell>
          <cell r="H41">
            <v>0</v>
          </cell>
          <cell r="I41">
            <v>1</v>
          </cell>
        </row>
        <row r="42">
          <cell r="F42">
            <v>0.84675925925925921</v>
          </cell>
          <cell r="G42">
            <v>0.87385531135531136</v>
          </cell>
          <cell r="H42">
            <v>0.93206521739130443</v>
          </cell>
          <cell r="I42">
            <v>0.84850543478260865</v>
          </cell>
        </row>
        <row r="47">
          <cell r="F47">
            <v>0.19185851008794619</v>
          </cell>
          <cell r="G47">
            <v>0.16669567348939821</v>
          </cell>
          <cell r="H47">
            <v>0.1675426233234826</v>
          </cell>
          <cell r="I47">
            <v>0.19718428320361536</v>
          </cell>
        </row>
      </sheetData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КЦ"/>
      <sheetName val="1.2. Горные работы"/>
      <sheetName val="1.16. Произв. показатели"/>
      <sheetName val="1.3. Склады"/>
      <sheetName val="1.5. ППР"/>
      <sheetName val="1.6. ФРВ"/>
      <sheetName val="1.7. Произв-ость"/>
      <sheetName val="1.8. Потребность"/>
      <sheetName val="1.9. Вспом. транспорт и мех-мы"/>
      <sheetName val="1.10. Аутсорсинг"/>
      <sheetName val="1.11. Сервис"/>
      <sheetName val="1.12. Кап ремонт"/>
      <sheetName val="1.13. Энергоресурсы"/>
      <sheetName val="1.14. ПАЛ"/>
      <sheetName val="1.15. Чиcленность"/>
      <sheetName val="1.4. Фабрика"/>
    </sheetNames>
    <sheetDataSet>
      <sheetData sheetId="0"/>
      <sheetData sheetId="1">
        <row r="6">
          <cell r="H6">
            <v>2249000</v>
          </cell>
        </row>
        <row r="13">
          <cell r="H13">
            <v>2070655</v>
          </cell>
          <cell r="I13">
            <v>2107993</v>
          </cell>
          <cell r="J13">
            <v>2121596</v>
          </cell>
          <cell r="K13">
            <v>2110923</v>
          </cell>
        </row>
      </sheetData>
      <sheetData sheetId="2"/>
      <sheetData sheetId="3"/>
      <sheetData sheetId="4">
        <row r="19">
          <cell r="O19">
            <v>2</v>
          </cell>
        </row>
      </sheetData>
      <sheetData sheetId="5">
        <row r="75">
          <cell r="P75">
            <v>0.92546296296296293</v>
          </cell>
          <cell r="CJ75">
            <v>0.5</v>
          </cell>
          <cell r="CK75">
            <v>0.5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selection activeCell="F30" sqref="F30"/>
    </sheetView>
  </sheetViews>
  <sheetFormatPr defaultRowHeight="15"/>
  <cols>
    <col min="1" max="1" width="14.140625" style="1010" customWidth="1"/>
    <col min="2" max="2" width="14.7109375" style="1010" bestFit="1" customWidth="1"/>
    <col min="3" max="3" width="16.140625" style="1010" bestFit="1" customWidth="1"/>
    <col min="4" max="7" width="12.28515625" style="1010" bestFit="1" customWidth="1"/>
    <col min="8" max="10" width="10.42578125" style="1010" bestFit="1" customWidth="1"/>
    <col min="11" max="11" width="10.7109375" style="1010" bestFit="1" customWidth="1"/>
    <col min="12" max="17" width="10.42578125" style="1010" bestFit="1" customWidth="1"/>
    <col min="18" max="18" width="11.28515625" style="1010" bestFit="1" customWidth="1"/>
    <col min="19" max="20" width="10.42578125" style="1010" bestFit="1" customWidth="1"/>
    <col min="21" max="21" width="13.140625" style="1010" bestFit="1" customWidth="1"/>
    <col min="22" max="22" width="10.42578125" style="1010" bestFit="1" customWidth="1"/>
    <col min="23" max="16384" width="9.140625" style="1010"/>
  </cols>
  <sheetData>
    <row r="1" spans="1:26" ht="15.75" thickBot="1"/>
    <row r="2" spans="1:26">
      <c r="B2" s="1011"/>
      <c r="C2" s="1012"/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1012"/>
      <c r="V2" s="1012"/>
      <c r="W2" s="1013"/>
    </row>
    <row r="3" spans="1:26" ht="18.75">
      <c r="B3" s="1014"/>
      <c r="C3" s="1796" t="s">
        <v>816</v>
      </c>
      <c r="D3" s="1796"/>
      <c r="E3" s="1796"/>
      <c r="F3" s="1796"/>
      <c r="G3" s="1796"/>
      <c r="H3" s="1796"/>
      <c r="I3" s="1796"/>
      <c r="J3" s="1796"/>
      <c r="K3" s="1796"/>
      <c r="L3" s="1796"/>
      <c r="M3" s="1796"/>
      <c r="N3" s="1796"/>
      <c r="O3" s="1796"/>
      <c r="P3" s="1796"/>
      <c r="Q3" s="1796"/>
      <c r="R3" s="1796"/>
      <c r="S3" s="1796"/>
      <c r="T3" s="1796"/>
      <c r="U3" s="1796"/>
      <c r="V3" s="1796"/>
      <c r="W3" s="1015"/>
    </row>
    <row r="4" spans="1:26">
      <c r="B4" s="1014"/>
      <c r="C4" s="1797" t="s">
        <v>558</v>
      </c>
      <c r="D4" s="1799" t="s">
        <v>559</v>
      </c>
      <c r="E4" s="1800"/>
      <c r="F4" s="1801" t="s">
        <v>560</v>
      </c>
      <c r="G4" s="1801"/>
      <c r="H4" s="1801"/>
      <c r="I4" s="1801"/>
      <c r="J4" s="1801"/>
      <c r="K4" s="1802" t="s">
        <v>561</v>
      </c>
      <c r="L4" s="1802"/>
      <c r="M4" s="1802"/>
      <c r="N4" s="1802"/>
      <c r="O4" s="1802"/>
      <c r="P4" s="1802"/>
      <c r="Q4" s="1802"/>
      <c r="R4" s="1803" t="s">
        <v>562</v>
      </c>
      <c r="S4" s="1804"/>
      <c r="T4" s="1804"/>
      <c r="U4" s="1804"/>
      <c r="V4" s="1805"/>
      <c r="W4" s="1015"/>
    </row>
    <row r="5" spans="1:26" ht="45">
      <c r="B5" s="1014"/>
      <c r="C5" s="1798"/>
      <c r="D5" s="1368" t="s">
        <v>563</v>
      </c>
      <c r="E5" s="1368" t="s">
        <v>564</v>
      </c>
      <c r="F5" s="1368" t="s">
        <v>563</v>
      </c>
      <c r="G5" s="1368" t="s">
        <v>564</v>
      </c>
      <c r="H5" s="1016" t="s">
        <v>565</v>
      </c>
      <c r="I5" s="1016" t="s">
        <v>566</v>
      </c>
      <c r="J5" s="1016" t="s">
        <v>567</v>
      </c>
      <c r="K5" s="1368" t="s">
        <v>563</v>
      </c>
      <c r="L5" s="1368" t="s">
        <v>564</v>
      </c>
      <c r="M5" s="1368" t="s">
        <v>568</v>
      </c>
      <c r="N5" s="1368" t="s">
        <v>569</v>
      </c>
      <c r="O5" s="1016" t="s">
        <v>565</v>
      </c>
      <c r="P5" s="1016" t="s">
        <v>566</v>
      </c>
      <c r="Q5" s="1016" t="s">
        <v>567</v>
      </c>
      <c r="R5" s="1017" t="s">
        <v>570</v>
      </c>
      <c r="S5" s="1017" t="s">
        <v>565</v>
      </c>
      <c r="T5" s="1017" t="s">
        <v>567</v>
      </c>
      <c r="U5" s="1017" t="s">
        <v>571</v>
      </c>
      <c r="V5" s="1017" t="s">
        <v>572</v>
      </c>
      <c r="W5" s="1022"/>
      <c r="X5" s="1482" t="s">
        <v>778</v>
      </c>
      <c r="Y5" s="1482" t="s">
        <v>779</v>
      </c>
      <c r="Z5" s="1482" t="s">
        <v>780</v>
      </c>
    </row>
    <row r="6" spans="1:26">
      <c r="A6" s="1400">
        <f>A7+A8</f>
        <v>15132199.657499939</v>
      </c>
      <c r="B6" s="1403">
        <f>A6-D6</f>
        <v>-0.69350003078579903</v>
      </c>
      <c r="C6" s="1372" t="s">
        <v>669</v>
      </c>
      <c r="D6" s="1373">
        <f t="shared" ref="D6:E8" si="0">F6+K6</f>
        <v>15132200.35099997</v>
      </c>
      <c r="E6" s="1373">
        <f t="shared" si="0"/>
        <v>39805418.988294572</v>
      </c>
      <c r="F6" s="1373">
        <f t="shared" ref="F6:G8" si="1">F36+F65+F95+F125</f>
        <v>14161864.768597908</v>
      </c>
      <c r="G6" s="1373">
        <f t="shared" si="1"/>
        <v>37102325.293961436</v>
      </c>
      <c r="H6" s="1374">
        <f>(G7*H7+G8*H8)/G6</f>
        <v>2.7917424746576924</v>
      </c>
      <c r="I6" s="1373">
        <f>(G7*I7+G8*I8)/G6</f>
        <v>279.43207382489487</v>
      </c>
      <c r="J6" s="1375">
        <f>(G7*J7+G8*J8)/G6</f>
        <v>79.119081326061547</v>
      </c>
      <c r="K6" s="1373">
        <f t="shared" ref="K6:L8" si="2">K36+K65+K95+K125</f>
        <v>970335.5824020619</v>
      </c>
      <c r="L6" s="1373">
        <f t="shared" si="2"/>
        <v>2703093.6943331338</v>
      </c>
      <c r="M6" s="1374">
        <f>IFERROR(N6/L6*1000,0)</f>
        <v>1.3555593251485596</v>
      </c>
      <c r="N6" s="1375">
        <f>N36+N65+N95+N125</f>
        <v>3664.2038641035497</v>
      </c>
      <c r="O6" s="1374">
        <f>(L7*O7+L8*O8)/L6</f>
        <v>3.9277557525815414</v>
      </c>
      <c r="P6" s="1373">
        <f>(L7*P7+L8*P8)/L6</f>
        <v>260.0000961860851</v>
      </c>
      <c r="Q6" s="1375">
        <f>(L7*Q7+L8*Q8)/L6</f>
        <v>113.65761759459936</v>
      </c>
      <c r="R6" s="1373">
        <f>R36+R65+R95+R125</f>
        <v>39805419.988294572</v>
      </c>
      <c r="S6" s="1374">
        <f>IF(R6=0,0,U6/R6)</f>
        <v>2.8697355525901256</v>
      </c>
      <c r="T6" s="1375">
        <f>IF(R6=0,0,V6/R6*1000)</f>
        <v>81.468705146320247</v>
      </c>
      <c r="U6" s="1373">
        <f t="shared" ref="U6:V8" si="3">U36+U65+U95+U125</f>
        <v>114231028.92619056</v>
      </c>
      <c r="V6" s="1373">
        <f t="shared" si="3"/>
        <v>3242896.0242518131</v>
      </c>
      <c r="W6" s="1015"/>
      <c r="X6" s="1396">
        <f>E6/D6</f>
        <v>2.6305109676706162</v>
      </c>
      <c r="Y6" s="1396">
        <f>G6/F6</f>
        <v>2.6198756943528378</v>
      </c>
      <c r="Z6" s="1396">
        <f>L6/K6</f>
        <v>2.7857307753691107</v>
      </c>
    </row>
    <row r="7" spans="1:26">
      <c r="A7" s="1401">
        <f>A37+A66+A96+A126</f>
        <v>12670640.610374939</v>
      </c>
      <c r="B7" s="1403">
        <f>A7-D7</f>
        <v>0</v>
      </c>
      <c r="C7" s="1376" t="s">
        <v>573</v>
      </c>
      <c r="D7" s="1377">
        <f t="shared" si="0"/>
        <v>12670640.610374941</v>
      </c>
      <c r="E7" s="1377">
        <f t="shared" si="0"/>
        <v>35127627.672200032</v>
      </c>
      <c r="F7" s="1377">
        <f t="shared" si="1"/>
        <v>11708690.452746075</v>
      </c>
      <c r="G7" s="1377">
        <f t="shared" si="1"/>
        <v>32439650.270551436</v>
      </c>
      <c r="H7" s="1378">
        <f>(G37*H37+G66*H66+G96*H96+G126*H126)/G7</f>
        <v>2.887130310163613</v>
      </c>
      <c r="I7" s="1377">
        <f>(G37*I37+G66*I66+G96*I96+G126*I126)/G7</f>
        <v>277.39787969916563</v>
      </c>
      <c r="J7" s="1379">
        <f>(G37*J37+G66*J66+G96*J96+G126*J126)/G7</f>
        <v>84.626958093808028</v>
      </c>
      <c r="K7" s="1377">
        <f t="shared" si="2"/>
        <v>961950.15762886603</v>
      </c>
      <c r="L7" s="1377">
        <f t="shared" si="2"/>
        <v>2687977.4016485978</v>
      </c>
      <c r="M7" s="1378">
        <f>IFERROR(N7/L7*1000,0)</f>
        <v>1.3588642350926841</v>
      </c>
      <c r="N7" s="1379">
        <f>N37+N66+N96+N126</f>
        <v>3652.596355837642</v>
      </c>
      <c r="O7" s="1378">
        <f>(L37*O37+L66*O66+L96*O96+L126*O126)/L7</f>
        <v>3.9306790621308285</v>
      </c>
      <c r="P7" s="1377">
        <f>(L37*P37+L66*P66+L96*P96+L126*P126)/L7</f>
        <v>260</v>
      </c>
      <c r="Q7" s="1379">
        <f>(L37*Q37+L66*Q66+L96*Q96+L126*Q126)/L7</f>
        <v>114.23355496733019</v>
      </c>
      <c r="R7" s="1377">
        <f>R37+R66+R96+R126</f>
        <v>35127627.672200032</v>
      </c>
      <c r="S7" s="1018">
        <f>IF(R7=0,0,U7/R7)</f>
        <v>2.9678316765083177</v>
      </c>
      <c r="T7" s="1380">
        <f>IF(R7=0,0,V7/R7*1000)</f>
        <v>86.896188554788807</v>
      </c>
      <c r="U7" s="1377">
        <f t="shared" si="3"/>
        <v>104252886.12614539</v>
      </c>
      <c r="V7" s="1377">
        <f t="shared" si="3"/>
        <v>3052456.9576859111</v>
      </c>
      <c r="W7" s="1015"/>
      <c r="X7" s="1396">
        <f>E7/D7</f>
        <v>2.7723639831941029</v>
      </c>
      <c r="Y7" s="1396">
        <f>G7/F7</f>
        <v>2.7705617807107767</v>
      </c>
      <c r="Z7" s="1396">
        <f t="shared" ref="Z7:Z22" si="4">L7/K7</f>
        <v>2.7943000791997972</v>
      </c>
    </row>
    <row r="8" spans="1:26">
      <c r="A8" s="1402">
        <f>A38+A67+A97+A127</f>
        <v>2461559.047125</v>
      </c>
      <c r="B8" s="1403">
        <f>A8-D8</f>
        <v>-0.69350002985447645</v>
      </c>
      <c r="C8" s="1381" t="s">
        <v>574</v>
      </c>
      <c r="D8" s="1382">
        <f t="shared" si="0"/>
        <v>2461559.7406250299</v>
      </c>
      <c r="E8" s="1382">
        <f t="shared" si="0"/>
        <v>4677792.3160945382</v>
      </c>
      <c r="F8" s="1382">
        <f t="shared" si="1"/>
        <v>2453174.3158518341</v>
      </c>
      <c r="G8" s="1382">
        <f t="shared" si="1"/>
        <v>4662675.0234100018</v>
      </c>
      <c r="H8" s="1383">
        <f>(G38*H38+G67*H67+G97*H97+G127*H127)/G8</f>
        <v>2.1281002503248585</v>
      </c>
      <c r="I8" s="1382">
        <f>(G38*I38+G67*I67+G97*I97+G127*I127)/G8</f>
        <v>293.58458192158946</v>
      </c>
      <c r="J8" s="1384">
        <f>(G38*J38+G67*J67+G97*J97+G127*J127)/G8</f>
        <v>40.799105093122201</v>
      </c>
      <c r="K8" s="1382">
        <f t="shared" si="2"/>
        <v>8385.4247731958749</v>
      </c>
      <c r="L8" s="1382">
        <f t="shared" si="2"/>
        <v>15117.292684536078</v>
      </c>
      <c r="M8" s="1383">
        <f>IFERROR(N8/L8*1000,0)</f>
        <v>0.71491030116546417</v>
      </c>
      <c r="N8" s="1382">
        <f>N38+N67+N97+N127</f>
        <v>10.807508265908154</v>
      </c>
      <c r="O8" s="1383">
        <f>IF(L8=0,0,(L38*O38+L67*O67+L97*O97+L127*O127)/L8)</f>
        <v>3.4077077567984855</v>
      </c>
      <c r="P8" s="1382">
        <f>IF(L8=0,0,(L38*P38+L67*P67+L97*P97+L127*P127)/L8)</f>
        <v>260.00000000000011</v>
      </c>
      <c r="Q8" s="1384">
        <f>IF(L8=0,0,(L38*Q38+L67*Q67+L97*Q97+L127*Q127)/L8)</f>
        <v>11.243757349192695</v>
      </c>
      <c r="R8" s="1382">
        <f>R38+R67+R97+R127</f>
        <v>4677791.3160945363</v>
      </c>
      <c r="S8" s="1018">
        <f>IF(R8=0,0,U8/R8)</f>
        <v>2.1330884868066029</v>
      </c>
      <c r="T8" s="1380">
        <f>IF(R8=0,0,V8/R8*1000)</f>
        <v>40.711107806514519</v>
      </c>
      <c r="U8" s="1382">
        <f t="shared" si="3"/>
        <v>9978142.8000451624</v>
      </c>
      <c r="V8" s="1382">
        <f t="shared" si="3"/>
        <v>190438.06656590209</v>
      </c>
      <c r="W8" s="1015"/>
      <c r="X8" s="1396">
        <f>E8/D8</f>
        <v>1.9003367007078085</v>
      </c>
      <c r="Y8" s="1396">
        <f>G8/F8</f>
        <v>1.9006700801002583</v>
      </c>
      <c r="Z8" s="1396">
        <f t="shared" si="4"/>
        <v>1.8028058319548357</v>
      </c>
    </row>
    <row r="9" spans="1:26" hidden="1">
      <c r="B9" s="1403"/>
      <c r="C9" s="1022"/>
      <c r="D9" s="1022"/>
      <c r="E9" s="1022"/>
      <c r="F9" s="1022"/>
      <c r="G9" s="1022"/>
      <c r="H9" s="1022"/>
      <c r="I9" s="1022"/>
      <c r="J9" s="1022"/>
      <c r="K9" s="1022"/>
      <c r="L9" s="1022"/>
      <c r="M9" s="1022"/>
      <c r="N9" s="1022"/>
      <c r="O9" s="1022"/>
      <c r="P9" s="1022"/>
      <c r="Q9" s="1022"/>
      <c r="R9" s="1022"/>
      <c r="S9" s="1022"/>
      <c r="T9" s="1022"/>
      <c r="U9" s="1022"/>
      <c r="V9" s="1022"/>
      <c r="W9" s="1015"/>
      <c r="Z9" s="1010" t="e">
        <f t="shared" si="4"/>
        <v>#DIV/0!</v>
      </c>
    </row>
    <row r="10" spans="1:26" ht="18.75" hidden="1">
      <c r="B10" s="1403"/>
      <c r="C10" s="1796" t="s">
        <v>732</v>
      </c>
      <c r="D10" s="1796"/>
      <c r="E10" s="1796"/>
      <c r="F10" s="1796"/>
      <c r="G10" s="1796"/>
      <c r="H10" s="1796"/>
      <c r="I10" s="1796"/>
      <c r="J10" s="1796"/>
      <c r="K10" s="1796"/>
      <c r="L10" s="1796"/>
      <c r="M10" s="1796"/>
      <c r="N10" s="1796"/>
      <c r="O10" s="1796"/>
      <c r="P10" s="1796"/>
      <c r="Q10" s="1796"/>
      <c r="R10" s="1796"/>
      <c r="S10" s="1796"/>
      <c r="T10" s="1796"/>
      <c r="U10" s="1796"/>
      <c r="V10" s="1796"/>
      <c r="W10" s="1015"/>
      <c r="Z10" s="1010" t="e">
        <f t="shared" si="4"/>
        <v>#DIV/0!</v>
      </c>
    </row>
    <row r="11" spans="1:26" hidden="1">
      <c r="B11" s="1403"/>
      <c r="C11" s="1797" t="s">
        <v>558</v>
      </c>
      <c r="D11" s="1799" t="s">
        <v>559</v>
      </c>
      <c r="E11" s="1800"/>
      <c r="F11" s="1801" t="s">
        <v>560</v>
      </c>
      <c r="G11" s="1801"/>
      <c r="H11" s="1801"/>
      <c r="I11" s="1801"/>
      <c r="J11" s="1801"/>
      <c r="K11" s="1802" t="s">
        <v>561</v>
      </c>
      <c r="L11" s="1802"/>
      <c r="M11" s="1802"/>
      <c r="N11" s="1802"/>
      <c r="O11" s="1802"/>
      <c r="P11" s="1802"/>
      <c r="Q11" s="1802"/>
      <c r="R11" s="1803" t="s">
        <v>562</v>
      </c>
      <c r="S11" s="1804"/>
      <c r="T11" s="1804"/>
      <c r="U11" s="1804"/>
      <c r="V11" s="1805"/>
      <c r="W11" s="1015"/>
      <c r="Z11" s="1010" t="e">
        <f t="shared" si="4"/>
        <v>#VALUE!</v>
      </c>
    </row>
    <row r="12" spans="1:26" ht="45" hidden="1">
      <c r="B12" s="1403"/>
      <c r="C12" s="1798"/>
      <c r="D12" s="1368" t="s">
        <v>563</v>
      </c>
      <c r="E12" s="1368" t="s">
        <v>564</v>
      </c>
      <c r="F12" s="1368" t="s">
        <v>563</v>
      </c>
      <c r="G12" s="1368" t="s">
        <v>564</v>
      </c>
      <c r="H12" s="1016" t="s">
        <v>565</v>
      </c>
      <c r="I12" s="1016" t="s">
        <v>566</v>
      </c>
      <c r="J12" s="1016" t="s">
        <v>567</v>
      </c>
      <c r="K12" s="1368" t="s">
        <v>563</v>
      </c>
      <c r="L12" s="1368" t="s">
        <v>564</v>
      </c>
      <c r="M12" s="1368" t="s">
        <v>568</v>
      </c>
      <c r="N12" s="1368" t="s">
        <v>569</v>
      </c>
      <c r="O12" s="1016" t="s">
        <v>565</v>
      </c>
      <c r="P12" s="1016" t="s">
        <v>566</v>
      </c>
      <c r="Q12" s="1016" t="s">
        <v>567</v>
      </c>
      <c r="R12" s="1017" t="s">
        <v>570</v>
      </c>
      <c r="S12" s="1017" t="s">
        <v>565</v>
      </c>
      <c r="T12" s="1017" t="s">
        <v>567</v>
      </c>
      <c r="U12" s="1017" t="s">
        <v>571</v>
      </c>
      <c r="V12" s="1017" t="s">
        <v>572</v>
      </c>
      <c r="W12" s="1015"/>
      <c r="Z12" s="1010" t="e">
        <f t="shared" si="4"/>
        <v>#VALUE!</v>
      </c>
    </row>
    <row r="13" spans="1:26" hidden="1">
      <c r="B13" s="1403"/>
      <c r="C13" s="1372" t="s">
        <v>669</v>
      </c>
      <c r="D13" s="1373" t="e">
        <f>D43+D72+D102+D132</f>
        <v>#REF!</v>
      </c>
      <c r="E13" s="1373" t="e">
        <f>E43+E72+E102+E132</f>
        <v>#REF!</v>
      </c>
      <c r="F13" s="1373" t="e">
        <f>F43+F72+F102+F132</f>
        <v>#REF!</v>
      </c>
      <c r="G13" s="1373" t="e">
        <f>G43+G72+G102+G132</f>
        <v>#REF!</v>
      </c>
      <c r="H13" s="1374" t="e">
        <f>(G43*H43+G72*H72+G102*H102+G132*H132)/G13</f>
        <v>#REF!</v>
      </c>
      <c r="I13" s="1373" t="e">
        <f>(G43*I43+G72*I72+G102*I102+G132*I132)/G13</f>
        <v>#REF!</v>
      </c>
      <c r="J13" s="1373" t="e">
        <f>(G43*J43+G72*J72+G102*J102+G132*J132)/G13</f>
        <v>#REF!</v>
      </c>
      <c r="K13" s="1373" t="e">
        <f t="shared" ref="K13:L15" si="5">K43+K72+K102+K132</f>
        <v>#REF!</v>
      </c>
      <c r="L13" s="1373" t="e">
        <f t="shared" si="5"/>
        <v>#REF!</v>
      </c>
      <c r="M13" s="1374" t="e">
        <f>N13/L13*1000</f>
        <v>#REF!</v>
      </c>
      <c r="N13" s="1373" t="e">
        <f>N43+N72+N102+N132</f>
        <v>#REF!</v>
      </c>
      <c r="O13" s="1374" t="e">
        <f>(L43*O43+L72*O72+L102*O102+L132*O132)/L13</f>
        <v>#REF!</v>
      </c>
      <c r="P13" s="1373" t="e">
        <f>(L43*P43+L72*P72+L102*P102+L132*P132)/L13</f>
        <v>#REF!</v>
      </c>
      <c r="Q13" s="1373" t="e">
        <f>(L43*Q43+L72*Q72+L102*Q102+L132*Q132)/L13</f>
        <v>#REF!</v>
      </c>
      <c r="R13" s="1373" t="e">
        <f>R43+R72+R102+R132</f>
        <v>#REF!</v>
      </c>
      <c r="S13" s="1374" t="e">
        <f>IF(R13=0,0,U13/R13)</f>
        <v>#REF!</v>
      </c>
      <c r="T13" s="1373" t="e">
        <f>IF(R13=0,0,V13/R13*1000)</f>
        <v>#REF!</v>
      </c>
      <c r="U13" s="1373" t="e">
        <f t="shared" ref="U13:V15" si="6">U43+U72+U102+U132</f>
        <v>#REF!</v>
      </c>
      <c r="V13" s="1373" t="e">
        <f t="shared" si="6"/>
        <v>#REF!</v>
      </c>
      <c r="W13" s="1015"/>
      <c r="Z13" s="1010" t="e">
        <f t="shared" si="4"/>
        <v>#REF!</v>
      </c>
    </row>
    <row r="14" spans="1:26" hidden="1">
      <c r="B14" s="1403"/>
      <c r="C14" s="1376" t="s">
        <v>573</v>
      </c>
      <c r="D14" s="1377" t="e">
        <f t="shared" ref="D14:G15" si="7">D44+D73+D103+D133</f>
        <v>#REF!</v>
      </c>
      <c r="E14" s="1377" t="e">
        <f t="shared" si="7"/>
        <v>#REF!</v>
      </c>
      <c r="F14" s="1377" t="e">
        <f t="shared" si="7"/>
        <v>#REF!</v>
      </c>
      <c r="G14" s="1377" t="e">
        <f t="shared" si="7"/>
        <v>#REF!</v>
      </c>
      <c r="H14" s="1378" t="e">
        <f>(G44*H44+G73*H73+G103*H103+G133*H133)/G14</f>
        <v>#REF!</v>
      </c>
      <c r="I14" s="1377" t="e">
        <f>(G44*I44+G73*I73+G103*I103+G133*I133)/G14</f>
        <v>#REF!</v>
      </c>
      <c r="J14" s="1377" t="e">
        <f>(G44*J44+G73*J73+G103*J103+G133*J133)/G14</f>
        <v>#REF!</v>
      </c>
      <c r="K14" s="1377" t="e">
        <f t="shared" si="5"/>
        <v>#REF!</v>
      </c>
      <c r="L14" s="1377" t="e">
        <f t="shared" si="5"/>
        <v>#REF!</v>
      </c>
      <c r="M14" s="1378" t="e">
        <f>N14/L14*1000</f>
        <v>#REF!</v>
      </c>
      <c r="N14" s="1377" t="e">
        <f>N44+N73+N103+N133</f>
        <v>#REF!</v>
      </c>
      <c r="O14" s="1378" t="e">
        <f>(L44*O44+L73*O73+L103*O103+L133*O133)/L14</f>
        <v>#REF!</v>
      </c>
      <c r="P14" s="1377" t="e">
        <f>(L44*P44+L73*P73+L103*P103+L133*P133)/L14</f>
        <v>#REF!</v>
      </c>
      <c r="Q14" s="1377" t="e">
        <f>(L44*Q44+L73*Q73+L103*Q103+L133*Q133)/L14</f>
        <v>#REF!</v>
      </c>
      <c r="R14" s="1377" t="e">
        <f>R44+R73+R103+R133</f>
        <v>#REF!</v>
      </c>
      <c r="S14" s="1018" t="e">
        <f>IF(R14=0,0,U14/R14)</f>
        <v>#REF!</v>
      </c>
      <c r="T14" s="1019" t="e">
        <f>IF(R14=0,0,V14/R14*1000)</f>
        <v>#REF!</v>
      </c>
      <c r="U14" s="1377" t="e">
        <f t="shared" si="6"/>
        <v>#REF!</v>
      </c>
      <c r="V14" s="1377" t="e">
        <f t="shared" si="6"/>
        <v>#REF!</v>
      </c>
      <c r="W14" s="1015"/>
      <c r="Z14" s="1010" t="e">
        <f t="shared" si="4"/>
        <v>#REF!</v>
      </c>
    </row>
    <row r="15" spans="1:26" hidden="1">
      <c r="B15" s="1403"/>
      <c r="C15" s="1381" t="s">
        <v>574</v>
      </c>
      <c r="D15" s="1382" t="e">
        <f t="shared" si="7"/>
        <v>#REF!</v>
      </c>
      <c r="E15" s="1382" t="e">
        <f t="shared" si="7"/>
        <v>#REF!</v>
      </c>
      <c r="F15" s="1382" t="e">
        <f t="shared" si="7"/>
        <v>#REF!</v>
      </c>
      <c r="G15" s="1382" t="e">
        <f t="shared" si="7"/>
        <v>#REF!</v>
      </c>
      <c r="H15" s="1383" t="e">
        <f>(G45*H45+G74*H74+G104*H104+G134*H134)/G15</f>
        <v>#REF!</v>
      </c>
      <c r="I15" s="1382" t="e">
        <f>(G45*I45+G74*I74+G104*I104+G134*I134)/G15</f>
        <v>#REF!</v>
      </c>
      <c r="J15" s="1382" t="e">
        <f>(G45*J45+G74*J74+G104*J104+G134*J134)/G15</f>
        <v>#REF!</v>
      </c>
      <c r="K15" s="1382" t="e">
        <f t="shared" si="5"/>
        <v>#REF!</v>
      </c>
      <c r="L15" s="1382" t="e">
        <f t="shared" si="5"/>
        <v>#REF!</v>
      </c>
      <c r="M15" s="1383" t="e">
        <f>N15/L15*1000</f>
        <v>#REF!</v>
      </c>
      <c r="N15" s="1382" t="e">
        <f>N45+N74+N104+N134</f>
        <v>#REF!</v>
      </c>
      <c r="O15" s="1383" t="e">
        <f>(L45*O45+L74*O74+L104*O104+L134*O134)/L15</f>
        <v>#REF!</v>
      </c>
      <c r="P15" s="1382" t="e">
        <f>(L45*P45+L74*P74+L104*P104+L134*P134)/L15</f>
        <v>#REF!</v>
      </c>
      <c r="Q15" s="1382" t="e">
        <f>(L45*Q45+L74*Q74+L104*Q104+L134*Q134)/L15</f>
        <v>#REF!</v>
      </c>
      <c r="R15" s="1382" t="e">
        <f>R45+R74+R104+R134</f>
        <v>#REF!</v>
      </c>
      <c r="S15" s="1018" t="e">
        <f>IF(R15=0,0,U15/R15)</f>
        <v>#REF!</v>
      </c>
      <c r="T15" s="1019" t="e">
        <f>IF(R15=0,0,V15/R15*1000)</f>
        <v>#REF!</v>
      </c>
      <c r="U15" s="1382" t="e">
        <f t="shared" si="6"/>
        <v>#REF!</v>
      </c>
      <c r="V15" s="1382" t="e">
        <f t="shared" si="6"/>
        <v>#REF!</v>
      </c>
      <c r="W15" s="1015"/>
      <c r="Z15" s="1010" t="e">
        <f t="shared" si="4"/>
        <v>#REF!</v>
      </c>
    </row>
    <row r="16" spans="1:26" hidden="1">
      <c r="B16" s="1403"/>
      <c r="C16" s="1022"/>
      <c r="D16" s="1022"/>
      <c r="E16" s="1022"/>
      <c r="F16" s="1022"/>
      <c r="G16" s="1022"/>
      <c r="H16" s="1022"/>
      <c r="I16" s="1022"/>
      <c r="J16" s="1022"/>
      <c r="K16" s="1022"/>
      <c r="L16" s="1022"/>
      <c r="M16" s="1022"/>
      <c r="N16" s="1022"/>
      <c r="O16" s="1022"/>
      <c r="P16" s="1022"/>
      <c r="Q16" s="1022"/>
      <c r="R16" s="1022"/>
      <c r="S16" s="1022"/>
      <c r="T16" s="1022"/>
      <c r="U16" s="1022"/>
      <c r="V16" s="1022"/>
      <c r="W16" s="1015"/>
      <c r="Z16" s="1010" t="e">
        <f t="shared" si="4"/>
        <v>#DIV/0!</v>
      </c>
    </row>
    <row r="17" spans="1:26" ht="18.75" hidden="1">
      <c r="B17" s="1403"/>
      <c r="C17" s="1796" t="s">
        <v>733</v>
      </c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1796"/>
      <c r="R17" s="1796"/>
      <c r="S17" s="1796"/>
      <c r="T17" s="1796"/>
      <c r="U17" s="1796"/>
      <c r="V17" s="1796"/>
      <c r="W17" s="1015"/>
      <c r="Z17" s="1010" t="e">
        <f t="shared" si="4"/>
        <v>#DIV/0!</v>
      </c>
    </row>
    <row r="18" spans="1:26" hidden="1">
      <c r="B18" s="1403"/>
      <c r="C18" s="1797" t="s">
        <v>558</v>
      </c>
      <c r="D18" s="1799" t="s">
        <v>559</v>
      </c>
      <c r="E18" s="1800"/>
      <c r="F18" s="1801" t="s">
        <v>560</v>
      </c>
      <c r="G18" s="1801"/>
      <c r="H18" s="1801"/>
      <c r="I18" s="1801"/>
      <c r="J18" s="1801"/>
      <c r="K18" s="1802" t="s">
        <v>561</v>
      </c>
      <c r="L18" s="1802"/>
      <c r="M18" s="1802"/>
      <c r="N18" s="1802"/>
      <c r="O18" s="1802"/>
      <c r="P18" s="1802"/>
      <c r="Q18" s="1802"/>
      <c r="R18" s="1803" t="s">
        <v>562</v>
      </c>
      <c r="S18" s="1804"/>
      <c r="T18" s="1804"/>
      <c r="U18" s="1804"/>
      <c r="V18" s="1805"/>
      <c r="W18" s="1015"/>
      <c r="Z18" s="1010" t="e">
        <f t="shared" si="4"/>
        <v>#VALUE!</v>
      </c>
    </row>
    <row r="19" spans="1:26" ht="45" hidden="1">
      <c r="B19" s="1403"/>
      <c r="C19" s="1798"/>
      <c r="D19" s="1368" t="s">
        <v>563</v>
      </c>
      <c r="E19" s="1368" t="s">
        <v>564</v>
      </c>
      <c r="F19" s="1368" t="s">
        <v>563</v>
      </c>
      <c r="G19" s="1368" t="s">
        <v>564</v>
      </c>
      <c r="H19" s="1016" t="s">
        <v>565</v>
      </c>
      <c r="I19" s="1016" t="s">
        <v>566</v>
      </c>
      <c r="J19" s="1016" t="s">
        <v>567</v>
      </c>
      <c r="K19" s="1368" t="s">
        <v>563</v>
      </c>
      <c r="L19" s="1368" t="s">
        <v>564</v>
      </c>
      <c r="M19" s="1368" t="s">
        <v>568</v>
      </c>
      <c r="N19" s="1368" t="s">
        <v>569</v>
      </c>
      <c r="O19" s="1016" t="s">
        <v>565</v>
      </c>
      <c r="P19" s="1016" t="s">
        <v>566</v>
      </c>
      <c r="Q19" s="1016" t="s">
        <v>567</v>
      </c>
      <c r="R19" s="1017" t="s">
        <v>570</v>
      </c>
      <c r="S19" s="1017" t="s">
        <v>565</v>
      </c>
      <c r="T19" s="1017" t="s">
        <v>567</v>
      </c>
      <c r="U19" s="1017" t="s">
        <v>571</v>
      </c>
      <c r="V19" s="1017" t="s">
        <v>572</v>
      </c>
      <c r="W19" s="1015"/>
      <c r="Z19" s="1010" t="e">
        <f t="shared" si="4"/>
        <v>#VALUE!</v>
      </c>
    </row>
    <row r="20" spans="1:26" hidden="1">
      <c r="B20" s="1403"/>
      <c r="C20" s="1372" t="s">
        <v>669</v>
      </c>
      <c r="D20" s="1373" t="e">
        <f>D50+D79+D109+D139</f>
        <v>#REF!</v>
      </c>
      <c r="E20" s="1373" t="e">
        <f>E50+E79+E109+E139</f>
        <v>#REF!</v>
      </c>
      <c r="F20" s="1373" t="e">
        <f>F50+F79+F109+F139</f>
        <v>#REF!</v>
      </c>
      <c r="G20" s="1373" t="e">
        <f>G50+G79+G109+G139</f>
        <v>#REF!</v>
      </c>
      <c r="H20" s="1374" t="e">
        <f>(G50*H50+G79*H79+G109*H109+G139*H139)/G20</f>
        <v>#REF!</v>
      </c>
      <c r="I20" s="1373" t="e">
        <f>(G50*I50+G79*I79+G109*I109+G139*I139)/G20</f>
        <v>#REF!</v>
      </c>
      <c r="J20" s="1373" t="e">
        <f>(G50*J50+G79*J79+G109*J109+G139*J139)/G20</f>
        <v>#REF!</v>
      </c>
      <c r="K20" s="1373"/>
      <c r="L20" s="1373"/>
      <c r="M20" s="1374"/>
      <c r="N20" s="1373"/>
      <c r="O20" s="1374"/>
      <c r="P20" s="1373"/>
      <c r="Q20" s="1373"/>
      <c r="R20" s="1373" t="e">
        <f>R50+R79+R109+R139</f>
        <v>#REF!</v>
      </c>
      <c r="S20" s="1374" t="e">
        <f>IF(R20=0,0,U20/R20)</f>
        <v>#REF!</v>
      </c>
      <c r="T20" s="1373" t="e">
        <f>IF(R20=0,0,V20/R20*1000)</f>
        <v>#REF!</v>
      </c>
      <c r="U20" s="1373" t="e">
        <f t="shared" ref="U20:V22" si="8">U50+U79+U109+U139</f>
        <v>#REF!</v>
      </c>
      <c r="V20" s="1373" t="e">
        <f t="shared" si="8"/>
        <v>#REF!</v>
      </c>
      <c r="W20" s="1015"/>
      <c r="Z20" s="1010" t="e">
        <f t="shared" si="4"/>
        <v>#DIV/0!</v>
      </c>
    </row>
    <row r="21" spans="1:26" hidden="1">
      <c r="B21" s="1403"/>
      <c r="C21" s="1376" t="s">
        <v>573</v>
      </c>
      <c r="D21" s="1377" t="e">
        <f t="shared" ref="D21:G22" si="9">D51+D80+D110+D140</f>
        <v>#REF!</v>
      </c>
      <c r="E21" s="1377" t="e">
        <f t="shared" si="9"/>
        <v>#REF!</v>
      </c>
      <c r="F21" s="1377" t="e">
        <f t="shared" si="9"/>
        <v>#REF!</v>
      </c>
      <c r="G21" s="1377" t="e">
        <f t="shared" si="9"/>
        <v>#REF!</v>
      </c>
      <c r="H21" s="1378" t="e">
        <f>(G51*H51+G80*H80+G110*H110+G140*H140)/G21</f>
        <v>#REF!</v>
      </c>
      <c r="I21" s="1377" t="e">
        <f>(G51*I51+G80*I80+G110*I110+G140*I140)/G21</f>
        <v>#REF!</v>
      </c>
      <c r="J21" s="1377" t="e">
        <f>(G51*J51+G80*J80+G110*J110+G140*J140)/G21</f>
        <v>#REF!</v>
      </c>
      <c r="K21" s="1377"/>
      <c r="L21" s="1377"/>
      <c r="M21" s="1378"/>
      <c r="N21" s="1377"/>
      <c r="O21" s="1385"/>
      <c r="P21" s="1385"/>
      <c r="Q21" s="1386"/>
      <c r="R21" s="1377" t="e">
        <f>R51+R80+R110+R140</f>
        <v>#REF!</v>
      </c>
      <c r="S21" s="1018" t="e">
        <f>IF(R21=0,0,U21/R21)</f>
        <v>#REF!</v>
      </c>
      <c r="T21" s="1019" t="e">
        <f>IF(R21=0,0,V21/R21*1000)</f>
        <v>#REF!</v>
      </c>
      <c r="U21" s="1377" t="e">
        <f t="shared" si="8"/>
        <v>#REF!</v>
      </c>
      <c r="V21" s="1377" t="e">
        <f t="shared" si="8"/>
        <v>#REF!</v>
      </c>
      <c r="W21" s="1015"/>
      <c r="Z21" s="1010" t="e">
        <f t="shared" si="4"/>
        <v>#DIV/0!</v>
      </c>
    </row>
    <row r="22" spans="1:26" hidden="1">
      <c r="B22" s="1403"/>
      <c r="C22" s="1381" t="s">
        <v>574</v>
      </c>
      <c r="D22" s="1382" t="e">
        <f t="shared" si="9"/>
        <v>#REF!</v>
      </c>
      <c r="E22" s="1382" t="e">
        <f t="shared" si="9"/>
        <v>#REF!</v>
      </c>
      <c r="F22" s="1382" t="e">
        <f t="shared" si="9"/>
        <v>#REF!</v>
      </c>
      <c r="G22" s="1382" t="e">
        <f t="shared" si="9"/>
        <v>#REF!</v>
      </c>
      <c r="H22" s="1383" t="e">
        <f>(G52*H52+G81*H81+G111*H111+G141*H141)/G22</f>
        <v>#REF!</v>
      </c>
      <c r="I22" s="1382" t="e">
        <f>(G52*I52+G81*I81+G111*I111+G141*I141)/G22</f>
        <v>#REF!</v>
      </c>
      <c r="J22" s="1382" t="e">
        <f>(G52*J52+G81*J81+G111*J111+G141*J141)/G22</f>
        <v>#REF!</v>
      </c>
      <c r="K22" s="1382"/>
      <c r="L22" s="1382"/>
      <c r="M22" s="1383"/>
      <c r="N22" s="1382"/>
      <c r="O22" s="1387"/>
      <c r="P22" s="1387"/>
      <c r="Q22" s="1388"/>
      <c r="R22" s="1382" t="e">
        <f>R52+R81+R111+R141</f>
        <v>#REF!</v>
      </c>
      <c r="S22" s="1018" t="e">
        <f>IF(R22=0,0,U22/R22)</f>
        <v>#REF!</v>
      </c>
      <c r="T22" s="1019" t="e">
        <f>IF(R22=0,0,V22/R22*1000)</f>
        <v>#REF!</v>
      </c>
      <c r="U22" s="1382" t="e">
        <f t="shared" si="8"/>
        <v>#REF!</v>
      </c>
      <c r="V22" s="1382" t="e">
        <f t="shared" si="8"/>
        <v>#REF!</v>
      </c>
      <c r="W22" s="1015"/>
      <c r="Z22" s="1010" t="e">
        <f t="shared" si="4"/>
        <v>#DIV/0!</v>
      </c>
    </row>
    <row r="23" spans="1:26" ht="15.75" thickBot="1">
      <c r="B23" s="1404"/>
      <c r="C23" s="1020"/>
      <c r="D23" s="1020"/>
      <c r="E23" s="1020"/>
      <c r="F23" s="1020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1"/>
    </row>
    <row r="24" spans="1:26" ht="15.75">
      <c r="A24" s="1390">
        <f>A54+A83+A113+A143</f>
        <v>1008280</v>
      </c>
      <c r="B24" s="1398">
        <f>A24-D24</f>
        <v>0</v>
      </c>
      <c r="C24" s="1389" t="s">
        <v>734</v>
      </c>
      <c r="D24" s="1390">
        <f>F24</f>
        <v>1008280</v>
      </c>
      <c r="E24" s="1391">
        <f>G24</f>
        <v>1814904</v>
      </c>
      <c r="F24" s="1390">
        <f>F54+F83+F113+F143</f>
        <v>1008280</v>
      </c>
      <c r="G24" s="1391">
        <f>G54+G83+G113+G143</f>
        <v>1814904</v>
      </c>
    </row>
    <row r="25" spans="1:26" ht="16.5" thickBot="1">
      <c r="A25" s="1397">
        <f>A55+A84+A114+A144</f>
        <v>16140479.657499939</v>
      </c>
      <c r="B25" s="1496">
        <f>A25-D25</f>
        <v>-0.69350003078579903</v>
      </c>
      <c r="C25" s="1392" t="s">
        <v>735</v>
      </c>
      <c r="D25" s="1393">
        <f>D6+D24</f>
        <v>16140480.35099997</v>
      </c>
      <c r="E25" s="1394">
        <f>E6+E24</f>
        <v>41620322.988294572</v>
      </c>
      <c r="F25" s="1393">
        <f>F6+F24</f>
        <v>15170144.768597908</v>
      </c>
      <c r="G25" s="1394">
        <f>G6+G24</f>
        <v>38917229.293961436</v>
      </c>
      <c r="U25" s="1010">
        <f>E6*S6</f>
        <v>114231026.056455</v>
      </c>
    </row>
    <row r="26" spans="1:26" ht="15.75">
      <c r="A26" s="1390">
        <f>A56+A85+A115+A145</f>
        <v>2081600.267337491</v>
      </c>
    </row>
    <row r="27" spans="1:26" ht="18.75">
      <c r="A27" s="1396">
        <f>A26/A24</f>
        <v>2.0645061563628069</v>
      </c>
      <c r="C27" s="1655" t="s">
        <v>662</v>
      </c>
      <c r="D27" s="1655">
        <f>D57+D86+D116+D146</f>
        <v>518829</v>
      </c>
      <c r="E27" s="1655"/>
      <c r="F27" s="1656">
        <v>1.46</v>
      </c>
      <c r="G27" s="1655" t="s">
        <v>145</v>
      </c>
      <c r="H27" s="1010">
        <v>518829</v>
      </c>
    </row>
    <row r="29" spans="1:26">
      <c r="D29" s="1031"/>
    </row>
    <row r="30" spans="1:26">
      <c r="D30" s="1031"/>
    </row>
    <row r="31" spans="1:26" ht="15.75" thickBot="1">
      <c r="D31" s="1031"/>
    </row>
    <row r="32" spans="1:26">
      <c r="B32" s="1011"/>
      <c r="C32" s="1012"/>
      <c r="D32" s="1012"/>
      <c r="E32" s="1012"/>
      <c r="F32" s="1012"/>
      <c r="G32" s="1012"/>
      <c r="H32" s="1012"/>
      <c r="I32" s="1012"/>
      <c r="J32" s="1012"/>
      <c r="K32" s="1012"/>
      <c r="L32" s="1012"/>
      <c r="M32" s="1012"/>
      <c r="N32" s="1012"/>
      <c r="O32" s="1012"/>
      <c r="P32" s="1012"/>
      <c r="Q32" s="1012"/>
      <c r="R32" s="1012"/>
      <c r="S32" s="1012"/>
      <c r="T32" s="1012"/>
      <c r="U32" s="1012"/>
      <c r="V32" s="1012"/>
      <c r="W32" s="1013"/>
    </row>
    <row r="33" spans="1:26" ht="18.75">
      <c r="B33" s="1014"/>
      <c r="C33" s="1796" t="s">
        <v>736</v>
      </c>
      <c r="D33" s="1796"/>
      <c r="E33" s="1796"/>
      <c r="F33" s="1796"/>
      <c r="G33" s="1796"/>
      <c r="H33" s="1796"/>
      <c r="I33" s="1796"/>
      <c r="J33" s="1796"/>
      <c r="K33" s="1796"/>
      <c r="L33" s="1796"/>
      <c r="M33" s="1796"/>
      <c r="N33" s="1796"/>
      <c r="O33" s="1796"/>
      <c r="P33" s="1796"/>
      <c r="Q33" s="1796"/>
      <c r="R33" s="1796"/>
      <c r="S33" s="1796"/>
      <c r="T33" s="1796"/>
      <c r="U33" s="1796"/>
      <c r="V33" s="1796"/>
      <c r="W33" s="1015"/>
    </row>
    <row r="34" spans="1:26">
      <c r="B34" s="1014"/>
      <c r="C34" s="1797" t="s">
        <v>558</v>
      </c>
      <c r="D34" s="1799" t="s">
        <v>559</v>
      </c>
      <c r="E34" s="1800"/>
      <c r="F34" s="1801" t="s">
        <v>560</v>
      </c>
      <c r="G34" s="1801"/>
      <c r="H34" s="1801"/>
      <c r="I34" s="1801"/>
      <c r="J34" s="1801"/>
      <c r="K34" s="1802" t="s">
        <v>561</v>
      </c>
      <c r="L34" s="1802"/>
      <c r="M34" s="1802"/>
      <c r="N34" s="1802"/>
      <c r="O34" s="1802"/>
      <c r="P34" s="1802"/>
      <c r="Q34" s="1802"/>
      <c r="R34" s="1803" t="s">
        <v>562</v>
      </c>
      <c r="S34" s="1804"/>
      <c r="T34" s="1804"/>
      <c r="U34" s="1804"/>
      <c r="V34" s="1805"/>
      <c r="W34" s="1015"/>
    </row>
    <row r="35" spans="1:26" ht="45">
      <c r="B35" s="1014"/>
      <c r="C35" s="1798"/>
      <c r="D35" s="1368" t="s">
        <v>563</v>
      </c>
      <c r="E35" s="1368" t="s">
        <v>564</v>
      </c>
      <c r="F35" s="1368" t="s">
        <v>563</v>
      </c>
      <c r="G35" s="1368" t="s">
        <v>564</v>
      </c>
      <c r="H35" s="1016" t="s">
        <v>565</v>
      </c>
      <c r="I35" s="1016" t="s">
        <v>566</v>
      </c>
      <c r="J35" s="1016" t="s">
        <v>567</v>
      </c>
      <c r="K35" s="1368" t="s">
        <v>563</v>
      </c>
      <c r="L35" s="1368" t="s">
        <v>564</v>
      </c>
      <c r="M35" s="1368" t="s">
        <v>568</v>
      </c>
      <c r="N35" s="1368" t="s">
        <v>569</v>
      </c>
      <c r="O35" s="1016" t="s">
        <v>565</v>
      </c>
      <c r="P35" s="1016" t="s">
        <v>566</v>
      </c>
      <c r="Q35" s="1016" t="s">
        <v>567</v>
      </c>
      <c r="R35" s="1017" t="s">
        <v>570</v>
      </c>
      <c r="S35" s="1017" t="s">
        <v>565</v>
      </c>
      <c r="T35" s="1017" t="s">
        <v>567</v>
      </c>
      <c r="U35" s="1017" t="s">
        <v>571</v>
      </c>
      <c r="V35" s="1017" t="s">
        <v>572</v>
      </c>
      <c r="W35" s="1015"/>
      <c r="X35" s="1482" t="s">
        <v>778</v>
      </c>
      <c r="Y35" s="1482" t="s">
        <v>779</v>
      </c>
      <c r="Z35" s="1482" t="s">
        <v>780</v>
      </c>
    </row>
    <row r="36" spans="1:26">
      <c r="A36" s="1400">
        <f>A37+A38</f>
        <v>4001473.779625</v>
      </c>
      <c r="B36" s="1405">
        <f>A36-D36</f>
        <v>0</v>
      </c>
      <c r="C36" s="1372" t="s">
        <v>669</v>
      </c>
      <c r="D36" s="1772">
        <v>4001473.7796249995</v>
      </c>
      <c r="E36" s="1772">
        <v>10314428.8796243</v>
      </c>
      <c r="F36" s="1772">
        <v>3752028.8339097942</v>
      </c>
      <c r="G36" s="1772">
        <v>9620574.2655294072</v>
      </c>
      <c r="H36" s="1773">
        <v>2.4459590926978505</v>
      </c>
      <c r="I36" s="1772">
        <v>273.25408021847397</v>
      </c>
      <c r="J36" s="1783">
        <v>70.565715187734838</v>
      </c>
      <c r="K36" s="1772">
        <v>249444.94571520618</v>
      </c>
      <c r="L36" s="1772">
        <v>693854.61409489089</v>
      </c>
      <c r="M36" s="1773">
        <v>1.4315884471793832</v>
      </c>
      <c r="N36" s="1783">
        <v>993.31424956035494</v>
      </c>
      <c r="O36" s="1773">
        <v>3.9949876014627757</v>
      </c>
      <c r="P36" s="1772">
        <v>259.99999999999994</v>
      </c>
      <c r="Q36" s="1783">
        <v>118.24560688077713</v>
      </c>
      <c r="R36" s="1772">
        <v>10314428.8796243</v>
      </c>
      <c r="S36" s="1773">
        <v>2.5501626885260489</v>
      </c>
      <c r="T36" s="1783">
        <v>73.77315529293692</v>
      </c>
      <c r="U36" s="1772">
        <v>26303471.682273425</v>
      </c>
      <c r="V36" s="1772">
        <v>760927.96349447686</v>
      </c>
      <c r="W36" s="1015"/>
      <c r="X36" s="1396">
        <f>E36/D36</f>
        <v>2.5776574951319366</v>
      </c>
      <c r="Y36" s="1396">
        <f>G36/F36</f>
        <v>2.5640992357471588</v>
      </c>
      <c r="Z36" s="1396">
        <f>L36/K36</f>
        <v>2.781594199495514</v>
      </c>
    </row>
    <row r="37" spans="1:26">
      <c r="A37" s="1401">
        <f>'Погр. тип 1 ск.'!F49</f>
        <v>3540040.7324999999</v>
      </c>
      <c r="B37" s="1405">
        <f>A37-D37</f>
        <v>0</v>
      </c>
      <c r="C37" s="1376" t="s">
        <v>573</v>
      </c>
      <c r="D37" s="1775">
        <v>3540040.7324999999</v>
      </c>
      <c r="E37" s="1775">
        <v>9449999.6124550235</v>
      </c>
      <c r="F37" s="1775">
        <v>3291081.4027641756</v>
      </c>
      <c r="G37" s="1775">
        <v>8757019.6895972434</v>
      </c>
      <c r="H37" s="1776">
        <v>2.4804982155745705</v>
      </c>
      <c r="I37" s="1775">
        <v>272.88550224870573</v>
      </c>
      <c r="J37" s="1787">
        <v>74.996532137296754</v>
      </c>
      <c r="K37" s="1775">
        <v>248959.32973582478</v>
      </c>
      <c r="L37" s="1775">
        <v>692979.92285777745</v>
      </c>
      <c r="M37" s="1776">
        <v>1.4312226554469258</v>
      </c>
      <c r="N37" s="1784">
        <v>991.80856536391411</v>
      </c>
      <c r="O37" s="1778">
        <v>3.997063933247722</v>
      </c>
      <c r="P37" s="1777">
        <v>260.00000000000006</v>
      </c>
      <c r="Q37" s="1787">
        <v>118.3759252704307</v>
      </c>
      <c r="R37" s="1775">
        <v>9449999.6124550235</v>
      </c>
      <c r="S37" s="1774">
        <v>2.5917098173884741</v>
      </c>
      <c r="T37" s="1786">
        <v>78.177595601828116</v>
      </c>
      <c r="U37" s="1775">
        <v>24491656.769916959</v>
      </c>
      <c r="V37" s="1775">
        <v>738778.24813994125</v>
      </c>
      <c r="W37" s="1015"/>
      <c r="X37" s="1396">
        <f t="shared" ref="X37:X38" si="10">E37/D37</f>
        <v>2.6694607001827833</v>
      </c>
      <c r="Y37" s="1396">
        <f t="shared" ref="Y37:Y38" si="11">G37/F37</f>
        <v>2.6608335127299592</v>
      </c>
      <c r="Z37" s="1396">
        <f t="shared" ref="Z37" si="12">L37/K37</f>
        <v>2.7835065413821241</v>
      </c>
    </row>
    <row r="38" spans="1:26">
      <c r="A38" s="1402">
        <f>'Погр. тип 1 ск.'!F50</f>
        <v>461433.04712500004</v>
      </c>
      <c r="B38" s="1405">
        <f>A38-D38</f>
        <v>4.6566128730773926E-10</v>
      </c>
      <c r="C38" s="1381" t="s">
        <v>574</v>
      </c>
      <c r="D38" s="1779">
        <v>461433.04712499958</v>
      </c>
      <c r="E38" s="1779">
        <v>864429.26716927625</v>
      </c>
      <c r="F38" s="1779">
        <v>460947.43114561867</v>
      </c>
      <c r="G38" s="1779">
        <v>863554.57593216375</v>
      </c>
      <c r="H38" s="1780">
        <v>2.0957093371842972</v>
      </c>
      <c r="I38" s="1779">
        <v>276.99170680093795</v>
      </c>
      <c r="J38" s="1788">
        <v>25.634274431449498</v>
      </c>
      <c r="K38" s="1779">
        <v>485.61597938140039</v>
      </c>
      <c r="L38" s="1779">
        <v>874.69123711343855</v>
      </c>
      <c r="M38" s="1780">
        <v>1.7213893686756496</v>
      </c>
      <c r="N38" s="1785">
        <v>1.505684196440825</v>
      </c>
      <c r="O38" s="1782">
        <v>2.3499999999999019</v>
      </c>
      <c r="P38" s="1781">
        <v>259.99999999998914</v>
      </c>
      <c r="Q38" s="1788">
        <v>14.999999999999371</v>
      </c>
      <c r="R38" s="1779">
        <v>864429.26716927625</v>
      </c>
      <c r="S38" s="1774">
        <v>2.0959666466286695</v>
      </c>
      <c r="T38" s="1786">
        <v>25.623513913485024</v>
      </c>
      <c r="U38" s="1779">
        <v>1811814.9123564661</v>
      </c>
      <c r="V38" s="1779">
        <v>22149.715354535612</v>
      </c>
      <c r="W38" s="1015"/>
      <c r="X38" s="1396">
        <f t="shared" si="10"/>
        <v>1.8733579498806623</v>
      </c>
      <c r="Y38" s="1396">
        <f t="shared" si="11"/>
        <v>1.8734339700861828</v>
      </c>
      <c r="Z38" s="1396">
        <f>IF(K38=0,0,L38/K38)</f>
        <v>1.8011994544076986</v>
      </c>
    </row>
    <row r="39" spans="1:26" ht="15" hidden="1" customHeight="1">
      <c r="B39" s="1405"/>
      <c r="C39" s="1022"/>
      <c r="D39" s="1022"/>
      <c r="E39" s="1022"/>
      <c r="F39" s="1022"/>
      <c r="G39" s="1022"/>
      <c r="H39" s="1022"/>
      <c r="I39" s="1022"/>
      <c r="J39" s="1022"/>
      <c r="K39" s="1022"/>
      <c r="L39" s="1022"/>
      <c r="M39" s="1022"/>
      <c r="N39" s="1022"/>
      <c r="O39" s="1022"/>
      <c r="P39" s="1022"/>
      <c r="Q39" s="1022"/>
      <c r="R39" s="1022"/>
      <c r="S39" s="1022"/>
      <c r="T39" s="1022"/>
      <c r="U39" s="1022"/>
      <c r="V39" s="1022"/>
      <c r="W39" s="1015"/>
      <c r="X39" s="1396" t="e">
        <f t="shared" ref="X39:X52" si="13">E39/D39</f>
        <v>#DIV/0!</v>
      </c>
      <c r="Y39" s="1396" t="e">
        <f t="shared" ref="Y39:Y52" si="14">G39/F39</f>
        <v>#DIV/0!</v>
      </c>
      <c r="Z39" s="1396" t="e">
        <f t="shared" ref="Z39:Z52" si="15">L39/K39</f>
        <v>#DIV/0!</v>
      </c>
    </row>
    <row r="40" spans="1:26" ht="18.75" hidden="1" customHeight="1">
      <c r="B40" s="1405"/>
      <c r="C40" s="1796" t="s">
        <v>671</v>
      </c>
      <c r="D40" s="1796"/>
      <c r="E40" s="1796"/>
      <c r="F40" s="1796"/>
      <c r="G40" s="1796"/>
      <c r="H40" s="1796"/>
      <c r="I40" s="1796"/>
      <c r="J40" s="1796"/>
      <c r="K40" s="1796"/>
      <c r="L40" s="1796"/>
      <c r="M40" s="1796"/>
      <c r="N40" s="1796"/>
      <c r="O40" s="1796"/>
      <c r="P40" s="1796"/>
      <c r="Q40" s="1796"/>
      <c r="R40" s="1796"/>
      <c r="S40" s="1796"/>
      <c r="T40" s="1796"/>
      <c r="U40" s="1796"/>
      <c r="V40" s="1796"/>
      <c r="W40" s="1015"/>
      <c r="X40" s="1396" t="e">
        <f t="shared" si="13"/>
        <v>#DIV/0!</v>
      </c>
      <c r="Y40" s="1396" t="e">
        <f t="shared" si="14"/>
        <v>#DIV/0!</v>
      </c>
      <c r="Z40" s="1396" t="e">
        <f t="shared" si="15"/>
        <v>#DIV/0!</v>
      </c>
    </row>
    <row r="41" spans="1:26" ht="15" hidden="1" customHeight="1">
      <c r="B41" s="1405"/>
      <c r="C41" s="1797" t="s">
        <v>558</v>
      </c>
      <c r="D41" s="1799" t="s">
        <v>559</v>
      </c>
      <c r="E41" s="1800"/>
      <c r="F41" s="1801" t="s">
        <v>560</v>
      </c>
      <c r="G41" s="1801"/>
      <c r="H41" s="1801"/>
      <c r="I41" s="1801"/>
      <c r="J41" s="1801"/>
      <c r="K41" s="1802" t="s">
        <v>561</v>
      </c>
      <c r="L41" s="1802"/>
      <c r="M41" s="1802"/>
      <c r="N41" s="1802"/>
      <c r="O41" s="1802"/>
      <c r="P41" s="1802"/>
      <c r="Q41" s="1802"/>
      <c r="R41" s="1803" t="s">
        <v>562</v>
      </c>
      <c r="S41" s="1804"/>
      <c r="T41" s="1804"/>
      <c r="U41" s="1804"/>
      <c r="V41" s="1805"/>
      <c r="W41" s="1015"/>
      <c r="X41" s="1396" t="e">
        <f t="shared" si="13"/>
        <v>#VALUE!</v>
      </c>
      <c r="Y41" s="1396" t="e">
        <f t="shared" si="14"/>
        <v>#VALUE!</v>
      </c>
      <c r="Z41" s="1396" t="e">
        <f t="shared" si="15"/>
        <v>#VALUE!</v>
      </c>
    </row>
    <row r="42" spans="1:26" ht="45" hidden="1" customHeight="1">
      <c r="B42" s="1405"/>
      <c r="C42" s="1798"/>
      <c r="D42" s="1368" t="s">
        <v>563</v>
      </c>
      <c r="E42" s="1368" t="s">
        <v>564</v>
      </c>
      <c r="F42" s="1368" t="s">
        <v>563</v>
      </c>
      <c r="G42" s="1368" t="s">
        <v>564</v>
      </c>
      <c r="H42" s="1016" t="s">
        <v>565</v>
      </c>
      <c r="I42" s="1016" t="s">
        <v>566</v>
      </c>
      <c r="J42" s="1016" t="s">
        <v>567</v>
      </c>
      <c r="K42" s="1368" t="s">
        <v>563</v>
      </c>
      <c r="L42" s="1368" t="s">
        <v>564</v>
      </c>
      <c r="M42" s="1368" t="s">
        <v>568</v>
      </c>
      <c r="N42" s="1368" t="s">
        <v>569</v>
      </c>
      <c r="O42" s="1016" t="s">
        <v>565</v>
      </c>
      <c r="P42" s="1016" t="s">
        <v>566</v>
      </c>
      <c r="Q42" s="1016" t="s">
        <v>567</v>
      </c>
      <c r="R42" s="1017" t="s">
        <v>570</v>
      </c>
      <c r="S42" s="1017" t="s">
        <v>565</v>
      </c>
      <c r="T42" s="1017" t="s">
        <v>567</v>
      </c>
      <c r="U42" s="1017" t="s">
        <v>571</v>
      </c>
      <c r="V42" s="1017" t="s">
        <v>572</v>
      </c>
      <c r="W42" s="1015"/>
      <c r="X42" s="1396" t="e">
        <f t="shared" si="13"/>
        <v>#VALUE!</v>
      </c>
      <c r="Y42" s="1396" t="e">
        <f t="shared" si="14"/>
        <v>#VALUE!</v>
      </c>
      <c r="Z42" s="1396" t="e">
        <f t="shared" si="15"/>
        <v>#VALUE!</v>
      </c>
    </row>
    <row r="43" spans="1:26" ht="15" hidden="1" customHeight="1">
      <c r="B43" s="1405"/>
      <c r="C43" s="1372" t="s">
        <v>669</v>
      </c>
      <c r="D43" s="1373">
        <f>'[26]1кв_расстояния'!B308</f>
        <v>3065374.7780903503</v>
      </c>
      <c r="E43" s="1373">
        <f>'[26]1кв_расстояния'!C308</f>
        <v>10420515.071753047</v>
      </c>
      <c r="F43" s="1373">
        <f>'[26]1кв_расстояния'!D308</f>
        <v>2811219.4804941863</v>
      </c>
      <c r="G43" s="1373">
        <f>'[26]1кв_расстояния'!E308</f>
        <v>9710651.3694880251</v>
      </c>
      <c r="H43" s="1374">
        <f>'[26]1кв_расстояния'!F308</f>
        <v>2.8090467815543883</v>
      </c>
      <c r="I43" s="1373">
        <f>'[26]1кв_расстояния'!G308</f>
        <v>283.44065337797468</v>
      </c>
      <c r="J43" s="1373">
        <f>'[26]1кв_расстояния'!H308</f>
        <v>77.5092686582433</v>
      </c>
      <c r="K43" s="1373">
        <f>'[26]1кв_расстояния'!I308</f>
        <v>254155.2975961646</v>
      </c>
      <c r="L43" s="1373">
        <f>'[26]1кв_расстояния'!J308</f>
        <v>709863.70226502174</v>
      </c>
      <c r="M43" s="1374">
        <f>'[26]1кв_расстояния'!K308</f>
        <v>1.5462863481594169</v>
      </c>
      <c r="N43" s="1373">
        <f>'[26]1кв_расстояния'!L308</f>
        <v>1097.6525518663041</v>
      </c>
      <c r="O43" s="1374">
        <f>'[26]1кв_расстояния'!M308</f>
        <v>3.7004203789972987</v>
      </c>
      <c r="P43" s="1373">
        <f>'[26]1кв_расстояния'!N308</f>
        <v>264.19628791417136</v>
      </c>
      <c r="Q43" s="1373">
        <f>'[26]1кв_расстояния'!O308</f>
        <v>76.608911362911158</v>
      </c>
      <c r="R43" s="1373">
        <f>'[26]1кв_расстояния'!P308</f>
        <v>10420515.071753047</v>
      </c>
      <c r="S43" s="1374">
        <f>'[26]1кв_расстояния'!Q308</f>
        <v>2.8697687091774591</v>
      </c>
      <c r="T43" s="1373">
        <f>'[26]1кв_расстояния'!R308</f>
        <v>77.447934745416077</v>
      </c>
      <c r="U43" s="1373">
        <f>'[26]1кв_расстояния'!S308</f>
        <v>29904468.086429</v>
      </c>
      <c r="V43" s="1373">
        <f>'[26]1кв_расстояния'!T308</f>
        <v>807047.37129075476</v>
      </c>
      <c r="W43" s="1015"/>
      <c r="X43" s="1396">
        <f t="shared" si="13"/>
        <v>3.399426114624966</v>
      </c>
      <c r="Y43" s="1396">
        <f t="shared" si="14"/>
        <v>3.4542487475154315</v>
      </c>
      <c r="Z43" s="1396">
        <f t="shared" si="15"/>
        <v>2.7930313040058943</v>
      </c>
    </row>
    <row r="44" spans="1:26" ht="15" hidden="1" customHeight="1">
      <c r="B44" s="1405"/>
      <c r="C44" s="1376" t="s">
        <v>573</v>
      </c>
      <c r="D44" s="1377">
        <f>'[26]1кв_расстояния'!B309</f>
        <v>3378310.7780903503</v>
      </c>
      <c r="E44" s="1377">
        <f>'[26]1кв_расстояния'!C309</f>
        <v>10276534.071753046</v>
      </c>
      <c r="F44" s="1377">
        <f>'[26]1кв_расстояния'!D309</f>
        <v>3124155.4804941858</v>
      </c>
      <c r="G44" s="1377">
        <f>'[26]1кв_расстояния'!E309</f>
        <v>9566670.3694880251</v>
      </c>
      <c r="H44" s="1378">
        <f>'[26]1кв_расстояния'!F309</f>
        <v>2.8190916599387705</v>
      </c>
      <c r="I44" s="1377">
        <f>'[26]1кв_расстояния'!G309</f>
        <v>283.6089312376518</v>
      </c>
      <c r="J44" s="1386">
        <f>'[26]1кв_расстояния'!H309</f>
        <v>78.268987278199447</v>
      </c>
      <c r="K44" s="1377">
        <f>'[26]1кв_расстояния'!I309</f>
        <v>254155.29759616463</v>
      </c>
      <c r="L44" s="1377">
        <f>'[26]1кв_расстояния'!J309</f>
        <v>709863.70226502197</v>
      </c>
      <c r="M44" s="1378">
        <f>'[26]1кв_расстояния'!K309</f>
        <v>1.5462863481594165</v>
      </c>
      <c r="N44" s="1377">
        <f>'[26]1кв_расстояния'!L309</f>
        <v>1097.6525518663041</v>
      </c>
      <c r="O44" s="1385">
        <f>'[26]1кв_расстояния'!M309</f>
        <v>3.7004203789972974</v>
      </c>
      <c r="P44" s="1385">
        <f>'[26]1кв_расстояния'!N309</f>
        <v>264.19628791417125</v>
      </c>
      <c r="Q44" s="1386">
        <f>'[26]1кв_расстояния'!O309</f>
        <v>76.60891136291113</v>
      </c>
      <c r="R44" s="1377">
        <f>'[26]1кв_расстояния'!P309</f>
        <v>10276534.071753046</v>
      </c>
      <c r="S44" s="1018">
        <f>'[26]1кв_расстояния'!Q309</f>
        <v>2.8799934798815152</v>
      </c>
      <c r="T44" s="1019">
        <f>'[26]1кв_расстояния'!R309</f>
        <v>78.154743484808577</v>
      </c>
      <c r="U44" s="1377">
        <f>'[26]1кв_расстояния'!S309</f>
        <v>29596351.12242901</v>
      </c>
      <c r="V44" s="1377">
        <f>'[26]1кв_расстояния'!T309</f>
        <v>803159.8842907548</v>
      </c>
      <c r="W44" s="1015"/>
      <c r="X44" s="1396">
        <f t="shared" si="13"/>
        <v>3.0419149529996874</v>
      </c>
      <c r="Y44" s="1396">
        <f t="shared" si="14"/>
        <v>3.0621620560237766</v>
      </c>
      <c r="Z44" s="1396">
        <f t="shared" si="15"/>
        <v>2.7930313040058947</v>
      </c>
    </row>
    <row r="45" spans="1:26" ht="15" hidden="1" customHeight="1">
      <c r="B45" s="1405"/>
      <c r="C45" s="1381" t="s">
        <v>574</v>
      </c>
      <c r="D45" s="1382">
        <f>'[26]1кв_расстояния'!B310</f>
        <v>-312936</v>
      </c>
      <c r="E45" s="1382">
        <f>'[26]1кв_расстояния'!C310</f>
        <v>143981.00000000186</v>
      </c>
      <c r="F45" s="1382">
        <f>'[26]1кв_расстояния'!D310</f>
        <v>-312935.99999999953</v>
      </c>
      <c r="G45" s="1382">
        <f>'[26]1кв_расстояния'!E310</f>
        <v>143981</v>
      </c>
      <c r="H45" s="1383">
        <f>'[26]1кв_расстояния'!F310</f>
        <v>2.1399834978226302</v>
      </c>
      <c r="I45" s="1382">
        <f>'[26]1кв_расстояния'!G310</f>
        <v>272.00000000000006</v>
      </c>
      <c r="J45" s="1388">
        <f>'[26]1кв_расстояния'!H310</f>
        <v>27.000000000000011</v>
      </c>
      <c r="K45" s="1382">
        <f>'[26]1кв_расстояния'!I310</f>
        <v>0</v>
      </c>
      <c r="L45" s="1382">
        <f>'[26]1кв_расстояния'!J310</f>
        <v>0</v>
      </c>
      <c r="M45" s="1383">
        <f>'[26]1кв_расстояния'!K310</f>
        <v>0</v>
      </c>
      <c r="N45" s="1382">
        <f>'[26]1кв_расстояния'!L310</f>
        <v>0</v>
      </c>
      <c r="O45" s="1387">
        <f>'[26]1кв_расстояния'!M310</f>
        <v>0</v>
      </c>
      <c r="P45" s="1387">
        <f>'[26]1кв_расстояния'!N310</f>
        <v>0</v>
      </c>
      <c r="Q45" s="1388">
        <f>'[26]1кв_расстояния'!O310</f>
        <v>0</v>
      </c>
      <c r="R45" s="1382">
        <f>'[26]1кв_расстояния'!P310</f>
        <v>143981.00000000186</v>
      </c>
      <c r="S45" s="1018">
        <f>'[26]1кв_расстояния'!Q310</f>
        <v>2.1399834978225347</v>
      </c>
      <c r="T45" s="1019">
        <f>'[26]1кв_расстояния'!R310</f>
        <v>26.999999999999407</v>
      </c>
      <c r="U45" s="1382">
        <f>'[26]1кв_расстояния'!S310</f>
        <v>308116.96399999037</v>
      </c>
      <c r="V45" s="1382">
        <f>'[26]1кв_расстояния'!T310</f>
        <v>3887.4869999999646</v>
      </c>
      <c r="W45" s="1015"/>
      <c r="X45" s="1396">
        <f t="shared" si="13"/>
        <v>-0.46009727228571295</v>
      </c>
      <c r="Y45" s="1396">
        <f t="shared" si="14"/>
        <v>-0.46009727228570768</v>
      </c>
      <c r="Z45" s="1396" t="e">
        <f t="shared" si="15"/>
        <v>#DIV/0!</v>
      </c>
    </row>
    <row r="46" spans="1:26" ht="15" hidden="1" customHeight="1">
      <c r="B46" s="1405"/>
      <c r="C46" s="1022"/>
      <c r="D46" s="1022"/>
      <c r="E46" s="1022"/>
      <c r="F46" s="1022"/>
      <c r="G46" s="1022"/>
      <c r="H46" s="1022"/>
      <c r="I46" s="1022"/>
      <c r="J46" s="1022"/>
      <c r="K46" s="1022"/>
      <c r="L46" s="1022"/>
      <c r="M46" s="1022"/>
      <c r="N46" s="1022"/>
      <c r="O46" s="1022"/>
      <c r="P46" s="1022"/>
      <c r="Q46" s="1022"/>
      <c r="R46" s="1022"/>
      <c r="S46" s="1022"/>
      <c r="T46" s="1022"/>
      <c r="U46" s="1022"/>
      <c r="V46" s="1022"/>
      <c r="W46" s="1015"/>
      <c r="X46" s="1396" t="e">
        <f t="shared" si="13"/>
        <v>#DIV/0!</v>
      </c>
      <c r="Y46" s="1396" t="e">
        <f t="shared" si="14"/>
        <v>#DIV/0!</v>
      </c>
      <c r="Z46" s="1396" t="e">
        <f t="shared" si="15"/>
        <v>#DIV/0!</v>
      </c>
    </row>
    <row r="47" spans="1:26" ht="18.75" hidden="1" customHeight="1">
      <c r="B47" s="1405"/>
      <c r="C47" s="1796" t="s">
        <v>672</v>
      </c>
      <c r="D47" s="1796"/>
      <c r="E47" s="1796"/>
      <c r="F47" s="1796"/>
      <c r="G47" s="1796"/>
      <c r="H47" s="1796"/>
      <c r="I47" s="1796"/>
      <c r="J47" s="1796"/>
      <c r="K47" s="1796"/>
      <c r="L47" s="1796"/>
      <c r="M47" s="1796"/>
      <c r="N47" s="1796"/>
      <c r="O47" s="1796"/>
      <c r="P47" s="1796"/>
      <c r="Q47" s="1796"/>
      <c r="R47" s="1796"/>
      <c r="S47" s="1796"/>
      <c r="T47" s="1796"/>
      <c r="U47" s="1796"/>
      <c r="V47" s="1796"/>
      <c r="W47" s="1015"/>
      <c r="X47" s="1396" t="e">
        <f t="shared" si="13"/>
        <v>#DIV/0!</v>
      </c>
      <c r="Y47" s="1396" t="e">
        <f t="shared" si="14"/>
        <v>#DIV/0!</v>
      </c>
      <c r="Z47" s="1396" t="e">
        <f t="shared" si="15"/>
        <v>#DIV/0!</v>
      </c>
    </row>
    <row r="48" spans="1:26" ht="15" hidden="1" customHeight="1">
      <c r="B48" s="1405"/>
      <c r="C48" s="1797" t="s">
        <v>558</v>
      </c>
      <c r="D48" s="1799" t="s">
        <v>559</v>
      </c>
      <c r="E48" s="1800"/>
      <c r="F48" s="1801" t="s">
        <v>560</v>
      </c>
      <c r="G48" s="1801"/>
      <c r="H48" s="1801"/>
      <c r="I48" s="1801"/>
      <c r="J48" s="1801"/>
      <c r="K48" s="1802" t="s">
        <v>561</v>
      </c>
      <c r="L48" s="1802"/>
      <c r="M48" s="1802"/>
      <c r="N48" s="1802"/>
      <c r="O48" s="1802"/>
      <c r="P48" s="1802"/>
      <c r="Q48" s="1802"/>
      <c r="R48" s="1803" t="s">
        <v>562</v>
      </c>
      <c r="S48" s="1804"/>
      <c r="T48" s="1804"/>
      <c r="U48" s="1804"/>
      <c r="V48" s="1805"/>
      <c r="W48" s="1015"/>
      <c r="X48" s="1396" t="e">
        <f t="shared" si="13"/>
        <v>#VALUE!</v>
      </c>
      <c r="Y48" s="1396" t="e">
        <f t="shared" si="14"/>
        <v>#VALUE!</v>
      </c>
      <c r="Z48" s="1396" t="e">
        <f t="shared" si="15"/>
        <v>#VALUE!</v>
      </c>
    </row>
    <row r="49" spans="1:26" ht="45" hidden="1" customHeight="1">
      <c r="B49" s="1405"/>
      <c r="C49" s="1798"/>
      <c r="D49" s="1368" t="s">
        <v>563</v>
      </c>
      <c r="E49" s="1368" t="s">
        <v>564</v>
      </c>
      <c r="F49" s="1368" t="s">
        <v>563</v>
      </c>
      <c r="G49" s="1368" t="s">
        <v>564</v>
      </c>
      <c r="H49" s="1016" t="s">
        <v>565</v>
      </c>
      <c r="I49" s="1016" t="s">
        <v>566</v>
      </c>
      <c r="J49" s="1016" t="s">
        <v>567</v>
      </c>
      <c r="K49" s="1368" t="s">
        <v>563</v>
      </c>
      <c r="L49" s="1368" t="s">
        <v>564</v>
      </c>
      <c r="M49" s="1368" t="s">
        <v>568</v>
      </c>
      <c r="N49" s="1368" t="s">
        <v>569</v>
      </c>
      <c r="O49" s="1016" t="s">
        <v>565</v>
      </c>
      <c r="P49" s="1016" t="s">
        <v>566</v>
      </c>
      <c r="Q49" s="1016" t="s">
        <v>567</v>
      </c>
      <c r="R49" s="1017" t="s">
        <v>570</v>
      </c>
      <c r="S49" s="1017" t="s">
        <v>565</v>
      </c>
      <c r="T49" s="1017" t="s">
        <v>567</v>
      </c>
      <c r="U49" s="1017" t="s">
        <v>571</v>
      </c>
      <c r="V49" s="1017" t="s">
        <v>572</v>
      </c>
      <c r="W49" s="1015"/>
      <c r="X49" s="1396" t="e">
        <f t="shared" si="13"/>
        <v>#VALUE!</v>
      </c>
      <c r="Y49" s="1396" t="e">
        <f t="shared" si="14"/>
        <v>#VALUE!</v>
      </c>
      <c r="Z49" s="1396" t="e">
        <f t="shared" si="15"/>
        <v>#VALUE!</v>
      </c>
    </row>
    <row r="50" spans="1:26" ht="15" hidden="1" customHeight="1">
      <c r="B50" s="1405"/>
      <c r="C50" s="1372" t="s">
        <v>669</v>
      </c>
      <c r="D50" s="1373">
        <f>'[26]1кв_расстояния'!B424</f>
        <v>620000</v>
      </c>
      <c r="E50" s="1373">
        <f>'[26]1кв_расстояния'!C424</f>
        <v>0</v>
      </c>
      <c r="F50" s="1373">
        <f>'[26]1кв_расстояния'!D424</f>
        <v>620000</v>
      </c>
      <c r="G50" s="1373">
        <f>'[26]1кв_расстояния'!E424</f>
        <v>0</v>
      </c>
      <c r="H50" s="1374">
        <f>'[26]1кв_расстояния'!F424</f>
        <v>0</v>
      </c>
      <c r="I50" s="1373">
        <f>'[26]1кв_расстояния'!G424</f>
        <v>0</v>
      </c>
      <c r="J50" s="1373">
        <f>'[26]1кв_расстояния'!H424</f>
        <v>0</v>
      </c>
      <c r="K50" s="1373">
        <f>'[26]1кв_расстояния'!I424</f>
        <v>0</v>
      </c>
      <c r="L50" s="1373">
        <f>'[26]1кв_расстояния'!J424</f>
        <v>0</v>
      </c>
      <c r="M50" s="1373">
        <f>'[26]1кв_расстояния'!K424</f>
        <v>0</v>
      </c>
      <c r="N50" s="1373">
        <f>'[26]1кв_расстояния'!L424</f>
        <v>0</v>
      </c>
      <c r="O50" s="1374">
        <f>'[26]1кв_расстояния'!M424</f>
        <v>0</v>
      </c>
      <c r="P50" s="1373">
        <f>'[26]1кв_расстояния'!N424</f>
        <v>0</v>
      </c>
      <c r="Q50" s="1373">
        <f>'[26]1кв_расстояния'!O424</f>
        <v>0</v>
      </c>
      <c r="R50" s="1373">
        <f>'[26]1кв_расстояния'!P424</f>
        <v>0</v>
      </c>
      <c r="S50" s="1374">
        <f>'[26]1кв_расстояния'!Q424</f>
        <v>0</v>
      </c>
      <c r="T50" s="1373">
        <f>'[26]1кв_расстояния'!R424</f>
        <v>0</v>
      </c>
      <c r="U50" s="1373">
        <f>'[26]1кв_расстояния'!S424</f>
        <v>0</v>
      </c>
      <c r="V50" s="1373">
        <f>'[26]1кв_расстояния'!T424</f>
        <v>0</v>
      </c>
      <c r="W50" s="1015"/>
      <c r="X50" s="1396">
        <f t="shared" si="13"/>
        <v>0</v>
      </c>
      <c r="Y50" s="1396">
        <f t="shared" si="14"/>
        <v>0</v>
      </c>
      <c r="Z50" s="1396" t="e">
        <f t="shared" si="15"/>
        <v>#DIV/0!</v>
      </c>
    </row>
    <row r="51" spans="1:26" ht="15" hidden="1" customHeight="1">
      <c r="B51" s="1405"/>
      <c r="C51" s="1376" t="s">
        <v>573</v>
      </c>
      <c r="D51" s="1377">
        <f>'[26]1кв_расстояния'!B425</f>
        <v>246519</v>
      </c>
      <c r="E51" s="1377">
        <f>'[26]1кв_расстояния'!C425</f>
        <v>0</v>
      </c>
      <c r="F51" s="1377">
        <f>'[26]1кв_расстояния'!D425</f>
        <v>246519</v>
      </c>
      <c r="G51" s="1377">
        <f>'[26]1кв_расстояния'!E425</f>
        <v>0</v>
      </c>
      <c r="H51" s="1378">
        <f>'[26]1кв_расстояния'!F425</f>
        <v>0</v>
      </c>
      <c r="I51" s="1377">
        <f>'[26]1кв_расстояния'!G425</f>
        <v>0</v>
      </c>
      <c r="J51" s="1386">
        <f>'[26]1кв_расстояния'!H425</f>
        <v>0</v>
      </c>
      <c r="K51" s="1377">
        <f>'[26]1кв_расстояния'!I425</f>
        <v>0</v>
      </c>
      <c r="L51" s="1377">
        <f>'[26]1кв_расстояния'!J425</f>
        <v>0</v>
      </c>
      <c r="M51" s="1378">
        <f>'[26]1кв_расстояния'!K425</f>
        <v>0</v>
      </c>
      <c r="N51" s="1377">
        <f>'[26]1кв_расстояния'!L425</f>
        <v>0</v>
      </c>
      <c r="O51" s="1385">
        <f>'[26]1кв_расстояния'!M425</f>
        <v>0</v>
      </c>
      <c r="P51" s="1385">
        <f>'[26]1кв_расстояния'!N425</f>
        <v>0</v>
      </c>
      <c r="Q51" s="1386">
        <f>'[26]1кв_расстояния'!O425</f>
        <v>0</v>
      </c>
      <c r="R51" s="1377">
        <f>'[26]1кв_расстояния'!P425</f>
        <v>0</v>
      </c>
      <c r="S51" s="1018">
        <f>'[26]1кв_расстояния'!Q425</f>
        <v>0</v>
      </c>
      <c r="T51" s="1019">
        <f>'[26]1кв_расстояния'!R425</f>
        <v>0</v>
      </c>
      <c r="U51" s="1377">
        <f>'[26]1кв_расстояния'!S425</f>
        <v>0</v>
      </c>
      <c r="V51" s="1377">
        <f>'[26]1кв_расстояния'!T425</f>
        <v>0</v>
      </c>
      <c r="W51" s="1015"/>
      <c r="X51" s="1396">
        <f t="shared" si="13"/>
        <v>0</v>
      </c>
      <c r="Y51" s="1396">
        <f t="shared" si="14"/>
        <v>0</v>
      </c>
      <c r="Z51" s="1396" t="e">
        <f t="shared" si="15"/>
        <v>#DIV/0!</v>
      </c>
    </row>
    <row r="52" spans="1:26" ht="15" hidden="1" customHeight="1">
      <c r="B52" s="1405"/>
      <c r="C52" s="1381" t="s">
        <v>574</v>
      </c>
      <c r="D52" s="1382">
        <f>'[26]1кв_расстояния'!B426</f>
        <v>373481</v>
      </c>
      <c r="E52" s="1382">
        <f>'[26]1кв_расстояния'!C426</f>
        <v>0</v>
      </c>
      <c r="F52" s="1382">
        <f>'[26]1кв_расстояния'!D426</f>
        <v>373481</v>
      </c>
      <c r="G52" s="1382">
        <f>'[26]1кв_расстояния'!E426</f>
        <v>0</v>
      </c>
      <c r="H52" s="1383">
        <f>'[26]1кв_расстояния'!F426</f>
        <v>0</v>
      </c>
      <c r="I52" s="1382">
        <f>'[26]1кв_расстояния'!G426</f>
        <v>0</v>
      </c>
      <c r="J52" s="1388">
        <f>'[26]1кв_расстояния'!H426</f>
        <v>0</v>
      </c>
      <c r="K52" s="1382">
        <f>'[26]1кв_расстояния'!I426</f>
        <v>0</v>
      </c>
      <c r="L52" s="1382">
        <f>'[26]1кв_расстояния'!J426</f>
        <v>0</v>
      </c>
      <c r="M52" s="1383">
        <f>'[26]1кв_расстояния'!K426</f>
        <v>0</v>
      </c>
      <c r="N52" s="1382">
        <f>'[26]1кв_расстояния'!L426</f>
        <v>0</v>
      </c>
      <c r="O52" s="1387">
        <f>'[26]1кв_расстояния'!M426</f>
        <v>0</v>
      </c>
      <c r="P52" s="1387">
        <f>'[26]1кв_расстояния'!N426</f>
        <v>0</v>
      </c>
      <c r="Q52" s="1388">
        <f>'[26]1кв_расстояния'!O426</f>
        <v>0</v>
      </c>
      <c r="R52" s="1382">
        <f>'[26]1кв_расстояния'!P426</f>
        <v>0</v>
      </c>
      <c r="S52" s="1018">
        <f>'[26]1кв_расстояния'!Q426</f>
        <v>0</v>
      </c>
      <c r="T52" s="1019">
        <f>'[26]1кв_расстояния'!R426</f>
        <v>0</v>
      </c>
      <c r="U52" s="1382">
        <f>'[26]1кв_расстояния'!S426</f>
        <v>0</v>
      </c>
      <c r="V52" s="1382">
        <f>'[26]1кв_расстояния'!T426</f>
        <v>0</v>
      </c>
      <c r="W52" s="1015"/>
      <c r="X52" s="1396">
        <f t="shared" si="13"/>
        <v>0</v>
      </c>
      <c r="Y52" s="1396">
        <f t="shared" si="14"/>
        <v>0</v>
      </c>
      <c r="Z52" s="1396" t="e">
        <f t="shared" si="15"/>
        <v>#DIV/0!</v>
      </c>
    </row>
    <row r="53" spans="1:26" ht="15.75" thickBot="1">
      <c r="B53" s="1406"/>
      <c r="C53" s="1020"/>
      <c r="D53" s="1020"/>
      <c r="E53" s="1020"/>
      <c r="F53" s="1020"/>
      <c r="G53" s="1020"/>
      <c r="H53" s="1020"/>
      <c r="I53" s="1020"/>
      <c r="J53" s="1020"/>
      <c r="K53" s="1020"/>
      <c r="L53" s="1020"/>
      <c r="M53" s="1020"/>
      <c r="N53" s="1020"/>
      <c r="O53" s="1020"/>
      <c r="P53" s="1020"/>
      <c r="Q53" s="1020"/>
      <c r="R53" s="1020"/>
      <c r="S53" s="1020"/>
      <c r="T53" s="1020"/>
      <c r="U53" s="1020"/>
      <c r="V53" s="1020"/>
      <c r="W53" s="1021"/>
    </row>
    <row r="54" spans="1:26" s="1395" customFormat="1" ht="20.100000000000001" customHeight="1">
      <c r="A54" s="1390">
        <f>ЭШ_рыхлая!F26</f>
        <v>243880</v>
      </c>
      <c r="B54" s="1407">
        <f>A54-D54</f>
        <v>0</v>
      </c>
      <c r="C54" s="1389" t="s">
        <v>734</v>
      </c>
      <c r="D54" s="1484">
        <v>243880</v>
      </c>
      <c r="E54" s="1485">
        <v>438984</v>
      </c>
      <c r="F54" s="1484">
        <v>243880</v>
      </c>
      <c r="G54" s="1485">
        <v>438984</v>
      </c>
      <c r="X54" s="1483">
        <f>E54/D54</f>
        <v>1.8</v>
      </c>
    </row>
    <row r="55" spans="1:26" s="1395" customFormat="1" ht="20.100000000000001" customHeight="1" thickBot="1">
      <c r="A55" s="1399">
        <f>A36+A54</f>
        <v>4245353.7796250004</v>
      </c>
      <c r="B55" s="1757">
        <f>A55-D55</f>
        <v>0</v>
      </c>
      <c r="C55" s="1392" t="s">
        <v>735</v>
      </c>
      <c r="D55" s="1486">
        <f>D36+D54</f>
        <v>4245353.7796249995</v>
      </c>
      <c r="E55" s="1487">
        <f>E36+E54</f>
        <v>10753412.8796243</v>
      </c>
      <c r="F55" s="1486">
        <f>F36+F54</f>
        <v>3995908.8339097942</v>
      </c>
      <c r="G55" s="1487">
        <f>G36+G54</f>
        <v>10059558.265529407</v>
      </c>
      <c r="U55" s="1010">
        <f>E36*S36</f>
        <v>26303471.682273425</v>
      </c>
    </row>
    <row r="56" spans="1:26" ht="16.5" thickBot="1">
      <c r="A56" s="1390">
        <f>ЭШ_рыхлая!F31</f>
        <v>515507.38948109193</v>
      </c>
      <c r="R56" s="1395"/>
    </row>
    <row r="57" spans="1:26" ht="19.5" thickBot="1">
      <c r="A57" s="1396">
        <f>A56/A54</f>
        <v>2.1137747641507789</v>
      </c>
      <c r="B57" s="1497">
        <f>ЭШ_рыхлая!F38</f>
        <v>0.27672230265089437</v>
      </c>
      <c r="C57" s="1655" t="s">
        <v>662</v>
      </c>
      <c r="D57" s="1655">
        <f>'Погр. тип 1_рыхл'!F62</f>
        <v>0</v>
      </c>
      <c r="E57" s="1655"/>
      <c r="F57" s="1655"/>
      <c r="G57" s="1655"/>
      <c r="H57" s="1010">
        <f>224415-224415</f>
        <v>0</v>
      </c>
      <c r="L57" s="1609">
        <v>130000</v>
      </c>
      <c r="S57" s="1396"/>
    </row>
    <row r="59" spans="1:26">
      <c r="D59" s="1031"/>
    </row>
    <row r="60" spans="1:26" ht="15.75" thickBot="1">
      <c r="D60" s="1031"/>
    </row>
    <row r="61" spans="1:26">
      <c r="B61" s="1011"/>
      <c r="C61" s="1012"/>
      <c r="D61" s="1012"/>
      <c r="E61" s="1012"/>
      <c r="F61" s="1012"/>
      <c r="G61" s="1012"/>
      <c r="H61" s="1012"/>
      <c r="I61" s="1012"/>
      <c r="J61" s="1012"/>
      <c r="K61" s="1012"/>
      <c r="L61" s="1012"/>
      <c r="M61" s="1012"/>
      <c r="N61" s="1012"/>
      <c r="O61" s="1012"/>
      <c r="P61" s="1012"/>
      <c r="Q61" s="1012"/>
      <c r="R61" s="1012"/>
      <c r="S61" s="1012"/>
      <c r="T61" s="1012"/>
      <c r="U61" s="1012"/>
      <c r="V61" s="1012"/>
      <c r="W61" s="1013"/>
    </row>
    <row r="62" spans="1:26" ht="18.75">
      <c r="B62" s="1014"/>
      <c r="C62" s="1796" t="s">
        <v>737</v>
      </c>
      <c r="D62" s="1796"/>
      <c r="E62" s="1796"/>
      <c r="F62" s="1796"/>
      <c r="G62" s="1796"/>
      <c r="H62" s="1796"/>
      <c r="I62" s="1796"/>
      <c r="J62" s="1796"/>
      <c r="K62" s="1796"/>
      <c r="L62" s="1796"/>
      <c r="M62" s="1796"/>
      <c r="N62" s="1796"/>
      <c r="O62" s="1796"/>
      <c r="P62" s="1796"/>
      <c r="Q62" s="1796"/>
      <c r="R62" s="1796"/>
      <c r="S62" s="1796"/>
      <c r="T62" s="1796"/>
      <c r="U62" s="1796"/>
      <c r="V62" s="1796"/>
      <c r="W62" s="1015"/>
    </row>
    <row r="63" spans="1:26">
      <c r="B63" s="1014"/>
      <c r="C63" s="1797" t="s">
        <v>558</v>
      </c>
      <c r="D63" s="1799" t="s">
        <v>559</v>
      </c>
      <c r="E63" s="1800"/>
      <c r="F63" s="1801" t="s">
        <v>560</v>
      </c>
      <c r="G63" s="1801"/>
      <c r="H63" s="1801"/>
      <c r="I63" s="1801"/>
      <c r="J63" s="1801"/>
      <c r="K63" s="1802" t="s">
        <v>561</v>
      </c>
      <c r="L63" s="1802"/>
      <c r="M63" s="1802"/>
      <c r="N63" s="1802"/>
      <c r="O63" s="1802"/>
      <c r="P63" s="1802"/>
      <c r="Q63" s="1802"/>
      <c r="R63" s="1803" t="s">
        <v>562</v>
      </c>
      <c r="S63" s="1804"/>
      <c r="T63" s="1804"/>
      <c r="U63" s="1804"/>
      <c r="V63" s="1805"/>
      <c r="W63" s="1015"/>
    </row>
    <row r="64" spans="1:26" ht="45">
      <c r="B64" s="1014"/>
      <c r="C64" s="1798"/>
      <c r="D64" s="1368" t="s">
        <v>563</v>
      </c>
      <c r="E64" s="1368" t="s">
        <v>564</v>
      </c>
      <c r="F64" s="1368" t="s">
        <v>563</v>
      </c>
      <c r="G64" s="1368" t="s">
        <v>564</v>
      </c>
      <c r="H64" s="1016" t="s">
        <v>565</v>
      </c>
      <c r="I64" s="1016" t="s">
        <v>566</v>
      </c>
      <c r="J64" s="1016" t="s">
        <v>567</v>
      </c>
      <c r="K64" s="1368" t="s">
        <v>563</v>
      </c>
      <c r="L64" s="1368" t="s">
        <v>564</v>
      </c>
      <c r="M64" s="1368" t="s">
        <v>568</v>
      </c>
      <c r="N64" s="1368" t="s">
        <v>569</v>
      </c>
      <c r="O64" s="1016" t="s">
        <v>565</v>
      </c>
      <c r="P64" s="1016" t="s">
        <v>566</v>
      </c>
      <c r="Q64" s="1016" t="s">
        <v>567</v>
      </c>
      <c r="R64" s="1017" t="s">
        <v>570</v>
      </c>
      <c r="S64" s="1017" t="s">
        <v>565</v>
      </c>
      <c r="T64" s="1017" t="s">
        <v>567</v>
      </c>
      <c r="U64" s="1017" t="s">
        <v>571</v>
      </c>
      <c r="V64" s="1017" t="s">
        <v>572</v>
      </c>
      <c r="W64" s="1015"/>
      <c r="X64" s="1482" t="s">
        <v>778</v>
      </c>
      <c r="Y64" s="1482" t="s">
        <v>779</v>
      </c>
      <c r="Z64" s="1482" t="s">
        <v>780</v>
      </c>
    </row>
    <row r="65" spans="1:26">
      <c r="A65" s="1400">
        <f>A66+A67</f>
        <v>3986202.8778749397</v>
      </c>
      <c r="B65" s="1403">
        <f>A65-D65</f>
        <v>0.30649997014552355</v>
      </c>
      <c r="C65" s="1372" t="s">
        <v>669</v>
      </c>
      <c r="D65" s="1551">
        <v>3986202.5713749696</v>
      </c>
      <c r="E65" s="1551">
        <v>10422775.10867027</v>
      </c>
      <c r="F65" s="1551">
        <v>3737003.9346881146</v>
      </c>
      <c r="G65" s="1551">
        <v>9732590.0284320284</v>
      </c>
      <c r="H65" s="1552">
        <v>2.8104084336085755</v>
      </c>
      <c r="I65" s="1551">
        <v>287.11556999251559</v>
      </c>
      <c r="J65" s="1553">
        <v>84.701378774498252</v>
      </c>
      <c r="K65" s="1551">
        <v>249198.63668685569</v>
      </c>
      <c r="L65" s="1551">
        <v>690185.08023824298</v>
      </c>
      <c r="M65" s="1552">
        <v>1.2976079028454937</v>
      </c>
      <c r="N65" s="1553">
        <v>895.58961454319513</v>
      </c>
      <c r="O65" s="1552">
        <v>4.255483393154762</v>
      </c>
      <c r="P65" s="1551">
        <v>260</v>
      </c>
      <c r="Q65" s="1551">
        <v>120.75784987041533</v>
      </c>
      <c r="R65" s="1551">
        <v>10422775.10867027</v>
      </c>
      <c r="S65" s="1552">
        <v>2.9060997601992256</v>
      </c>
      <c r="T65" s="1553">
        <v>87.088999934600039</v>
      </c>
      <c r="U65" s="1551">
        <v>30289624.24391713</v>
      </c>
      <c r="V65" s="1551">
        <v>907709.06075733609</v>
      </c>
      <c r="W65" s="1015"/>
      <c r="X65" s="1396">
        <f>E65/D65</f>
        <v>2.6147128556678241</v>
      </c>
      <c r="Y65" s="1396">
        <f>G65/F65</f>
        <v>2.6043831364722116</v>
      </c>
      <c r="Z65" s="1396">
        <f>L65/K65</f>
        <v>2.7696182026289859</v>
      </c>
    </row>
    <row r="66" spans="1:26">
      <c r="A66" s="1401">
        <f>'Погр. тип 1 ск.'!G49</f>
        <v>3092455.8778749397</v>
      </c>
      <c r="B66" s="1403">
        <f>A66-D66</f>
        <v>0</v>
      </c>
      <c r="C66" s="1376" t="s">
        <v>573</v>
      </c>
      <c r="D66" s="1554">
        <v>3092455.8778749397</v>
      </c>
      <c r="E66" s="1554">
        <v>8636936.05974501</v>
      </c>
      <c r="F66" s="1554">
        <v>2847638.0499818991</v>
      </c>
      <c r="G66" s="1554">
        <v>7954636.5809541903</v>
      </c>
      <c r="H66" s="1555">
        <v>2.9559202905280229</v>
      </c>
      <c r="I66" s="1554">
        <v>284.94294716905762</v>
      </c>
      <c r="J66" s="1556">
        <v>94.144399536615012</v>
      </c>
      <c r="K66" s="1554">
        <v>244817.82789304122</v>
      </c>
      <c r="L66" s="1554">
        <v>682299.47879082034</v>
      </c>
      <c r="M66" s="1555">
        <v>1.3033687084881476</v>
      </c>
      <c r="N66" s="1557">
        <v>889.2877904737278</v>
      </c>
      <c r="O66" s="1558">
        <v>4.2648706711286879</v>
      </c>
      <c r="P66" s="1559">
        <v>260</v>
      </c>
      <c r="Q66" s="1559">
        <v>122.02739073991147</v>
      </c>
      <c r="R66" s="1554">
        <v>8636936.05974501</v>
      </c>
      <c r="S66" s="1567">
        <v>3.0623726021898219</v>
      </c>
      <c r="T66" s="1561">
        <v>96.347096214411152</v>
      </c>
      <c r="U66" s="1554">
        <v>26449516.356228434</v>
      </c>
      <c r="V66" s="1554">
        <v>832143.70954596961</v>
      </c>
      <c r="W66" s="1015"/>
      <c r="X66" s="1396">
        <f>E66/D66</f>
        <v>2.7929051863078165</v>
      </c>
      <c r="Y66" s="1396">
        <f>G66/F66</f>
        <v>2.7934156101772674</v>
      </c>
      <c r="Z66" s="1396">
        <f>L66/K66</f>
        <v>2.786968108747828</v>
      </c>
    </row>
    <row r="67" spans="1:26">
      <c r="A67" s="1402">
        <f>'Погр. тип 1 ск.'!G50</f>
        <v>893747</v>
      </c>
      <c r="B67" s="1403">
        <f>A67-D67</f>
        <v>0.30649997014552355</v>
      </c>
      <c r="C67" s="1381" t="s">
        <v>574</v>
      </c>
      <c r="D67" s="1562">
        <v>893746.69350002985</v>
      </c>
      <c r="E67" s="1562">
        <v>1785839.0489252601</v>
      </c>
      <c r="F67" s="1562">
        <v>889365.88470621547</v>
      </c>
      <c r="G67" s="1562">
        <v>1777953.447477838</v>
      </c>
      <c r="H67" s="1563">
        <v>2.144575709764502</v>
      </c>
      <c r="I67" s="1562">
        <v>296.83597353435823</v>
      </c>
      <c r="J67" s="1564">
        <v>42.452916928885124</v>
      </c>
      <c r="K67" s="1562">
        <v>4380.8087938144745</v>
      </c>
      <c r="L67" s="1562">
        <v>7885.6014474226395</v>
      </c>
      <c r="M67" s="1563">
        <v>0.79915579191832509</v>
      </c>
      <c r="N67" s="1562">
        <v>6.3018240694673295</v>
      </c>
      <c r="O67" s="1565">
        <v>3.4432517692793874</v>
      </c>
      <c r="P67" s="1566">
        <v>260.00000000000136</v>
      </c>
      <c r="Q67" s="1566">
        <v>10.911178143941131</v>
      </c>
      <c r="R67" s="1562">
        <v>1785839.0489252601</v>
      </c>
      <c r="S67" s="1567">
        <v>2.1503101805281504</v>
      </c>
      <c r="T67" s="1561">
        <v>42.313640334408994</v>
      </c>
      <c r="U67" s="1562">
        <v>3840107.8876886964</v>
      </c>
      <c r="V67" s="1562">
        <v>75565.351211366476</v>
      </c>
      <c r="W67" s="1015"/>
      <c r="X67" s="1396">
        <f>E67/D67</f>
        <v>1.9981489855158836</v>
      </c>
      <c r="Y67" s="1396">
        <f>G67/F67</f>
        <v>1.9991248574428397</v>
      </c>
      <c r="Z67" s="1396">
        <f>L67/K67</f>
        <v>1.8000332401078063</v>
      </c>
    </row>
    <row r="68" spans="1:26" hidden="1">
      <c r="B68" s="1403"/>
      <c r="C68" s="1022"/>
      <c r="D68" s="1022"/>
      <c r="E68" s="1022"/>
      <c r="F68" s="1022"/>
      <c r="G68" s="1022"/>
      <c r="H68" s="1022"/>
      <c r="I68" s="1022"/>
      <c r="J68" s="1022"/>
      <c r="K68" s="1022"/>
      <c r="L68" s="1022"/>
      <c r="M68" s="1022"/>
      <c r="N68" s="1022"/>
      <c r="O68" s="1022"/>
      <c r="P68" s="1022"/>
      <c r="Q68" s="1022"/>
      <c r="R68" s="1022"/>
      <c r="S68" s="1022"/>
      <c r="T68" s="1022"/>
      <c r="U68" s="1022"/>
      <c r="V68" s="1022"/>
      <c r="W68" s="1015"/>
    </row>
    <row r="69" spans="1:26" ht="18.75" hidden="1">
      <c r="B69" s="1403"/>
      <c r="C69" s="1796" t="s">
        <v>674</v>
      </c>
      <c r="D69" s="1796"/>
      <c r="E69" s="1796"/>
      <c r="F69" s="1796"/>
      <c r="G69" s="1796"/>
      <c r="H69" s="1796"/>
      <c r="I69" s="1796"/>
      <c r="J69" s="1796"/>
      <c r="K69" s="1796"/>
      <c r="L69" s="1796"/>
      <c r="M69" s="1796"/>
      <c r="N69" s="1796"/>
      <c r="O69" s="1796"/>
      <c r="P69" s="1796"/>
      <c r="Q69" s="1796"/>
      <c r="R69" s="1796"/>
      <c r="S69" s="1796"/>
      <c r="T69" s="1796"/>
      <c r="U69" s="1796"/>
      <c r="V69" s="1796"/>
      <c r="W69" s="1015"/>
    </row>
    <row r="70" spans="1:26" hidden="1">
      <c r="B70" s="1403"/>
      <c r="C70" s="1797" t="s">
        <v>558</v>
      </c>
      <c r="D70" s="1799" t="s">
        <v>559</v>
      </c>
      <c r="E70" s="1800"/>
      <c r="F70" s="1801" t="s">
        <v>560</v>
      </c>
      <c r="G70" s="1801"/>
      <c r="H70" s="1801"/>
      <c r="I70" s="1801"/>
      <c r="J70" s="1801"/>
      <c r="K70" s="1802" t="s">
        <v>561</v>
      </c>
      <c r="L70" s="1802"/>
      <c r="M70" s="1802"/>
      <c r="N70" s="1802"/>
      <c r="O70" s="1802"/>
      <c r="P70" s="1802"/>
      <c r="Q70" s="1802"/>
      <c r="R70" s="1803" t="s">
        <v>562</v>
      </c>
      <c r="S70" s="1804"/>
      <c r="T70" s="1804"/>
      <c r="U70" s="1804"/>
      <c r="V70" s="1805"/>
      <c r="W70" s="1015"/>
    </row>
    <row r="71" spans="1:26" ht="45" hidden="1">
      <c r="B71" s="1403"/>
      <c r="C71" s="1798"/>
      <c r="D71" s="1368" t="s">
        <v>563</v>
      </c>
      <c r="E71" s="1368" t="s">
        <v>564</v>
      </c>
      <c r="F71" s="1368" t="s">
        <v>563</v>
      </c>
      <c r="G71" s="1368" t="s">
        <v>564</v>
      </c>
      <c r="H71" s="1016" t="s">
        <v>565</v>
      </c>
      <c r="I71" s="1016" t="s">
        <v>566</v>
      </c>
      <c r="J71" s="1016" t="s">
        <v>567</v>
      </c>
      <c r="K71" s="1368" t="s">
        <v>563</v>
      </c>
      <c r="L71" s="1368" t="s">
        <v>564</v>
      </c>
      <c r="M71" s="1368" t="s">
        <v>568</v>
      </c>
      <c r="N71" s="1368" t="s">
        <v>569</v>
      </c>
      <c r="O71" s="1016" t="s">
        <v>565</v>
      </c>
      <c r="P71" s="1016" t="s">
        <v>566</v>
      </c>
      <c r="Q71" s="1016" t="s">
        <v>567</v>
      </c>
      <c r="R71" s="1017" t="s">
        <v>570</v>
      </c>
      <c r="S71" s="1017" t="s">
        <v>565</v>
      </c>
      <c r="T71" s="1017" t="s">
        <v>567</v>
      </c>
      <c r="U71" s="1017" t="s">
        <v>571</v>
      </c>
      <c r="V71" s="1017" t="s">
        <v>572</v>
      </c>
      <c r="W71" s="1015"/>
    </row>
    <row r="72" spans="1:26" hidden="1">
      <c r="B72" s="1403"/>
      <c r="C72" s="1372" t="s">
        <v>669</v>
      </c>
      <c r="D72" s="1373" t="e">
        <f>#REF!</f>
        <v>#REF!</v>
      </c>
      <c r="E72" s="1373" t="e">
        <f>#REF!</f>
        <v>#REF!</v>
      </c>
      <c r="F72" s="1373" t="e">
        <f>#REF!</f>
        <v>#REF!</v>
      </c>
      <c r="G72" s="1373" t="e">
        <f>#REF!</f>
        <v>#REF!</v>
      </c>
      <c r="H72" s="1374" t="e">
        <f>#REF!</f>
        <v>#REF!</v>
      </c>
      <c r="I72" s="1373" t="e">
        <f>#REF!</f>
        <v>#REF!</v>
      </c>
      <c r="J72" s="1373" t="e">
        <f>#REF!</f>
        <v>#REF!</v>
      </c>
      <c r="K72" s="1373" t="e">
        <f>#REF!</f>
        <v>#REF!</v>
      </c>
      <c r="L72" s="1373" t="e">
        <f>#REF!</f>
        <v>#REF!</v>
      </c>
      <c r="M72" s="1374" t="e">
        <f>#REF!</f>
        <v>#REF!</v>
      </c>
      <c r="N72" s="1373" t="e">
        <f>#REF!</f>
        <v>#REF!</v>
      </c>
      <c r="O72" s="1374" t="e">
        <f>#REF!</f>
        <v>#REF!</v>
      </c>
      <c r="P72" s="1373" t="e">
        <f>#REF!</f>
        <v>#REF!</v>
      </c>
      <c r="Q72" s="1373" t="e">
        <f>#REF!</f>
        <v>#REF!</v>
      </c>
      <c r="R72" s="1373" t="e">
        <f>#REF!</f>
        <v>#REF!</v>
      </c>
      <c r="S72" s="1374" t="e">
        <f>#REF!</f>
        <v>#REF!</v>
      </c>
      <c r="T72" s="1373" t="e">
        <f>#REF!</f>
        <v>#REF!</v>
      </c>
      <c r="U72" s="1373" t="e">
        <f>#REF!</f>
        <v>#REF!</v>
      </c>
      <c r="V72" s="1373" t="e">
        <f>#REF!</f>
        <v>#REF!</v>
      </c>
      <c r="W72" s="1015"/>
    </row>
    <row r="73" spans="1:26" hidden="1">
      <c r="B73" s="1403"/>
      <c r="C73" s="1376" t="s">
        <v>573</v>
      </c>
      <c r="D73" s="1377" t="e">
        <f>#REF!</f>
        <v>#REF!</v>
      </c>
      <c r="E73" s="1377" t="e">
        <f>#REF!</f>
        <v>#REF!</v>
      </c>
      <c r="F73" s="1377" t="e">
        <f>#REF!</f>
        <v>#REF!</v>
      </c>
      <c r="G73" s="1377" t="e">
        <f>#REF!</f>
        <v>#REF!</v>
      </c>
      <c r="H73" s="1378" t="e">
        <f>#REF!</f>
        <v>#REF!</v>
      </c>
      <c r="I73" s="1377" t="e">
        <f>#REF!</f>
        <v>#REF!</v>
      </c>
      <c r="J73" s="1386" t="e">
        <f>#REF!</f>
        <v>#REF!</v>
      </c>
      <c r="K73" s="1377" t="e">
        <f>#REF!</f>
        <v>#REF!</v>
      </c>
      <c r="L73" s="1377" t="e">
        <f>#REF!</f>
        <v>#REF!</v>
      </c>
      <c r="M73" s="1378" t="e">
        <f>#REF!</f>
        <v>#REF!</v>
      </c>
      <c r="N73" s="1377" t="e">
        <f>#REF!</f>
        <v>#REF!</v>
      </c>
      <c r="O73" s="1385" t="e">
        <f>#REF!</f>
        <v>#REF!</v>
      </c>
      <c r="P73" s="1385" t="e">
        <f>#REF!</f>
        <v>#REF!</v>
      </c>
      <c r="Q73" s="1386" t="e">
        <f>#REF!</f>
        <v>#REF!</v>
      </c>
      <c r="R73" s="1377" t="e">
        <f>#REF!</f>
        <v>#REF!</v>
      </c>
      <c r="S73" s="1018" t="e">
        <f>#REF!</f>
        <v>#REF!</v>
      </c>
      <c r="T73" s="1019" t="e">
        <f>#REF!</f>
        <v>#REF!</v>
      </c>
      <c r="U73" s="1377" t="e">
        <f>#REF!</f>
        <v>#REF!</v>
      </c>
      <c r="V73" s="1377" t="e">
        <f>#REF!</f>
        <v>#REF!</v>
      </c>
      <c r="W73" s="1015"/>
    </row>
    <row r="74" spans="1:26" hidden="1">
      <c r="B74" s="1403"/>
      <c r="C74" s="1381" t="s">
        <v>574</v>
      </c>
      <c r="D74" s="1382" t="e">
        <f>#REF!</f>
        <v>#REF!</v>
      </c>
      <c r="E74" s="1382" t="e">
        <f>#REF!</f>
        <v>#REF!</v>
      </c>
      <c r="F74" s="1382" t="e">
        <f>#REF!</f>
        <v>#REF!</v>
      </c>
      <c r="G74" s="1382" t="e">
        <f>#REF!</f>
        <v>#REF!</v>
      </c>
      <c r="H74" s="1383" t="e">
        <f>#REF!</f>
        <v>#REF!</v>
      </c>
      <c r="I74" s="1382" t="e">
        <f>#REF!</f>
        <v>#REF!</v>
      </c>
      <c r="J74" s="1388" t="e">
        <f>#REF!</f>
        <v>#REF!</v>
      </c>
      <c r="K74" s="1382" t="e">
        <f>#REF!</f>
        <v>#REF!</v>
      </c>
      <c r="L74" s="1382" t="e">
        <f>#REF!</f>
        <v>#REF!</v>
      </c>
      <c r="M74" s="1383" t="e">
        <f>#REF!</f>
        <v>#REF!</v>
      </c>
      <c r="N74" s="1382" t="e">
        <f>#REF!</f>
        <v>#REF!</v>
      </c>
      <c r="O74" s="1387" t="e">
        <f>#REF!</f>
        <v>#REF!</v>
      </c>
      <c r="P74" s="1387" t="e">
        <f>#REF!</f>
        <v>#REF!</v>
      </c>
      <c r="Q74" s="1388" t="e">
        <f>#REF!</f>
        <v>#REF!</v>
      </c>
      <c r="R74" s="1382" t="e">
        <f>#REF!</f>
        <v>#REF!</v>
      </c>
      <c r="S74" s="1018" t="e">
        <f>#REF!</f>
        <v>#REF!</v>
      </c>
      <c r="T74" s="1019" t="e">
        <f>#REF!</f>
        <v>#REF!</v>
      </c>
      <c r="U74" s="1382" t="e">
        <f>#REF!</f>
        <v>#REF!</v>
      </c>
      <c r="V74" s="1382" t="e">
        <f>#REF!</f>
        <v>#REF!</v>
      </c>
      <c r="W74" s="1015"/>
    </row>
    <row r="75" spans="1:26" hidden="1">
      <c r="B75" s="1403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1022"/>
      <c r="Q75" s="1022"/>
      <c r="R75" s="1022"/>
      <c r="S75" s="1022"/>
      <c r="T75" s="1022"/>
      <c r="U75" s="1022"/>
      <c r="V75" s="1022"/>
      <c r="W75" s="1015"/>
    </row>
    <row r="76" spans="1:26" ht="18.75" hidden="1">
      <c r="B76" s="1403"/>
      <c r="C76" s="1796" t="s">
        <v>675</v>
      </c>
      <c r="D76" s="1796"/>
      <c r="E76" s="1796"/>
      <c r="F76" s="1796"/>
      <c r="G76" s="1796"/>
      <c r="H76" s="1796"/>
      <c r="I76" s="1796"/>
      <c r="J76" s="1796"/>
      <c r="K76" s="1796"/>
      <c r="L76" s="1796"/>
      <c r="M76" s="1796"/>
      <c r="N76" s="1796"/>
      <c r="O76" s="1796"/>
      <c r="P76" s="1796"/>
      <c r="Q76" s="1796"/>
      <c r="R76" s="1796"/>
      <c r="S76" s="1796"/>
      <c r="T76" s="1796"/>
      <c r="U76" s="1796"/>
      <c r="V76" s="1796"/>
      <c r="W76" s="1015"/>
    </row>
    <row r="77" spans="1:26" hidden="1">
      <c r="B77" s="1403"/>
      <c r="C77" s="1797" t="s">
        <v>558</v>
      </c>
      <c r="D77" s="1799" t="s">
        <v>559</v>
      </c>
      <c r="E77" s="1800"/>
      <c r="F77" s="1801" t="s">
        <v>560</v>
      </c>
      <c r="G77" s="1801"/>
      <c r="H77" s="1801"/>
      <c r="I77" s="1801"/>
      <c r="J77" s="1801"/>
      <c r="K77" s="1802" t="s">
        <v>561</v>
      </c>
      <c r="L77" s="1802"/>
      <c r="M77" s="1802"/>
      <c r="N77" s="1802"/>
      <c r="O77" s="1802"/>
      <c r="P77" s="1802"/>
      <c r="Q77" s="1802"/>
      <c r="R77" s="1803" t="s">
        <v>562</v>
      </c>
      <c r="S77" s="1804"/>
      <c r="T77" s="1804"/>
      <c r="U77" s="1804"/>
      <c r="V77" s="1805"/>
      <c r="W77" s="1015"/>
    </row>
    <row r="78" spans="1:26" ht="45" hidden="1">
      <c r="B78" s="1403"/>
      <c r="C78" s="1798"/>
      <c r="D78" s="1368" t="s">
        <v>563</v>
      </c>
      <c r="E78" s="1368" t="s">
        <v>564</v>
      </c>
      <c r="F78" s="1368" t="s">
        <v>563</v>
      </c>
      <c r="G78" s="1368" t="s">
        <v>564</v>
      </c>
      <c r="H78" s="1016" t="s">
        <v>565</v>
      </c>
      <c r="I78" s="1016" t="s">
        <v>566</v>
      </c>
      <c r="J78" s="1016" t="s">
        <v>567</v>
      </c>
      <c r="K78" s="1368" t="s">
        <v>563</v>
      </c>
      <c r="L78" s="1368" t="s">
        <v>564</v>
      </c>
      <c r="M78" s="1368" t="s">
        <v>568</v>
      </c>
      <c r="N78" s="1368" t="s">
        <v>569</v>
      </c>
      <c r="O78" s="1016" t="s">
        <v>565</v>
      </c>
      <c r="P78" s="1016" t="s">
        <v>566</v>
      </c>
      <c r="Q78" s="1016" t="s">
        <v>567</v>
      </c>
      <c r="R78" s="1017" t="s">
        <v>570</v>
      </c>
      <c r="S78" s="1017" t="s">
        <v>565</v>
      </c>
      <c r="T78" s="1017" t="s">
        <v>567</v>
      </c>
      <c r="U78" s="1017" t="s">
        <v>571</v>
      </c>
      <c r="V78" s="1017" t="s">
        <v>572</v>
      </c>
      <c r="W78" s="1015"/>
    </row>
    <row r="79" spans="1:26" hidden="1">
      <c r="B79" s="1403"/>
      <c r="C79" s="1372" t="s">
        <v>669</v>
      </c>
      <c r="D79" s="1373" t="e">
        <f>#REF!</f>
        <v>#REF!</v>
      </c>
      <c r="E79" s="1373" t="e">
        <f>#REF!</f>
        <v>#REF!</v>
      </c>
      <c r="F79" s="1373" t="e">
        <f>#REF!</f>
        <v>#REF!</v>
      </c>
      <c r="G79" s="1373" t="e">
        <f>#REF!</f>
        <v>#REF!</v>
      </c>
      <c r="H79" s="1374" t="e">
        <f>#REF!</f>
        <v>#REF!</v>
      </c>
      <c r="I79" s="1373" t="e">
        <f>#REF!</f>
        <v>#REF!</v>
      </c>
      <c r="J79" s="1373" t="e">
        <f>#REF!</f>
        <v>#REF!</v>
      </c>
      <c r="K79" s="1373" t="e">
        <f>#REF!</f>
        <v>#REF!</v>
      </c>
      <c r="L79" s="1373" t="e">
        <f>#REF!</f>
        <v>#REF!</v>
      </c>
      <c r="M79" s="1373" t="e">
        <f>#REF!</f>
        <v>#REF!</v>
      </c>
      <c r="N79" s="1373" t="e">
        <f>#REF!</f>
        <v>#REF!</v>
      </c>
      <c r="O79" s="1374" t="e">
        <f>#REF!</f>
        <v>#REF!</v>
      </c>
      <c r="P79" s="1373" t="e">
        <f>#REF!</f>
        <v>#REF!</v>
      </c>
      <c r="Q79" s="1373" t="e">
        <f>#REF!</f>
        <v>#REF!</v>
      </c>
      <c r="R79" s="1373" t="e">
        <f>#REF!</f>
        <v>#REF!</v>
      </c>
      <c r="S79" s="1374" t="e">
        <f>#REF!</f>
        <v>#REF!</v>
      </c>
      <c r="T79" s="1373" t="e">
        <f>#REF!</f>
        <v>#REF!</v>
      </c>
      <c r="U79" s="1373" t="e">
        <f>#REF!</f>
        <v>#REF!</v>
      </c>
      <c r="V79" s="1373" t="e">
        <f>#REF!</f>
        <v>#REF!</v>
      </c>
      <c r="W79" s="1015"/>
    </row>
    <row r="80" spans="1:26" hidden="1">
      <c r="B80" s="1403"/>
      <c r="C80" s="1376" t="s">
        <v>573</v>
      </c>
      <c r="D80" s="1377" t="e">
        <f>#REF!</f>
        <v>#REF!</v>
      </c>
      <c r="E80" s="1377" t="e">
        <f>#REF!</f>
        <v>#REF!</v>
      </c>
      <c r="F80" s="1377" t="e">
        <f>#REF!</f>
        <v>#REF!</v>
      </c>
      <c r="G80" s="1377" t="e">
        <f>#REF!</f>
        <v>#REF!</v>
      </c>
      <c r="H80" s="1378" t="e">
        <f>#REF!</f>
        <v>#REF!</v>
      </c>
      <c r="I80" s="1377" t="e">
        <f>#REF!</f>
        <v>#REF!</v>
      </c>
      <c r="J80" s="1386" t="e">
        <f>#REF!</f>
        <v>#REF!</v>
      </c>
      <c r="K80" s="1377" t="e">
        <f>#REF!</f>
        <v>#REF!</v>
      </c>
      <c r="L80" s="1377" t="e">
        <f>#REF!</f>
        <v>#REF!</v>
      </c>
      <c r="M80" s="1378" t="e">
        <f>#REF!</f>
        <v>#REF!</v>
      </c>
      <c r="N80" s="1377" t="e">
        <f>#REF!</f>
        <v>#REF!</v>
      </c>
      <c r="O80" s="1385" t="e">
        <f>#REF!</f>
        <v>#REF!</v>
      </c>
      <c r="P80" s="1385" t="e">
        <f>#REF!</f>
        <v>#REF!</v>
      </c>
      <c r="Q80" s="1386" t="e">
        <f>#REF!</f>
        <v>#REF!</v>
      </c>
      <c r="R80" s="1377" t="e">
        <f>#REF!</f>
        <v>#REF!</v>
      </c>
      <c r="S80" s="1018" t="e">
        <f>#REF!</f>
        <v>#REF!</v>
      </c>
      <c r="T80" s="1019" t="e">
        <f>#REF!</f>
        <v>#REF!</v>
      </c>
      <c r="U80" s="1377" t="e">
        <f>#REF!</f>
        <v>#REF!</v>
      </c>
      <c r="V80" s="1377" t="e">
        <f>#REF!</f>
        <v>#REF!</v>
      </c>
      <c r="W80" s="1015"/>
    </row>
    <row r="81" spans="1:26" hidden="1">
      <c r="B81" s="1403"/>
      <c r="C81" s="1381" t="s">
        <v>574</v>
      </c>
      <c r="D81" s="1382" t="e">
        <f>#REF!</f>
        <v>#REF!</v>
      </c>
      <c r="E81" s="1382" t="e">
        <f>#REF!</f>
        <v>#REF!</v>
      </c>
      <c r="F81" s="1382" t="e">
        <f>#REF!</f>
        <v>#REF!</v>
      </c>
      <c r="G81" s="1382" t="e">
        <f>#REF!</f>
        <v>#REF!</v>
      </c>
      <c r="H81" s="1383" t="e">
        <f>#REF!</f>
        <v>#REF!</v>
      </c>
      <c r="I81" s="1382" t="e">
        <f>#REF!</f>
        <v>#REF!</v>
      </c>
      <c r="J81" s="1388" t="e">
        <f>#REF!</f>
        <v>#REF!</v>
      </c>
      <c r="K81" s="1382" t="e">
        <f>#REF!</f>
        <v>#REF!</v>
      </c>
      <c r="L81" s="1382" t="e">
        <f>#REF!</f>
        <v>#REF!</v>
      </c>
      <c r="M81" s="1383" t="e">
        <f>#REF!</f>
        <v>#REF!</v>
      </c>
      <c r="N81" s="1382" t="e">
        <f>#REF!</f>
        <v>#REF!</v>
      </c>
      <c r="O81" s="1387" t="e">
        <f>#REF!</f>
        <v>#REF!</v>
      </c>
      <c r="P81" s="1387" t="e">
        <f>#REF!</f>
        <v>#REF!</v>
      </c>
      <c r="Q81" s="1388" t="e">
        <f>#REF!</f>
        <v>#REF!</v>
      </c>
      <c r="R81" s="1382" t="e">
        <f>#REF!</f>
        <v>#REF!</v>
      </c>
      <c r="S81" s="1018" t="e">
        <f>#REF!</f>
        <v>#REF!</v>
      </c>
      <c r="T81" s="1019" t="e">
        <f>#REF!</f>
        <v>#REF!</v>
      </c>
      <c r="U81" s="1382" t="e">
        <f>#REF!</f>
        <v>#REF!</v>
      </c>
      <c r="V81" s="1382" t="e">
        <f>#REF!</f>
        <v>#REF!</v>
      </c>
      <c r="W81" s="1015"/>
    </row>
    <row r="82" spans="1:26" ht="15.75" thickBot="1">
      <c r="B82" s="1404"/>
      <c r="C82" s="1020"/>
      <c r="D82" s="1020"/>
      <c r="E82" s="1020"/>
      <c r="F82" s="1020"/>
      <c r="G82" s="1020"/>
      <c r="H82" s="1020"/>
      <c r="I82" s="1020"/>
      <c r="J82" s="1020"/>
      <c r="K82" s="1020"/>
      <c r="L82" s="1020"/>
      <c r="M82" s="1020"/>
      <c r="N82" s="1020"/>
      <c r="O82" s="1020"/>
      <c r="P82" s="1020"/>
      <c r="Q82" s="1020"/>
      <c r="R82" s="1020"/>
      <c r="S82" s="1020"/>
      <c r="T82" s="1020"/>
      <c r="U82" s="1020"/>
      <c r="V82" s="1020"/>
      <c r="W82" s="1021"/>
    </row>
    <row r="83" spans="1:26" ht="15.75">
      <c r="A83" s="1390">
        <f>ЭШ_рыхлая!G26</f>
        <v>254800</v>
      </c>
      <c r="B83" s="1398">
        <f>A83-D83</f>
        <v>0</v>
      </c>
      <c r="C83" s="1389" t="s">
        <v>734</v>
      </c>
      <c r="D83" s="1484">
        <v>254800</v>
      </c>
      <c r="E83" s="1485">
        <v>458640</v>
      </c>
      <c r="F83" s="1492">
        <v>254800</v>
      </c>
      <c r="G83" s="1493">
        <v>458640</v>
      </c>
      <c r="S83" s="1512">
        <v>2.0353022417227402</v>
      </c>
      <c r="X83" s="1010">
        <f>E83/D83</f>
        <v>1.8</v>
      </c>
    </row>
    <row r="84" spans="1:26" ht="16.5" thickBot="1">
      <c r="A84" s="1399">
        <f>A65+A83</f>
        <v>4241002.8778749397</v>
      </c>
      <c r="B84" s="1758">
        <f>A84-D84</f>
        <v>0.30649997014552355</v>
      </c>
      <c r="C84" s="1392" t="s">
        <v>735</v>
      </c>
      <c r="D84" s="1494">
        <f>D65+D83</f>
        <v>4241002.5713749696</v>
      </c>
      <c r="E84" s="1495">
        <f>E65+E83</f>
        <v>10881415.10867027</v>
      </c>
      <c r="F84" s="1494">
        <f>F65+F83</f>
        <v>3991803.9346881146</v>
      </c>
      <c r="G84" s="1495">
        <f>G65+G83</f>
        <v>10191230.028432028</v>
      </c>
      <c r="S84" s="1511"/>
      <c r="U84" s="1010">
        <f>E65*S65</f>
        <v>30289624.24391713</v>
      </c>
    </row>
    <row r="85" spans="1:26" ht="15.75">
      <c r="A85" s="1390">
        <f>ЭШ_рыхлая!G31</f>
        <v>529969.89990676846</v>
      </c>
    </row>
    <row r="86" spans="1:26" ht="18.75">
      <c r="A86" s="1396">
        <f>A85/A83</f>
        <v>2.0799446621144759</v>
      </c>
      <c r="C86" s="1655" t="s">
        <v>662</v>
      </c>
      <c r="D86" s="1655">
        <f>'Погр. тип 1_рыхл'!G62</f>
        <v>182499.5</v>
      </c>
      <c r="E86" s="1655"/>
      <c r="F86" s="1655"/>
      <c r="G86" s="1655"/>
      <c r="H86" s="1765">
        <f>82499.5+50000+50000</f>
        <v>182499.5</v>
      </c>
    </row>
    <row r="87" spans="1:26">
      <c r="D87" s="1424"/>
    </row>
    <row r="88" spans="1:26">
      <c r="D88" s="1031"/>
    </row>
    <row r="89" spans="1:26">
      <c r="D89" s="1031"/>
    </row>
    <row r="90" spans="1:26" ht="15.75" thickBot="1">
      <c r="D90" s="1031"/>
    </row>
    <row r="91" spans="1:26">
      <c r="B91" s="1011"/>
      <c r="C91" s="1012"/>
      <c r="D91" s="1012"/>
      <c r="E91" s="1012"/>
      <c r="F91" s="1012"/>
      <c r="G91" s="1012"/>
      <c r="H91" s="1012"/>
      <c r="I91" s="1012"/>
      <c r="J91" s="1012"/>
      <c r="K91" s="1012"/>
      <c r="L91" s="1012"/>
      <c r="M91" s="1012"/>
      <c r="N91" s="1012"/>
      <c r="O91" s="1012"/>
      <c r="P91" s="1012"/>
      <c r="Q91" s="1012"/>
      <c r="R91" s="1012"/>
      <c r="S91" s="1012"/>
      <c r="T91" s="1012"/>
      <c r="U91" s="1012"/>
      <c r="V91" s="1012"/>
      <c r="W91" s="1013"/>
    </row>
    <row r="92" spans="1:26" ht="18.75">
      <c r="B92" s="1014"/>
      <c r="C92" s="1796" t="s">
        <v>738</v>
      </c>
      <c r="D92" s="1796"/>
      <c r="E92" s="1796"/>
      <c r="F92" s="1796"/>
      <c r="G92" s="1796"/>
      <c r="H92" s="1796"/>
      <c r="I92" s="1796"/>
      <c r="J92" s="1796"/>
      <c r="K92" s="1796"/>
      <c r="L92" s="1796"/>
      <c r="M92" s="1796"/>
      <c r="N92" s="1796"/>
      <c r="O92" s="1796"/>
      <c r="P92" s="1796"/>
      <c r="Q92" s="1796"/>
      <c r="R92" s="1796"/>
      <c r="S92" s="1796"/>
      <c r="T92" s="1796"/>
      <c r="U92" s="1796"/>
      <c r="V92" s="1796"/>
      <c r="W92" s="1015"/>
    </row>
    <row r="93" spans="1:26">
      <c r="B93" s="1014"/>
      <c r="C93" s="1797" t="s">
        <v>558</v>
      </c>
      <c r="D93" s="1799" t="s">
        <v>559</v>
      </c>
      <c r="E93" s="1800"/>
      <c r="F93" s="1801" t="s">
        <v>560</v>
      </c>
      <c r="G93" s="1801"/>
      <c r="H93" s="1801"/>
      <c r="I93" s="1801"/>
      <c r="J93" s="1801"/>
      <c r="K93" s="1802" t="s">
        <v>561</v>
      </c>
      <c r="L93" s="1802"/>
      <c r="M93" s="1802"/>
      <c r="N93" s="1802"/>
      <c r="O93" s="1802"/>
      <c r="P93" s="1802"/>
      <c r="Q93" s="1802"/>
      <c r="R93" s="1803" t="s">
        <v>562</v>
      </c>
      <c r="S93" s="1804"/>
      <c r="T93" s="1804"/>
      <c r="U93" s="1804"/>
      <c r="V93" s="1805"/>
      <c r="W93" s="1015"/>
    </row>
    <row r="94" spans="1:26" ht="45">
      <c r="B94" s="1014"/>
      <c r="C94" s="1798"/>
      <c r="D94" s="1368" t="s">
        <v>563</v>
      </c>
      <c r="E94" s="1368" t="s">
        <v>564</v>
      </c>
      <c r="F94" s="1368" t="s">
        <v>563</v>
      </c>
      <c r="G94" s="1368" t="s">
        <v>564</v>
      </c>
      <c r="H94" s="1016" t="s">
        <v>565</v>
      </c>
      <c r="I94" s="1016" t="s">
        <v>566</v>
      </c>
      <c r="J94" s="1016" t="s">
        <v>567</v>
      </c>
      <c r="K94" s="1368" t="s">
        <v>563</v>
      </c>
      <c r="L94" s="1368" t="s">
        <v>564</v>
      </c>
      <c r="M94" s="1368" t="s">
        <v>568</v>
      </c>
      <c r="N94" s="1368" t="s">
        <v>569</v>
      </c>
      <c r="O94" s="1016" t="s">
        <v>565</v>
      </c>
      <c r="P94" s="1016" t="s">
        <v>566</v>
      </c>
      <c r="Q94" s="1016" t="s">
        <v>567</v>
      </c>
      <c r="R94" s="1017" t="s">
        <v>570</v>
      </c>
      <c r="S94" s="1017" t="s">
        <v>565</v>
      </c>
      <c r="T94" s="1017" t="s">
        <v>567</v>
      </c>
      <c r="U94" s="1017" t="s">
        <v>571</v>
      </c>
      <c r="V94" s="1017" t="s">
        <v>572</v>
      </c>
      <c r="W94" s="1015"/>
      <c r="X94" s="1482" t="s">
        <v>778</v>
      </c>
      <c r="Y94" s="1482" t="s">
        <v>779</v>
      </c>
      <c r="Z94" s="1482" t="s">
        <v>780</v>
      </c>
    </row>
    <row r="95" spans="1:26">
      <c r="A95" s="1400">
        <f>A96+A97</f>
        <v>3690118</v>
      </c>
      <c r="B95" s="1403">
        <f>A95-D95</f>
        <v>0</v>
      </c>
      <c r="C95" s="1372" t="s">
        <v>669</v>
      </c>
      <c r="D95" s="1551">
        <v>3690118</v>
      </c>
      <c r="E95" s="1551">
        <v>9657542</v>
      </c>
      <c r="F95" s="1551">
        <v>3450685</v>
      </c>
      <c r="G95" s="1551">
        <v>8990338</v>
      </c>
      <c r="H95" s="1552">
        <v>3.07</v>
      </c>
      <c r="I95" s="1551">
        <v>271</v>
      </c>
      <c r="J95" s="1553">
        <v>73.5</v>
      </c>
      <c r="K95" s="1551">
        <v>239433</v>
      </c>
      <c r="L95" s="1551">
        <v>667203</v>
      </c>
      <c r="M95" s="1552">
        <v>1.44</v>
      </c>
      <c r="N95" s="1553">
        <v>959.8</v>
      </c>
      <c r="O95" s="1552">
        <v>3.96</v>
      </c>
      <c r="P95" s="1551">
        <v>260</v>
      </c>
      <c r="Q95" s="1553">
        <v>118.9</v>
      </c>
      <c r="R95" s="1551">
        <v>9657542</v>
      </c>
      <c r="S95" s="1552">
        <v>3.13</v>
      </c>
      <c r="T95" s="1553">
        <v>76.599999999999994</v>
      </c>
      <c r="U95" s="1551">
        <v>30270132</v>
      </c>
      <c r="V95" s="1551">
        <v>740216</v>
      </c>
      <c r="W95" s="1015"/>
      <c r="X95" s="1396">
        <f>E95/D95</f>
        <v>2.6171363625770234</v>
      </c>
      <c r="Y95" s="1396">
        <f>G95/F95</f>
        <v>2.6053777728190202</v>
      </c>
      <c r="Z95" s="1396">
        <f>L95/K95</f>
        <v>2.7865958326546467</v>
      </c>
    </row>
    <row r="96" spans="1:26">
      <c r="A96" s="1401">
        <f>'Погр. тип 1 ск.'!H49</f>
        <v>3032073</v>
      </c>
      <c r="B96" s="1403">
        <f>A96-D96</f>
        <v>0</v>
      </c>
      <c r="C96" s="1376" t="s">
        <v>573</v>
      </c>
      <c r="D96" s="1554">
        <v>3032073</v>
      </c>
      <c r="E96" s="1554">
        <v>8443265</v>
      </c>
      <c r="F96" s="1608">
        <v>2795735</v>
      </c>
      <c r="G96" s="1554">
        <v>7781633</v>
      </c>
      <c r="H96" s="1555">
        <v>3.2</v>
      </c>
      <c r="I96" s="1554">
        <v>267</v>
      </c>
      <c r="J96" s="1556">
        <v>77.900000000000006</v>
      </c>
      <c r="K96" s="1554">
        <v>236338</v>
      </c>
      <c r="L96" s="1554">
        <v>661632</v>
      </c>
      <c r="M96" s="1555">
        <v>1.45</v>
      </c>
      <c r="N96" s="1557">
        <v>956.4</v>
      </c>
      <c r="O96" s="1558">
        <v>3.96</v>
      </c>
      <c r="P96" s="1559">
        <v>260</v>
      </c>
      <c r="Q96" s="1556">
        <v>119.8</v>
      </c>
      <c r="R96" s="1554">
        <v>8443265</v>
      </c>
      <c r="S96" s="1696">
        <v>3.26</v>
      </c>
      <c r="T96" s="1561">
        <v>81.2</v>
      </c>
      <c r="U96" s="1554">
        <v>27539845</v>
      </c>
      <c r="V96" s="1554">
        <v>685581</v>
      </c>
      <c r="W96" s="1015"/>
      <c r="X96" s="1396">
        <f>E96/D96</f>
        <v>2.7846509632188936</v>
      </c>
      <c r="Y96" s="1396">
        <f>G96/F96</f>
        <v>2.783394348892152</v>
      </c>
      <c r="Z96" s="1396">
        <f>L96/K96</f>
        <v>2.7995159474989211</v>
      </c>
    </row>
    <row r="97" spans="1:26">
      <c r="A97" s="1402">
        <f>'Погр. тип 1 ск.'!H50</f>
        <v>658045</v>
      </c>
      <c r="B97" s="1403">
        <f>A97-D97</f>
        <v>0</v>
      </c>
      <c r="C97" s="1381" t="s">
        <v>574</v>
      </c>
      <c r="D97" s="1562">
        <v>658045</v>
      </c>
      <c r="E97" s="1562">
        <v>1214276</v>
      </c>
      <c r="F97" s="1562">
        <v>654950</v>
      </c>
      <c r="G97" s="1562">
        <v>1208705</v>
      </c>
      <c r="H97" s="1563">
        <v>2.2400000000000002</v>
      </c>
      <c r="I97" s="1562">
        <v>295</v>
      </c>
      <c r="J97" s="1564">
        <v>45.1</v>
      </c>
      <c r="K97" s="1562">
        <v>3095</v>
      </c>
      <c r="L97" s="1562">
        <v>5572</v>
      </c>
      <c r="M97" s="1563">
        <v>0.61</v>
      </c>
      <c r="N97" s="1562">
        <v>3</v>
      </c>
      <c r="O97" s="1565">
        <v>3.44</v>
      </c>
      <c r="P97" s="1566">
        <v>260</v>
      </c>
      <c r="Q97" s="1564">
        <v>11.3</v>
      </c>
      <c r="R97" s="1562">
        <v>1214276</v>
      </c>
      <c r="S97" s="1560">
        <v>2.25</v>
      </c>
      <c r="T97" s="1561">
        <v>45</v>
      </c>
      <c r="U97" s="1562">
        <v>2730287</v>
      </c>
      <c r="V97" s="1562">
        <v>54634</v>
      </c>
      <c r="W97" s="1015"/>
      <c r="X97" s="1396">
        <f>E97/D97</f>
        <v>1.8452780584914406</v>
      </c>
      <c r="Y97" s="1396">
        <f>G97/F97</f>
        <v>1.8454920222917779</v>
      </c>
      <c r="Z97" s="1396">
        <f>IF(K97=0,0,L97/K97)</f>
        <v>1.8003231017770598</v>
      </c>
    </row>
    <row r="98" spans="1:26" hidden="1">
      <c r="B98" s="1403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2"/>
      <c r="T98" s="1022"/>
      <c r="U98" s="1022"/>
      <c r="V98" s="1022"/>
      <c r="W98" s="1015"/>
    </row>
    <row r="99" spans="1:26" ht="18.75" hidden="1">
      <c r="B99" s="1403"/>
      <c r="C99" s="1796" t="s">
        <v>677</v>
      </c>
      <c r="D99" s="1796"/>
      <c r="E99" s="1796"/>
      <c r="F99" s="1796"/>
      <c r="G99" s="1796"/>
      <c r="H99" s="1796"/>
      <c r="I99" s="1796"/>
      <c r="J99" s="1796"/>
      <c r="K99" s="1796"/>
      <c r="L99" s="1796"/>
      <c r="M99" s="1796"/>
      <c r="N99" s="1796"/>
      <c r="O99" s="1796"/>
      <c r="P99" s="1796"/>
      <c r="Q99" s="1796"/>
      <c r="R99" s="1796"/>
      <c r="S99" s="1796"/>
      <c r="T99" s="1796"/>
      <c r="U99" s="1796"/>
      <c r="V99" s="1796"/>
      <c r="W99" s="1015"/>
    </row>
    <row r="100" spans="1:26" hidden="1">
      <c r="B100" s="1403"/>
      <c r="C100" s="1797" t="s">
        <v>558</v>
      </c>
      <c r="D100" s="1799" t="s">
        <v>559</v>
      </c>
      <c r="E100" s="1800"/>
      <c r="F100" s="1801" t="s">
        <v>560</v>
      </c>
      <c r="G100" s="1801"/>
      <c r="H100" s="1801"/>
      <c r="I100" s="1801"/>
      <c r="J100" s="1801"/>
      <c r="K100" s="1802" t="s">
        <v>561</v>
      </c>
      <c r="L100" s="1802"/>
      <c r="M100" s="1802"/>
      <c r="N100" s="1802"/>
      <c r="O100" s="1802"/>
      <c r="P100" s="1802"/>
      <c r="Q100" s="1802"/>
      <c r="R100" s="1803" t="s">
        <v>562</v>
      </c>
      <c r="S100" s="1804"/>
      <c r="T100" s="1804"/>
      <c r="U100" s="1804"/>
      <c r="V100" s="1805"/>
      <c r="W100" s="1015"/>
    </row>
    <row r="101" spans="1:26" ht="45" hidden="1">
      <c r="B101" s="1403"/>
      <c r="C101" s="1798"/>
      <c r="D101" s="1368" t="s">
        <v>563</v>
      </c>
      <c r="E101" s="1368" t="s">
        <v>564</v>
      </c>
      <c r="F101" s="1368" t="s">
        <v>563</v>
      </c>
      <c r="G101" s="1368" t="s">
        <v>564</v>
      </c>
      <c r="H101" s="1016" t="s">
        <v>565</v>
      </c>
      <c r="I101" s="1016" t="s">
        <v>566</v>
      </c>
      <c r="J101" s="1016" t="s">
        <v>567</v>
      </c>
      <c r="K101" s="1368" t="s">
        <v>563</v>
      </c>
      <c r="L101" s="1368" t="s">
        <v>564</v>
      </c>
      <c r="M101" s="1368" t="s">
        <v>568</v>
      </c>
      <c r="N101" s="1368" t="s">
        <v>569</v>
      </c>
      <c r="O101" s="1016" t="s">
        <v>565</v>
      </c>
      <c r="P101" s="1016" t="s">
        <v>566</v>
      </c>
      <c r="Q101" s="1016" t="s">
        <v>567</v>
      </c>
      <c r="R101" s="1017" t="s">
        <v>570</v>
      </c>
      <c r="S101" s="1017" t="s">
        <v>565</v>
      </c>
      <c r="T101" s="1017" t="s">
        <v>567</v>
      </c>
      <c r="U101" s="1017" t="s">
        <v>571</v>
      </c>
      <c r="V101" s="1017" t="s">
        <v>572</v>
      </c>
      <c r="W101" s="1015"/>
    </row>
    <row r="102" spans="1:26" hidden="1">
      <c r="B102" s="1403"/>
      <c r="C102" s="1372" t="s">
        <v>669</v>
      </c>
      <c r="D102" s="1373" t="e">
        <f>#REF!</f>
        <v>#REF!</v>
      </c>
      <c r="E102" s="1373" t="e">
        <f>#REF!</f>
        <v>#REF!</v>
      </c>
      <c r="F102" s="1373" t="e">
        <f>#REF!</f>
        <v>#REF!</v>
      </c>
      <c r="G102" s="1373" t="e">
        <f>#REF!</f>
        <v>#REF!</v>
      </c>
      <c r="H102" s="1374" t="e">
        <f>#REF!</f>
        <v>#REF!</v>
      </c>
      <c r="I102" s="1373" t="e">
        <f>#REF!</f>
        <v>#REF!</v>
      </c>
      <c r="J102" s="1373" t="e">
        <f>#REF!</f>
        <v>#REF!</v>
      </c>
      <c r="K102" s="1373" t="e">
        <f>#REF!</f>
        <v>#REF!</v>
      </c>
      <c r="L102" s="1373" t="e">
        <f>#REF!</f>
        <v>#REF!</v>
      </c>
      <c r="M102" s="1374" t="e">
        <f>#REF!</f>
        <v>#REF!</v>
      </c>
      <c r="N102" s="1373" t="e">
        <f>#REF!</f>
        <v>#REF!</v>
      </c>
      <c r="O102" s="1374" t="e">
        <f>#REF!</f>
        <v>#REF!</v>
      </c>
      <c r="P102" s="1373" t="e">
        <f>#REF!</f>
        <v>#REF!</v>
      </c>
      <c r="Q102" s="1373" t="e">
        <f>#REF!</f>
        <v>#REF!</v>
      </c>
      <c r="R102" s="1373" t="e">
        <f>#REF!</f>
        <v>#REF!</v>
      </c>
      <c r="S102" s="1374" t="e">
        <f>#REF!</f>
        <v>#REF!</v>
      </c>
      <c r="T102" s="1373" t="e">
        <f>#REF!</f>
        <v>#REF!</v>
      </c>
      <c r="U102" s="1373" t="e">
        <f>#REF!</f>
        <v>#REF!</v>
      </c>
      <c r="V102" s="1373" t="e">
        <f>#REF!</f>
        <v>#REF!</v>
      </c>
      <c r="W102" s="1015"/>
    </row>
    <row r="103" spans="1:26" hidden="1">
      <c r="B103" s="1403"/>
      <c r="C103" s="1376" t="s">
        <v>573</v>
      </c>
      <c r="D103" s="1377" t="e">
        <f>#REF!</f>
        <v>#REF!</v>
      </c>
      <c r="E103" s="1377" t="e">
        <f>#REF!</f>
        <v>#REF!</v>
      </c>
      <c r="F103" s="1377" t="e">
        <f>#REF!</f>
        <v>#REF!</v>
      </c>
      <c r="G103" s="1377" t="e">
        <f>#REF!</f>
        <v>#REF!</v>
      </c>
      <c r="H103" s="1378" t="e">
        <f>#REF!</f>
        <v>#REF!</v>
      </c>
      <c r="I103" s="1377" t="e">
        <f>#REF!</f>
        <v>#REF!</v>
      </c>
      <c r="J103" s="1386" t="e">
        <f>#REF!</f>
        <v>#REF!</v>
      </c>
      <c r="K103" s="1377" t="e">
        <f>#REF!</f>
        <v>#REF!</v>
      </c>
      <c r="L103" s="1377" t="e">
        <f>#REF!</f>
        <v>#REF!</v>
      </c>
      <c r="M103" s="1378" t="e">
        <f>#REF!</f>
        <v>#REF!</v>
      </c>
      <c r="N103" s="1377" t="e">
        <f>#REF!</f>
        <v>#REF!</v>
      </c>
      <c r="O103" s="1385" t="e">
        <f>#REF!</f>
        <v>#REF!</v>
      </c>
      <c r="P103" s="1385" t="e">
        <f>#REF!</f>
        <v>#REF!</v>
      </c>
      <c r="Q103" s="1386" t="e">
        <f>#REF!</f>
        <v>#REF!</v>
      </c>
      <c r="R103" s="1377" t="e">
        <f>#REF!</f>
        <v>#REF!</v>
      </c>
      <c r="S103" s="1018" t="e">
        <f>#REF!</f>
        <v>#REF!</v>
      </c>
      <c r="T103" s="1019" t="e">
        <f>#REF!</f>
        <v>#REF!</v>
      </c>
      <c r="U103" s="1377" t="e">
        <f>#REF!</f>
        <v>#REF!</v>
      </c>
      <c r="V103" s="1377" t="e">
        <f>#REF!</f>
        <v>#REF!</v>
      </c>
      <c r="W103" s="1015"/>
    </row>
    <row r="104" spans="1:26" hidden="1">
      <c r="B104" s="1403"/>
      <c r="C104" s="1381" t="s">
        <v>574</v>
      </c>
      <c r="D104" s="1382" t="e">
        <f>#REF!</f>
        <v>#REF!</v>
      </c>
      <c r="E104" s="1382" t="e">
        <f>#REF!</f>
        <v>#REF!</v>
      </c>
      <c r="F104" s="1382" t="e">
        <f>#REF!</f>
        <v>#REF!</v>
      </c>
      <c r="G104" s="1382" t="e">
        <f>#REF!</f>
        <v>#REF!</v>
      </c>
      <c r="H104" s="1383" t="e">
        <f>#REF!</f>
        <v>#REF!</v>
      </c>
      <c r="I104" s="1382" t="e">
        <f>#REF!</f>
        <v>#REF!</v>
      </c>
      <c r="J104" s="1388" t="e">
        <f>#REF!</f>
        <v>#REF!</v>
      </c>
      <c r="K104" s="1382" t="e">
        <f>#REF!</f>
        <v>#REF!</v>
      </c>
      <c r="L104" s="1382" t="e">
        <f>#REF!</f>
        <v>#REF!</v>
      </c>
      <c r="M104" s="1383" t="e">
        <f>#REF!</f>
        <v>#REF!</v>
      </c>
      <c r="N104" s="1382" t="e">
        <f>#REF!</f>
        <v>#REF!</v>
      </c>
      <c r="O104" s="1387" t="e">
        <f>#REF!</f>
        <v>#REF!</v>
      </c>
      <c r="P104" s="1387" t="e">
        <f>#REF!</f>
        <v>#REF!</v>
      </c>
      <c r="Q104" s="1388" t="e">
        <f>#REF!</f>
        <v>#REF!</v>
      </c>
      <c r="R104" s="1382" t="e">
        <f>#REF!</f>
        <v>#REF!</v>
      </c>
      <c r="S104" s="1018" t="e">
        <f>#REF!</f>
        <v>#REF!</v>
      </c>
      <c r="T104" s="1019" t="e">
        <f>#REF!</f>
        <v>#REF!</v>
      </c>
      <c r="U104" s="1382" t="e">
        <f>#REF!</f>
        <v>#REF!</v>
      </c>
      <c r="V104" s="1382" t="e">
        <f>#REF!</f>
        <v>#REF!</v>
      </c>
      <c r="W104" s="1015"/>
    </row>
    <row r="105" spans="1:26" hidden="1">
      <c r="B105" s="1403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2"/>
      <c r="N105" s="1022"/>
      <c r="O105" s="1022"/>
      <c r="P105" s="1022"/>
      <c r="Q105" s="1022"/>
      <c r="R105" s="1022"/>
      <c r="S105" s="1022"/>
      <c r="T105" s="1022"/>
      <c r="U105" s="1022"/>
      <c r="V105" s="1022"/>
      <c r="W105" s="1015"/>
    </row>
    <row r="106" spans="1:26" ht="18.75" hidden="1">
      <c r="B106" s="1403"/>
      <c r="C106" s="1796" t="s">
        <v>678</v>
      </c>
      <c r="D106" s="1796"/>
      <c r="E106" s="1796"/>
      <c r="F106" s="1796"/>
      <c r="G106" s="1796"/>
      <c r="H106" s="1796"/>
      <c r="I106" s="1796"/>
      <c r="J106" s="1796"/>
      <c r="K106" s="1796"/>
      <c r="L106" s="1796"/>
      <c r="M106" s="1796"/>
      <c r="N106" s="1796"/>
      <c r="O106" s="1796"/>
      <c r="P106" s="1796"/>
      <c r="Q106" s="1796"/>
      <c r="R106" s="1796"/>
      <c r="S106" s="1796"/>
      <c r="T106" s="1796"/>
      <c r="U106" s="1796"/>
      <c r="V106" s="1796"/>
      <c r="W106" s="1015"/>
    </row>
    <row r="107" spans="1:26" hidden="1">
      <c r="B107" s="1403"/>
      <c r="C107" s="1797" t="s">
        <v>558</v>
      </c>
      <c r="D107" s="1799" t="s">
        <v>559</v>
      </c>
      <c r="E107" s="1800"/>
      <c r="F107" s="1801" t="s">
        <v>560</v>
      </c>
      <c r="G107" s="1801"/>
      <c r="H107" s="1801"/>
      <c r="I107" s="1801"/>
      <c r="J107" s="1801"/>
      <c r="K107" s="1802" t="s">
        <v>561</v>
      </c>
      <c r="L107" s="1802"/>
      <c r="M107" s="1802"/>
      <c r="N107" s="1802"/>
      <c r="O107" s="1802"/>
      <c r="P107" s="1802"/>
      <c r="Q107" s="1802"/>
      <c r="R107" s="1803" t="s">
        <v>562</v>
      </c>
      <c r="S107" s="1804"/>
      <c r="T107" s="1804"/>
      <c r="U107" s="1804"/>
      <c r="V107" s="1805"/>
      <c r="W107" s="1015"/>
    </row>
    <row r="108" spans="1:26" ht="45" hidden="1">
      <c r="B108" s="1403"/>
      <c r="C108" s="1798"/>
      <c r="D108" s="1368" t="s">
        <v>563</v>
      </c>
      <c r="E108" s="1368" t="s">
        <v>564</v>
      </c>
      <c r="F108" s="1368" t="s">
        <v>563</v>
      </c>
      <c r="G108" s="1368" t="s">
        <v>564</v>
      </c>
      <c r="H108" s="1016" t="s">
        <v>565</v>
      </c>
      <c r="I108" s="1016" t="s">
        <v>566</v>
      </c>
      <c r="J108" s="1016" t="s">
        <v>567</v>
      </c>
      <c r="K108" s="1368" t="s">
        <v>563</v>
      </c>
      <c r="L108" s="1368" t="s">
        <v>564</v>
      </c>
      <c r="M108" s="1368" t="s">
        <v>568</v>
      </c>
      <c r="N108" s="1368" t="s">
        <v>569</v>
      </c>
      <c r="O108" s="1016" t="s">
        <v>565</v>
      </c>
      <c r="P108" s="1016" t="s">
        <v>566</v>
      </c>
      <c r="Q108" s="1016" t="s">
        <v>567</v>
      </c>
      <c r="R108" s="1017" t="s">
        <v>570</v>
      </c>
      <c r="S108" s="1017" t="s">
        <v>565</v>
      </c>
      <c r="T108" s="1017" t="s">
        <v>567</v>
      </c>
      <c r="U108" s="1017" t="s">
        <v>571</v>
      </c>
      <c r="V108" s="1017" t="s">
        <v>572</v>
      </c>
      <c r="W108" s="1015"/>
    </row>
    <row r="109" spans="1:26" hidden="1">
      <c r="B109" s="1403"/>
      <c r="C109" s="1372" t="s">
        <v>669</v>
      </c>
      <c r="D109" s="1373" t="e">
        <f>#REF!</f>
        <v>#REF!</v>
      </c>
      <c r="E109" s="1373" t="e">
        <f>#REF!</f>
        <v>#REF!</v>
      </c>
      <c r="F109" s="1373" t="e">
        <f>#REF!</f>
        <v>#REF!</v>
      </c>
      <c r="G109" s="1373" t="e">
        <f>#REF!</f>
        <v>#REF!</v>
      </c>
      <c r="H109" s="1374" t="e">
        <f>#REF!</f>
        <v>#REF!</v>
      </c>
      <c r="I109" s="1373" t="e">
        <f>#REF!</f>
        <v>#REF!</v>
      </c>
      <c r="J109" s="1373" t="e">
        <f>#REF!</f>
        <v>#REF!</v>
      </c>
      <c r="K109" s="1373" t="e">
        <f>#REF!</f>
        <v>#REF!</v>
      </c>
      <c r="L109" s="1373" t="e">
        <f>#REF!</f>
        <v>#REF!</v>
      </c>
      <c r="M109" s="1373" t="e">
        <f>#REF!</f>
        <v>#REF!</v>
      </c>
      <c r="N109" s="1373" t="e">
        <f>#REF!</f>
        <v>#REF!</v>
      </c>
      <c r="O109" s="1374" t="e">
        <f>#REF!</f>
        <v>#REF!</v>
      </c>
      <c r="P109" s="1373" t="e">
        <f>#REF!</f>
        <v>#REF!</v>
      </c>
      <c r="Q109" s="1373" t="e">
        <f>#REF!</f>
        <v>#REF!</v>
      </c>
      <c r="R109" s="1373" t="e">
        <f>#REF!</f>
        <v>#REF!</v>
      </c>
      <c r="S109" s="1374" t="e">
        <f>#REF!</f>
        <v>#REF!</v>
      </c>
      <c r="T109" s="1373" t="e">
        <f>#REF!</f>
        <v>#REF!</v>
      </c>
      <c r="U109" s="1373" t="e">
        <f>#REF!</f>
        <v>#REF!</v>
      </c>
      <c r="V109" s="1373" t="e">
        <f>#REF!</f>
        <v>#REF!</v>
      </c>
      <c r="W109" s="1015"/>
    </row>
    <row r="110" spans="1:26" hidden="1">
      <c r="B110" s="1403"/>
      <c r="C110" s="1376" t="s">
        <v>573</v>
      </c>
      <c r="D110" s="1377" t="e">
        <f>#REF!</f>
        <v>#REF!</v>
      </c>
      <c r="E110" s="1377" t="e">
        <f>#REF!</f>
        <v>#REF!</v>
      </c>
      <c r="F110" s="1377" t="e">
        <f>#REF!</f>
        <v>#REF!</v>
      </c>
      <c r="G110" s="1377" t="e">
        <f>#REF!</f>
        <v>#REF!</v>
      </c>
      <c r="H110" s="1378" t="e">
        <f>#REF!</f>
        <v>#REF!</v>
      </c>
      <c r="I110" s="1377" t="e">
        <f>#REF!</f>
        <v>#REF!</v>
      </c>
      <c r="J110" s="1386" t="e">
        <f>#REF!</f>
        <v>#REF!</v>
      </c>
      <c r="K110" s="1377" t="e">
        <f>#REF!</f>
        <v>#REF!</v>
      </c>
      <c r="L110" s="1377" t="e">
        <f>#REF!</f>
        <v>#REF!</v>
      </c>
      <c r="M110" s="1378" t="e">
        <f>#REF!</f>
        <v>#REF!</v>
      </c>
      <c r="N110" s="1377" t="e">
        <f>#REF!</f>
        <v>#REF!</v>
      </c>
      <c r="O110" s="1385" t="e">
        <f>#REF!</f>
        <v>#REF!</v>
      </c>
      <c r="P110" s="1385" t="e">
        <f>#REF!</f>
        <v>#REF!</v>
      </c>
      <c r="Q110" s="1386" t="e">
        <f>#REF!</f>
        <v>#REF!</v>
      </c>
      <c r="R110" s="1377" t="e">
        <f>#REF!</f>
        <v>#REF!</v>
      </c>
      <c r="S110" s="1018" t="e">
        <f>#REF!</f>
        <v>#REF!</v>
      </c>
      <c r="T110" s="1019" t="e">
        <f>#REF!</f>
        <v>#REF!</v>
      </c>
      <c r="U110" s="1377" t="e">
        <f>#REF!</f>
        <v>#REF!</v>
      </c>
      <c r="V110" s="1377" t="e">
        <f>#REF!</f>
        <v>#REF!</v>
      </c>
      <c r="W110" s="1015"/>
    </row>
    <row r="111" spans="1:26" hidden="1">
      <c r="B111" s="1403"/>
      <c r="C111" s="1381" t="s">
        <v>574</v>
      </c>
      <c r="D111" s="1382" t="e">
        <f>#REF!</f>
        <v>#REF!</v>
      </c>
      <c r="E111" s="1382" t="e">
        <f>#REF!</f>
        <v>#REF!</v>
      </c>
      <c r="F111" s="1382" t="e">
        <f>#REF!</f>
        <v>#REF!</v>
      </c>
      <c r="G111" s="1382" t="e">
        <f>#REF!</f>
        <v>#REF!</v>
      </c>
      <c r="H111" s="1383" t="e">
        <f>#REF!</f>
        <v>#REF!</v>
      </c>
      <c r="I111" s="1382" t="e">
        <f>#REF!</f>
        <v>#REF!</v>
      </c>
      <c r="J111" s="1388" t="e">
        <f>#REF!</f>
        <v>#REF!</v>
      </c>
      <c r="K111" s="1382" t="e">
        <f>#REF!</f>
        <v>#REF!</v>
      </c>
      <c r="L111" s="1382" t="e">
        <f>#REF!</f>
        <v>#REF!</v>
      </c>
      <c r="M111" s="1383" t="e">
        <f>#REF!</f>
        <v>#REF!</v>
      </c>
      <c r="N111" s="1382" t="e">
        <f>#REF!</f>
        <v>#REF!</v>
      </c>
      <c r="O111" s="1387" t="e">
        <f>#REF!</f>
        <v>#REF!</v>
      </c>
      <c r="P111" s="1387" t="e">
        <f>#REF!</f>
        <v>#REF!</v>
      </c>
      <c r="Q111" s="1388" t="e">
        <f>#REF!</f>
        <v>#REF!</v>
      </c>
      <c r="R111" s="1382" t="e">
        <f>#REF!</f>
        <v>#REF!</v>
      </c>
      <c r="S111" s="1018" t="e">
        <f>#REF!</f>
        <v>#REF!</v>
      </c>
      <c r="T111" s="1019" t="e">
        <f>#REF!</f>
        <v>#REF!</v>
      </c>
      <c r="U111" s="1382" t="e">
        <f>#REF!</f>
        <v>#REF!</v>
      </c>
      <c r="V111" s="1382" t="e">
        <f>#REF!</f>
        <v>#REF!</v>
      </c>
      <c r="W111" s="1015"/>
    </row>
    <row r="112" spans="1:26" ht="15.75" thickBot="1">
      <c r="B112" s="1404"/>
      <c r="C112" s="1020"/>
      <c r="D112" s="1020"/>
      <c r="E112" s="1020"/>
      <c r="F112" s="1020"/>
      <c r="G112" s="1020"/>
      <c r="H112" s="1020"/>
      <c r="I112" s="1020"/>
      <c r="J112" s="1020"/>
      <c r="K112" s="1020"/>
      <c r="L112" s="1020"/>
      <c r="M112" s="1020"/>
      <c r="N112" s="1020"/>
      <c r="O112" s="1020"/>
      <c r="P112" s="1020"/>
      <c r="Q112" s="1020"/>
      <c r="R112" s="1020"/>
      <c r="S112" s="1020"/>
      <c r="T112" s="1020"/>
      <c r="U112" s="1020"/>
      <c r="V112" s="1020"/>
      <c r="W112" s="1021"/>
    </row>
    <row r="113" spans="1:26" ht="15.75">
      <c r="A113" s="1390">
        <f>ЭШ_рыхлая!H26</f>
        <v>251160</v>
      </c>
      <c r="B113" s="1398">
        <f>A113-D113</f>
        <v>0</v>
      </c>
      <c r="C113" s="1389" t="s">
        <v>734</v>
      </c>
      <c r="D113" s="1484">
        <v>251160</v>
      </c>
      <c r="E113" s="1485">
        <v>452088</v>
      </c>
      <c r="F113" s="1492">
        <v>251160</v>
      </c>
      <c r="G113" s="1493">
        <v>452088</v>
      </c>
      <c r="S113" s="1512">
        <v>2.5412450486279998</v>
      </c>
      <c r="X113" s="1010">
        <f>E113/D113</f>
        <v>1.8</v>
      </c>
    </row>
    <row r="114" spans="1:26" ht="16.5" thickBot="1">
      <c r="A114" s="1399">
        <f>A95+A113</f>
        <v>3941278</v>
      </c>
      <c r="B114" s="1758">
        <f>A114-D114</f>
        <v>0</v>
      </c>
      <c r="C114" s="1392" t="s">
        <v>735</v>
      </c>
      <c r="D114" s="1494">
        <f>D95+D113</f>
        <v>3941278</v>
      </c>
      <c r="E114" s="1495">
        <f>E95+E113</f>
        <v>10109630</v>
      </c>
      <c r="F114" s="1494">
        <f>F95+F113</f>
        <v>3701845</v>
      </c>
      <c r="G114" s="1495">
        <f>G95+G113</f>
        <v>9442426</v>
      </c>
      <c r="S114" s="1396"/>
      <c r="U114" s="1010">
        <f>E95*S95</f>
        <v>30228106.459999997</v>
      </c>
    </row>
    <row r="115" spans="1:26" ht="15.75">
      <c r="A115" s="1390">
        <f>ЭШ_рыхлая!H31</f>
        <v>500381.74253090308</v>
      </c>
    </row>
    <row r="116" spans="1:26" ht="18.75">
      <c r="A116" s="1396">
        <f>A115/A113</f>
        <v>1.9922827780335368</v>
      </c>
      <c r="C116" s="1655" t="s">
        <v>662</v>
      </c>
      <c r="D116" s="1655">
        <f>'Погр. тип 1_рыхл'!H62</f>
        <v>266914.5</v>
      </c>
      <c r="E116" s="1655"/>
      <c r="F116" s="1655"/>
      <c r="G116" s="1655"/>
      <c r="H116" s="1766">
        <f>146914.5+150000+70000-100000</f>
        <v>266914.5</v>
      </c>
    </row>
    <row r="119" spans="1:26">
      <c r="D119" s="1031"/>
    </row>
    <row r="120" spans="1:26" ht="15.75" thickBot="1">
      <c r="D120" s="1031"/>
    </row>
    <row r="121" spans="1:26">
      <c r="B121" s="1011"/>
      <c r="C121" s="1012"/>
      <c r="D121" s="1012"/>
      <c r="E121" s="1012"/>
      <c r="F121" s="1012"/>
      <c r="G121" s="1012"/>
      <c r="H121" s="1012"/>
      <c r="I121" s="1012"/>
      <c r="J121" s="1012"/>
      <c r="K121" s="1012"/>
      <c r="L121" s="1012"/>
      <c r="M121" s="1012"/>
      <c r="N121" s="1012"/>
      <c r="O121" s="1012"/>
      <c r="P121" s="1012"/>
      <c r="Q121" s="1012"/>
      <c r="R121" s="1012"/>
      <c r="S121" s="1012"/>
      <c r="T121" s="1012"/>
      <c r="U121" s="1012"/>
      <c r="V121" s="1012"/>
      <c r="W121" s="1013"/>
    </row>
    <row r="122" spans="1:26" ht="18.75">
      <c r="B122" s="1014"/>
      <c r="C122" s="1796" t="s">
        <v>739</v>
      </c>
      <c r="D122" s="1796"/>
      <c r="E122" s="1796"/>
      <c r="F122" s="1796"/>
      <c r="G122" s="1796"/>
      <c r="H122" s="1796"/>
      <c r="I122" s="1796"/>
      <c r="J122" s="1796"/>
      <c r="K122" s="1796"/>
      <c r="L122" s="1796"/>
      <c r="M122" s="1796"/>
      <c r="N122" s="1796"/>
      <c r="O122" s="1796"/>
      <c r="P122" s="1796"/>
      <c r="Q122" s="1796"/>
      <c r="R122" s="1796"/>
      <c r="S122" s="1796"/>
      <c r="T122" s="1796"/>
      <c r="U122" s="1796"/>
      <c r="V122" s="1796"/>
      <c r="W122" s="1015"/>
    </row>
    <row r="123" spans="1:26">
      <c r="B123" s="1014"/>
      <c r="C123" s="1797" t="s">
        <v>558</v>
      </c>
      <c r="D123" s="1799" t="s">
        <v>559</v>
      </c>
      <c r="E123" s="1800"/>
      <c r="F123" s="1801" t="s">
        <v>560</v>
      </c>
      <c r="G123" s="1801"/>
      <c r="H123" s="1801"/>
      <c r="I123" s="1801"/>
      <c r="J123" s="1801"/>
      <c r="K123" s="1802" t="s">
        <v>561</v>
      </c>
      <c r="L123" s="1802"/>
      <c r="M123" s="1802"/>
      <c r="N123" s="1802"/>
      <c r="O123" s="1802"/>
      <c r="P123" s="1802"/>
      <c r="Q123" s="1802"/>
      <c r="R123" s="1803" t="s">
        <v>562</v>
      </c>
      <c r="S123" s="1804"/>
      <c r="T123" s="1804"/>
      <c r="U123" s="1804"/>
      <c r="V123" s="1805"/>
      <c r="W123" s="1015"/>
    </row>
    <row r="124" spans="1:26" ht="45">
      <c r="B124" s="1014"/>
      <c r="C124" s="1798"/>
      <c r="D124" s="1368" t="s">
        <v>563</v>
      </c>
      <c r="E124" s="1368" t="s">
        <v>564</v>
      </c>
      <c r="F124" s="1368" t="s">
        <v>563</v>
      </c>
      <c r="G124" s="1368" t="s">
        <v>564</v>
      </c>
      <c r="H124" s="1016" t="s">
        <v>565</v>
      </c>
      <c r="I124" s="1016" t="s">
        <v>566</v>
      </c>
      <c r="J124" s="1016" t="s">
        <v>567</v>
      </c>
      <c r="K124" s="1368" t="s">
        <v>563</v>
      </c>
      <c r="L124" s="1368" t="s">
        <v>564</v>
      </c>
      <c r="M124" s="1368" t="s">
        <v>568</v>
      </c>
      <c r="N124" s="1368" t="s">
        <v>569</v>
      </c>
      <c r="O124" s="1016" t="s">
        <v>565</v>
      </c>
      <c r="P124" s="1016" t="s">
        <v>566</v>
      </c>
      <c r="Q124" s="1016" t="s">
        <v>567</v>
      </c>
      <c r="R124" s="1017" t="s">
        <v>570</v>
      </c>
      <c r="S124" s="1017" t="s">
        <v>565</v>
      </c>
      <c r="T124" s="1017" t="s">
        <v>567</v>
      </c>
      <c r="U124" s="1017" t="s">
        <v>571</v>
      </c>
      <c r="V124" s="1017" t="s">
        <v>572</v>
      </c>
      <c r="W124" s="1015"/>
      <c r="X124" s="1482" t="s">
        <v>778</v>
      </c>
      <c r="Y124" s="1482" t="s">
        <v>779</v>
      </c>
      <c r="Z124" s="1482" t="s">
        <v>780</v>
      </c>
    </row>
    <row r="125" spans="1:26">
      <c r="A125" s="1400">
        <f>A126+A127</f>
        <v>3454405</v>
      </c>
      <c r="B125" s="1403">
        <f>A125-D125</f>
        <v>0</v>
      </c>
      <c r="C125" s="1372" t="s">
        <v>669</v>
      </c>
      <c r="D125" s="1551">
        <v>3454405</v>
      </c>
      <c r="E125" s="1551">
        <v>9410674</v>
      </c>
      <c r="F125" s="1551">
        <v>3222147</v>
      </c>
      <c r="G125" s="1551">
        <v>8758823</v>
      </c>
      <c r="H125" s="1552">
        <v>2.34</v>
      </c>
      <c r="I125" s="1551">
        <v>287</v>
      </c>
      <c r="J125" s="1553">
        <v>88.1</v>
      </c>
      <c r="K125" s="1551">
        <v>232259</v>
      </c>
      <c r="L125" s="1551">
        <v>651851</v>
      </c>
      <c r="M125" s="1552">
        <v>1.25</v>
      </c>
      <c r="N125" s="1553">
        <v>815.5</v>
      </c>
      <c r="O125" s="1552">
        <v>3.48</v>
      </c>
      <c r="P125" s="1551">
        <v>260</v>
      </c>
      <c r="Q125" s="1553">
        <v>95.9</v>
      </c>
      <c r="R125" s="1551">
        <v>9410674</v>
      </c>
      <c r="S125" s="1552">
        <v>2.91</v>
      </c>
      <c r="T125" s="1553">
        <v>88.6</v>
      </c>
      <c r="U125" s="1551">
        <v>27367801</v>
      </c>
      <c r="V125" s="1551">
        <v>834043</v>
      </c>
      <c r="W125" s="1015"/>
      <c r="X125" s="1396">
        <f>E125/D125</f>
        <v>2.7242532360855196</v>
      </c>
      <c r="Y125" s="1396">
        <f>G125/F125</f>
        <v>2.7183188724785059</v>
      </c>
      <c r="Z125" s="1396">
        <f>L125/K125</f>
        <v>2.8065693902066227</v>
      </c>
    </row>
    <row r="126" spans="1:26">
      <c r="A126" s="1401">
        <f>'Погр. тип 1 ск.'!I49</f>
        <v>3006071</v>
      </c>
      <c r="B126" s="1403">
        <f>A126-D126</f>
        <v>0</v>
      </c>
      <c r="C126" s="1376" t="s">
        <v>573</v>
      </c>
      <c r="D126" s="1554">
        <v>3006071</v>
      </c>
      <c r="E126" s="1554">
        <v>8597427</v>
      </c>
      <c r="F126" s="1554">
        <v>2774236</v>
      </c>
      <c r="G126" s="1554">
        <v>7946361</v>
      </c>
      <c r="H126" s="1555">
        <v>2.96</v>
      </c>
      <c r="I126" s="1554">
        <v>285</v>
      </c>
      <c r="J126" s="1556">
        <v>92.3</v>
      </c>
      <c r="K126" s="1554">
        <v>231835</v>
      </c>
      <c r="L126" s="1554">
        <v>651066</v>
      </c>
      <c r="M126" s="1555">
        <v>1.25</v>
      </c>
      <c r="N126" s="1557">
        <v>815.1</v>
      </c>
      <c r="O126" s="1558">
        <v>3.48</v>
      </c>
      <c r="P126" s="1559">
        <v>260</v>
      </c>
      <c r="Q126" s="1556">
        <v>96</v>
      </c>
      <c r="R126" s="1554">
        <v>8597427</v>
      </c>
      <c r="S126" s="1560">
        <v>3</v>
      </c>
      <c r="T126" s="1561">
        <v>92.6</v>
      </c>
      <c r="U126" s="1554">
        <v>25771868</v>
      </c>
      <c r="V126" s="1554">
        <v>795954</v>
      </c>
      <c r="W126" s="1015"/>
      <c r="X126" s="1396">
        <f>E126/D126</f>
        <v>2.8600212702893577</v>
      </c>
      <c r="Y126" s="1396">
        <f>G126/F126</f>
        <v>2.8643421107649099</v>
      </c>
      <c r="Z126" s="1396">
        <f>L126/K126</f>
        <v>2.8083162594086311</v>
      </c>
    </row>
    <row r="127" spans="1:26">
      <c r="A127" s="1402">
        <f>'Погр. тип 1 ск.'!I50</f>
        <v>448334</v>
      </c>
      <c r="B127" s="1403">
        <f>A127-D127</f>
        <v>0</v>
      </c>
      <c r="C127" s="1381" t="s">
        <v>574</v>
      </c>
      <c r="D127" s="1562">
        <v>448334</v>
      </c>
      <c r="E127" s="1562">
        <v>813247</v>
      </c>
      <c r="F127" s="1562">
        <v>447911</v>
      </c>
      <c r="G127" s="1562">
        <v>812462</v>
      </c>
      <c r="H127" s="1563">
        <v>1.96</v>
      </c>
      <c r="I127" s="1562">
        <v>302</v>
      </c>
      <c r="J127" s="1564">
        <v>46.9</v>
      </c>
      <c r="K127" s="1562">
        <v>424</v>
      </c>
      <c r="L127" s="1562">
        <v>785</v>
      </c>
      <c r="M127" s="1563">
        <v>0.59</v>
      </c>
      <c r="N127" s="1562">
        <v>0</v>
      </c>
      <c r="O127" s="1565">
        <v>4</v>
      </c>
      <c r="P127" s="1566">
        <v>260</v>
      </c>
      <c r="Q127" s="1564">
        <v>10</v>
      </c>
      <c r="R127" s="1562">
        <v>813247</v>
      </c>
      <c r="S127" s="1560">
        <v>1.96</v>
      </c>
      <c r="T127" s="1561">
        <v>46.8</v>
      </c>
      <c r="U127" s="1562">
        <v>1595933</v>
      </c>
      <c r="V127" s="1562">
        <v>38089</v>
      </c>
      <c r="W127" s="1015"/>
      <c r="X127" s="1396">
        <f>E127/D127</f>
        <v>1.8139311317009195</v>
      </c>
      <c r="Y127" s="1396">
        <f>G127/F127</f>
        <v>1.8138915990006943</v>
      </c>
      <c r="Z127" s="1396">
        <f>IF(K127=0,0,L127/K127)</f>
        <v>1.8514150943396226</v>
      </c>
    </row>
    <row r="128" spans="1:26" hidden="1">
      <c r="B128" s="1403"/>
      <c r="C128" s="1022"/>
      <c r="D128" s="1022"/>
      <c r="E128" s="1022"/>
      <c r="F128" s="1022"/>
      <c r="G128" s="1022"/>
      <c r="H128" s="1022"/>
      <c r="I128" s="1022"/>
      <c r="J128" s="1022"/>
      <c r="K128" s="1022"/>
      <c r="L128" s="1022"/>
      <c r="M128" s="1022"/>
      <c r="N128" s="1022"/>
      <c r="O128" s="1022"/>
      <c r="P128" s="1022"/>
      <c r="Q128" s="1022"/>
      <c r="R128" s="1022"/>
      <c r="S128" s="1022"/>
      <c r="T128" s="1022"/>
      <c r="U128" s="1022"/>
      <c r="V128" s="1022"/>
      <c r="W128" s="1015"/>
      <c r="X128" s="1396" t="e">
        <f>E128/D128</f>
        <v>#DIV/0!</v>
      </c>
      <c r="Y128" s="1396" t="e">
        <f>G128/F128</f>
        <v>#DIV/0!</v>
      </c>
      <c r="Z128" s="1396" t="e">
        <f>L128/K128</f>
        <v>#DIV/0!</v>
      </c>
    </row>
    <row r="129" spans="1:24" ht="18.75" hidden="1">
      <c r="B129" s="1403"/>
      <c r="C129" s="1796" t="s">
        <v>680</v>
      </c>
      <c r="D129" s="1796"/>
      <c r="E129" s="1796"/>
      <c r="F129" s="1796"/>
      <c r="G129" s="1796"/>
      <c r="H129" s="1796"/>
      <c r="I129" s="1796"/>
      <c r="J129" s="1796"/>
      <c r="K129" s="1796"/>
      <c r="L129" s="1796"/>
      <c r="M129" s="1796"/>
      <c r="N129" s="1796"/>
      <c r="O129" s="1796"/>
      <c r="P129" s="1796"/>
      <c r="Q129" s="1796"/>
      <c r="R129" s="1796"/>
      <c r="S129" s="1796"/>
      <c r="T129" s="1796"/>
      <c r="U129" s="1796"/>
      <c r="V129" s="1796"/>
      <c r="W129" s="1015"/>
    </row>
    <row r="130" spans="1:24" hidden="1">
      <c r="B130" s="1403"/>
      <c r="C130" s="1797" t="s">
        <v>558</v>
      </c>
      <c r="D130" s="1799" t="s">
        <v>559</v>
      </c>
      <c r="E130" s="1800"/>
      <c r="F130" s="1801" t="s">
        <v>560</v>
      </c>
      <c r="G130" s="1801"/>
      <c r="H130" s="1801"/>
      <c r="I130" s="1801"/>
      <c r="J130" s="1801"/>
      <c r="K130" s="1802" t="s">
        <v>561</v>
      </c>
      <c r="L130" s="1802"/>
      <c r="M130" s="1802"/>
      <c r="N130" s="1802"/>
      <c r="O130" s="1802"/>
      <c r="P130" s="1802"/>
      <c r="Q130" s="1802"/>
      <c r="R130" s="1803" t="s">
        <v>562</v>
      </c>
      <c r="S130" s="1804"/>
      <c r="T130" s="1804"/>
      <c r="U130" s="1804"/>
      <c r="V130" s="1805"/>
      <c r="W130" s="1015"/>
    </row>
    <row r="131" spans="1:24" ht="45" hidden="1">
      <c r="B131" s="1403"/>
      <c r="C131" s="1798"/>
      <c r="D131" s="1368" t="s">
        <v>563</v>
      </c>
      <c r="E131" s="1368" t="s">
        <v>564</v>
      </c>
      <c r="F131" s="1368" t="s">
        <v>563</v>
      </c>
      <c r="G131" s="1368" t="s">
        <v>564</v>
      </c>
      <c r="H131" s="1016" t="s">
        <v>565</v>
      </c>
      <c r="I131" s="1016" t="s">
        <v>566</v>
      </c>
      <c r="J131" s="1016" t="s">
        <v>567</v>
      </c>
      <c r="K131" s="1368" t="s">
        <v>563</v>
      </c>
      <c r="L131" s="1368" t="s">
        <v>564</v>
      </c>
      <c r="M131" s="1368" t="s">
        <v>568</v>
      </c>
      <c r="N131" s="1368" t="s">
        <v>569</v>
      </c>
      <c r="O131" s="1016" t="s">
        <v>565</v>
      </c>
      <c r="P131" s="1016" t="s">
        <v>566</v>
      </c>
      <c r="Q131" s="1016" t="s">
        <v>567</v>
      </c>
      <c r="R131" s="1017" t="s">
        <v>570</v>
      </c>
      <c r="S131" s="1017" t="s">
        <v>565</v>
      </c>
      <c r="T131" s="1017" t="s">
        <v>567</v>
      </c>
      <c r="U131" s="1017" t="s">
        <v>571</v>
      </c>
      <c r="V131" s="1017" t="s">
        <v>572</v>
      </c>
      <c r="W131" s="1015"/>
    </row>
    <row r="132" spans="1:24" hidden="1">
      <c r="B132" s="1403"/>
      <c r="C132" s="1372" t="s">
        <v>669</v>
      </c>
      <c r="D132" s="1373" t="e">
        <f>#REF!</f>
        <v>#REF!</v>
      </c>
      <c r="E132" s="1373" t="e">
        <f>#REF!</f>
        <v>#REF!</v>
      </c>
      <c r="F132" s="1373" t="e">
        <f>#REF!</f>
        <v>#REF!</v>
      </c>
      <c r="G132" s="1373" t="e">
        <f>#REF!</f>
        <v>#REF!</v>
      </c>
      <c r="H132" s="1374" t="e">
        <f>#REF!</f>
        <v>#REF!</v>
      </c>
      <c r="I132" s="1373" t="e">
        <f>#REF!</f>
        <v>#REF!</v>
      </c>
      <c r="J132" s="1373" t="e">
        <f>#REF!</f>
        <v>#REF!</v>
      </c>
      <c r="K132" s="1373" t="e">
        <f>#REF!</f>
        <v>#REF!</v>
      </c>
      <c r="L132" s="1373" t="e">
        <f>#REF!</f>
        <v>#REF!</v>
      </c>
      <c r="M132" s="1374" t="e">
        <f>#REF!</f>
        <v>#REF!</v>
      </c>
      <c r="N132" s="1373" t="e">
        <f>#REF!</f>
        <v>#REF!</v>
      </c>
      <c r="O132" s="1374" t="e">
        <f>#REF!</f>
        <v>#REF!</v>
      </c>
      <c r="P132" s="1373" t="e">
        <f>#REF!</f>
        <v>#REF!</v>
      </c>
      <c r="Q132" s="1373" t="e">
        <f>#REF!</f>
        <v>#REF!</v>
      </c>
      <c r="R132" s="1373" t="e">
        <f>#REF!</f>
        <v>#REF!</v>
      </c>
      <c r="S132" s="1374" t="e">
        <f>#REF!</f>
        <v>#REF!</v>
      </c>
      <c r="T132" s="1373" t="e">
        <f>#REF!</f>
        <v>#REF!</v>
      </c>
      <c r="U132" s="1373" t="e">
        <f>#REF!</f>
        <v>#REF!</v>
      </c>
      <c r="V132" s="1373" t="e">
        <f>#REF!</f>
        <v>#REF!</v>
      </c>
      <c r="W132" s="1015"/>
    </row>
    <row r="133" spans="1:24" hidden="1">
      <c r="B133" s="1403"/>
      <c r="C133" s="1376" t="s">
        <v>573</v>
      </c>
      <c r="D133" s="1377" t="e">
        <f>#REF!</f>
        <v>#REF!</v>
      </c>
      <c r="E133" s="1377" t="e">
        <f>#REF!</f>
        <v>#REF!</v>
      </c>
      <c r="F133" s="1377" t="e">
        <f>#REF!</f>
        <v>#REF!</v>
      </c>
      <c r="G133" s="1377" t="e">
        <f>#REF!</f>
        <v>#REF!</v>
      </c>
      <c r="H133" s="1378" t="e">
        <f>#REF!</f>
        <v>#REF!</v>
      </c>
      <c r="I133" s="1377" t="e">
        <f>#REF!</f>
        <v>#REF!</v>
      </c>
      <c r="J133" s="1386" t="e">
        <f>#REF!</f>
        <v>#REF!</v>
      </c>
      <c r="K133" s="1377" t="e">
        <f>#REF!</f>
        <v>#REF!</v>
      </c>
      <c r="L133" s="1377" t="e">
        <f>#REF!</f>
        <v>#REF!</v>
      </c>
      <c r="M133" s="1378" t="e">
        <f>#REF!</f>
        <v>#REF!</v>
      </c>
      <c r="N133" s="1377" t="e">
        <f>#REF!</f>
        <v>#REF!</v>
      </c>
      <c r="O133" s="1385" t="e">
        <f>#REF!</f>
        <v>#REF!</v>
      </c>
      <c r="P133" s="1385" t="e">
        <f>#REF!</f>
        <v>#REF!</v>
      </c>
      <c r="Q133" s="1386" t="e">
        <f>#REF!</f>
        <v>#REF!</v>
      </c>
      <c r="R133" s="1377" t="e">
        <f>#REF!</f>
        <v>#REF!</v>
      </c>
      <c r="S133" s="1018" t="e">
        <f>#REF!</f>
        <v>#REF!</v>
      </c>
      <c r="T133" s="1019" t="e">
        <f>#REF!</f>
        <v>#REF!</v>
      </c>
      <c r="U133" s="1377" t="e">
        <f>#REF!</f>
        <v>#REF!</v>
      </c>
      <c r="V133" s="1377" t="e">
        <f>#REF!</f>
        <v>#REF!</v>
      </c>
      <c r="W133" s="1015"/>
    </row>
    <row r="134" spans="1:24" hidden="1">
      <c r="B134" s="1403"/>
      <c r="C134" s="1381" t="s">
        <v>574</v>
      </c>
      <c r="D134" s="1382" t="e">
        <f>#REF!</f>
        <v>#REF!</v>
      </c>
      <c r="E134" s="1382" t="e">
        <f>#REF!</f>
        <v>#REF!</v>
      </c>
      <c r="F134" s="1382" t="e">
        <f>#REF!</f>
        <v>#REF!</v>
      </c>
      <c r="G134" s="1382" t="e">
        <f>#REF!</f>
        <v>#REF!</v>
      </c>
      <c r="H134" s="1383" t="e">
        <f>#REF!</f>
        <v>#REF!</v>
      </c>
      <c r="I134" s="1382" t="e">
        <f>#REF!</f>
        <v>#REF!</v>
      </c>
      <c r="J134" s="1388" t="e">
        <f>#REF!</f>
        <v>#REF!</v>
      </c>
      <c r="K134" s="1382" t="e">
        <f>#REF!</f>
        <v>#REF!</v>
      </c>
      <c r="L134" s="1382" t="e">
        <f>#REF!</f>
        <v>#REF!</v>
      </c>
      <c r="M134" s="1383" t="e">
        <f>#REF!</f>
        <v>#REF!</v>
      </c>
      <c r="N134" s="1382" t="e">
        <f>#REF!</f>
        <v>#REF!</v>
      </c>
      <c r="O134" s="1387" t="e">
        <f>#REF!</f>
        <v>#REF!</v>
      </c>
      <c r="P134" s="1387" t="e">
        <f>#REF!</f>
        <v>#REF!</v>
      </c>
      <c r="Q134" s="1388" t="e">
        <f>#REF!</f>
        <v>#REF!</v>
      </c>
      <c r="R134" s="1382" t="e">
        <f>#REF!</f>
        <v>#REF!</v>
      </c>
      <c r="S134" s="1018" t="e">
        <f>#REF!</f>
        <v>#REF!</v>
      </c>
      <c r="T134" s="1019" t="e">
        <f>#REF!</f>
        <v>#REF!</v>
      </c>
      <c r="U134" s="1382" t="e">
        <f>#REF!</f>
        <v>#REF!</v>
      </c>
      <c r="V134" s="1382" t="e">
        <f>#REF!</f>
        <v>#REF!</v>
      </c>
      <c r="W134" s="1015"/>
    </row>
    <row r="135" spans="1:24" hidden="1">
      <c r="B135" s="1403"/>
      <c r="C135" s="1022"/>
      <c r="D135" s="1022"/>
      <c r="E135" s="1022"/>
      <c r="F135" s="1022"/>
      <c r="G135" s="1022"/>
      <c r="H135" s="1022"/>
      <c r="I135" s="1022"/>
      <c r="J135" s="1022"/>
      <c r="K135" s="1022"/>
      <c r="L135" s="1022"/>
      <c r="M135" s="1022"/>
      <c r="N135" s="1022"/>
      <c r="O135" s="1022"/>
      <c r="P135" s="1022"/>
      <c r="Q135" s="1022"/>
      <c r="R135" s="1022"/>
      <c r="S135" s="1022"/>
      <c r="T135" s="1022"/>
      <c r="U135" s="1022"/>
      <c r="V135" s="1022"/>
      <c r="W135" s="1015"/>
    </row>
    <row r="136" spans="1:24" ht="18.75" hidden="1">
      <c r="B136" s="1403"/>
      <c r="C136" s="1796" t="s">
        <v>681</v>
      </c>
      <c r="D136" s="1796"/>
      <c r="E136" s="1796"/>
      <c r="F136" s="1796"/>
      <c r="G136" s="1796"/>
      <c r="H136" s="1796"/>
      <c r="I136" s="1796"/>
      <c r="J136" s="1796"/>
      <c r="K136" s="1796"/>
      <c r="L136" s="1796"/>
      <c r="M136" s="1796"/>
      <c r="N136" s="1796"/>
      <c r="O136" s="1796"/>
      <c r="P136" s="1796"/>
      <c r="Q136" s="1796"/>
      <c r="R136" s="1796"/>
      <c r="S136" s="1796"/>
      <c r="T136" s="1796"/>
      <c r="U136" s="1796"/>
      <c r="V136" s="1796"/>
      <c r="W136" s="1015"/>
    </row>
    <row r="137" spans="1:24" hidden="1">
      <c r="B137" s="1403"/>
      <c r="C137" s="1797" t="s">
        <v>558</v>
      </c>
      <c r="D137" s="1799" t="s">
        <v>559</v>
      </c>
      <c r="E137" s="1800"/>
      <c r="F137" s="1801" t="s">
        <v>560</v>
      </c>
      <c r="G137" s="1801"/>
      <c r="H137" s="1801"/>
      <c r="I137" s="1801"/>
      <c r="J137" s="1801"/>
      <c r="K137" s="1802" t="s">
        <v>561</v>
      </c>
      <c r="L137" s="1802"/>
      <c r="M137" s="1802"/>
      <c r="N137" s="1802"/>
      <c r="O137" s="1802"/>
      <c r="P137" s="1802"/>
      <c r="Q137" s="1802"/>
      <c r="R137" s="1803" t="s">
        <v>562</v>
      </c>
      <c r="S137" s="1804"/>
      <c r="T137" s="1804"/>
      <c r="U137" s="1804"/>
      <c r="V137" s="1805"/>
      <c r="W137" s="1015"/>
    </row>
    <row r="138" spans="1:24" ht="45" hidden="1">
      <c r="B138" s="1403"/>
      <c r="C138" s="1798"/>
      <c r="D138" s="1368" t="s">
        <v>563</v>
      </c>
      <c r="E138" s="1368" t="s">
        <v>564</v>
      </c>
      <c r="F138" s="1368" t="s">
        <v>563</v>
      </c>
      <c r="G138" s="1368" t="s">
        <v>564</v>
      </c>
      <c r="H138" s="1016" t="s">
        <v>565</v>
      </c>
      <c r="I138" s="1016" t="s">
        <v>566</v>
      </c>
      <c r="J138" s="1016" t="s">
        <v>567</v>
      </c>
      <c r="K138" s="1368" t="s">
        <v>563</v>
      </c>
      <c r="L138" s="1368" t="s">
        <v>564</v>
      </c>
      <c r="M138" s="1368" t="s">
        <v>568</v>
      </c>
      <c r="N138" s="1368" t="s">
        <v>569</v>
      </c>
      <c r="O138" s="1016" t="s">
        <v>565</v>
      </c>
      <c r="P138" s="1016" t="s">
        <v>566</v>
      </c>
      <c r="Q138" s="1016" t="s">
        <v>567</v>
      </c>
      <c r="R138" s="1017" t="s">
        <v>570</v>
      </c>
      <c r="S138" s="1017" t="s">
        <v>565</v>
      </c>
      <c r="T138" s="1017" t="s">
        <v>567</v>
      </c>
      <c r="U138" s="1017" t="s">
        <v>571</v>
      </c>
      <c r="V138" s="1017" t="s">
        <v>572</v>
      </c>
      <c r="W138" s="1015"/>
    </row>
    <row r="139" spans="1:24" hidden="1">
      <c r="B139" s="1403"/>
      <c r="C139" s="1372" t="s">
        <v>669</v>
      </c>
      <c r="D139" s="1373" t="e">
        <f>#REF!</f>
        <v>#REF!</v>
      </c>
      <c r="E139" s="1373" t="e">
        <f>#REF!</f>
        <v>#REF!</v>
      </c>
      <c r="F139" s="1373" t="e">
        <f>#REF!</f>
        <v>#REF!</v>
      </c>
      <c r="G139" s="1373" t="e">
        <f>#REF!</f>
        <v>#REF!</v>
      </c>
      <c r="H139" s="1374" t="e">
        <f>#REF!</f>
        <v>#REF!</v>
      </c>
      <c r="I139" s="1373" t="e">
        <f>#REF!</f>
        <v>#REF!</v>
      </c>
      <c r="J139" s="1373" t="e">
        <f>#REF!</f>
        <v>#REF!</v>
      </c>
      <c r="K139" s="1373" t="e">
        <f>#REF!</f>
        <v>#REF!</v>
      </c>
      <c r="L139" s="1373" t="e">
        <f>#REF!</f>
        <v>#REF!</v>
      </c>
      <c r="M139" s="1374" t="e">
        <f>#REF!</f>
        <v>#REF!</v>
      </c>
      <c r="N139" s="1373" t="e">
        <f>#REF!</f>
        <v>#REF!</v>
      </c>
      <c r="O139" s="1374" t="e">
        <f>#REF!</f>
        <v>#REF!</v>
      </c>
      <c r="P139" s="1373" t="e">
        <f>#REF!</f>
        <v>#REF!</v>
      </c>
      <c r="Q139" s="1373" t="e">
        <f>#REF!</f>
        <v>#REF!</v>
      </c>
      <c r="R139" s="1373" t="e">
        <f>#REF!</f>
        <v>#REF!</v>
      </c>
      <c r="S139" s="1374" t="e">
        <f>#REF!</f>
        <v>#REF!</v>
      </c>
      <c r="T139" s="1373" t="e">
        <f>#REF!</f>
        <v>#REF!</v>
      </c>
      <c r="U139" s="1373" t="e">
        <f>#REF!</f>
        <v>#REF!</v>
      </c>
      <c r="V139" s="1373" t="e">
        <f>#REF!</f>
        <v>#REF!</v>
      </c>
      <c r="W139" s="1015"/>
    </row>
    <row r="140" spans="1:24" hidden="1">
      <c r="B140" s="1403"/>
      <c r="C140" s="1376" t="s">
        <v>573</v>
      </c>
      <c r="D140" s="1377" t="e">
        <f>#REF!</f>
        <v>#REF!</v>
      </c>
      <c r="E140" s="1377" t="e">
        <f>#REF!</f>
        <v>#REF!</v>
      </c>
      <c r="F140" s="1377" t="e">
        <f>#REF!</f>
        <v>#REF!</v>
      </c>
      <c r="G140" s="1377" t="e">
        <f>#REF!</f>
        <v>#REF!</v>
      </c>
      <c r="H140" s="1378" t="e">
        <f>#REF!</f>
        <v>#REF!</v>
      </c>
      <c r="I140" s="1377" t="e">
        <f>#REF!</f>
        <v>#REF!</v>
      </c>
      <c r="J140" s="1386" t="e">
        <f>#REF!</f>
        <v>#REF!</v>
      </c>
      <c r="K140" s="1377" t="e">
        <f>#REF!</f>
        <v>#REF!</v>
      </c>
      <c r="L140" s="1377" t="e">
        <f>#REF!</f>
        <v>#REF!</v>
      </c>
      <c r="M140" s="1378" t="e">
        <f>#REF!</f>
        <v>#REF!</v>
      </c>
      <c r="N140" s="1377" t="e">
        <f>#REF!</f>
        <v>#REF!</v>
      </c>
      <c r="O140" s="1385" t="e">
        <f>#REF!</f>
        <v>#REF!</v>
      </c>
      <c r="P140" s="1385" t="e">
        <f>#REF!</f>
        <v>#REF!</v>
      </c>
      <c r="Q140" s="1386" t="e">
        <f>#REF!</f>
        <v>#REF!</v>
      </c>
      <c r="R140" s="1377" t="e">
        <f>#REF!</f>
        <v>#REF!</v>
      </c>
      <c r="S140" s="1018" t="e">
        <f>#REF!</f>
        <v>#REF!</v>
      </c>
      <c r="T140" s="1019" t="e">
        <f>#REF!</f>
        <v>#REF!</v>
      </c>
      <c r="U140" s="1377" t="e">
        <f>#REF!</f>
        <v>#REF!</v>
      </c>
      <c r="V140" s="1377" t="e">
        <f>#REF!</f>
        <v>#REF!</v>
      </c>
      <c r="W140" s="1015"/>
    </row>
    <row r="141" spans="1:24" hidden="1">
      <c r="B141" s="1403"/>
      <c r="C141" s="1381" t="s">
        <v>574</v>
      </c>
      <c r="D141" s="1382" t="e">
        <f>#REF!</f>
        <v>#REF!</v>
      </c>
      <c r="E141" s="1382" t="e">
        <f>#REF!</f>
        <v>#REF!</v>
      </c>
      <c r="F141" s="1382" t="e">
        <f>#REF!</f>
        <v>#REF!</v>
      </c>
      <c r="G141" s="1382" t="e">
        <f>#REF!</f>
        <v>#REF!</v>
      </c>
      <c r="H141" s="1383" t="e">
        <f>#REF!</f>
        <v>#REF!</v>
      </c>
      <c r="I141" s="1382" t="e">
        <f>#REF!</f>
        <v>#REF!</v>
      </c>
      <c r="J141" s="1388" t="e">
        <f>#REF!</f>
        <v>#REF!</v>
      </c>
      <c r="K141" s="1382" t="e">
        <f>#REF!</f>
        <v>#REF!</v>
      </c>
      <c r="L141" s="1382" t="e">
        <f>#REF!</f>
        <v>#REF!</v>
      </c>
      <c r="M141" s="1383" t="e">
        <f>#REF!</f>
        <v>#REF!</v>
      </c>
      <c r="N141" s="1382" t="e">
        <f>#REF!</f>
        <v>#REF!</v>
      </c>
      <c r="O141" s="1387" t="e">
        <f>#REF!</f>
        <v>#REF!</v>
      </c>
      <c r="P141" s="1387" t="e">
        <f>#REF!</f>
        <v>#REF!</v>
      </c>
      <c r="Q141" s="1388" t="e">
        <f>#REF!</f>
        <v>#REF!</v>
      </c>
      <c r="R141" s="1382" t="e">
        <f>#REF!</f>
        <v>#REF!</v>
      </c>
      <c r="S141" s="1018" t="e">
        <f>#REF!</f>
        <v>#REF!</v>
      </c>
      <c r="T141" s="1019" t="e">
        <f>#REF!</f>
        <v>#REF!</v>
      </c>
      <c r="U141" s="1382" t="e">
        <f>#REF!</f>
        <v>#REF!</v>
      </c>
      <c r="V141" s="1382" t="e">
        <f>#REF!</f>
        <v>#REF!</v>
      </c>
      <c r="W141" s="1015"/>
    </row>
    <row r="142" spans="1:24" ht="15.75" thickBot="1">
      <c r="B142" s="1404"/>
      <c r="C142" s="1020"/>
      <c r="D142" s="1020"/>
      <c r="E142" s="1020"/>
      <c r="F142" s="1020"/>
      <c r="G142" s="1020"/>
      <c r="H142" s="1020"/>
      <c r="I142" s="1020"/>
      <c r="J142" s="1020"/>
      <c r="K142" s="1020"/>
      <c r="L142" s="1020"/>
      <c r="M142" s="1020"/>
      <c r="N142" s="1020"/>
      <c r="O142" s="1020"/>
      <c r="P142" s="1020"/>
      <c r="Q142" s="1020"/>
      <c r="R142" s="1020"/>
      <c r="S142" s="1020"/>
      <c r="T142" s="1020"/>
      <c r="U142" s="1020"/>
      <c r="V142" s="1020"/>
      <c r="W142" s="1021"/>
    </row>
    <row r="143" spans="1:24" ht="15.75">
      <c r="A143" s="1390">
        <f>ЭШ_рыхлая!I26</f>
        <v>258440</v>
      </c>
      <c r="B143" s="1398">
        <f>A143-D143</f>
        <v>0</v>
      </c>
      <c r="C143" s="1389" t="s">
        <v>734</v>
      </c>
      <c r="D143" s="1484">
        <v>258440</v>
      </c>
      <c r="E143" s="1485">
        <v>465192</v>
      </c>
      <c r="F143" s="1492">
        <v>258440</v>
      </c>
      <c r="G143" s="1493">
        <v>465192</v>
      </c>
      <c r="S143" s="1512">
        <v>2.88243560465434</v>
      </c>
      <c r="X143" s="1309">
        <f>E143/D143</f>
        <v>1.8</v>
      </c>
    </row>
    <row r="144" spans="1:24" ht="16.5" thickBot="1">
      <c r="A144" s="1399">
        <f>A125+A143</f>
        <v>3712845</v>
      </c>
      <c r="B144" s="1758">
        <f>A144-D144</f>
        <v>0</v>
      </c>
      <c r="C144" s="1392" t="s">
        <v>735</v>
      </c>
      <c r="D144" s="1494">
        <f>D125+D143</f>
        <v>3712845</v>
      </c>
      <c r="E144" s="1495">
        <f>E125+E143</f>
        <v>9875866</v>
      </c>
      <c r="F144" s="1494">
        <f>F125+F143</f>
        <v>3480587</v>
      </c>
      <c r="G144" s="1495">
        <f>G125+G143</f>
        <v>9224015</v>
      </c>
      <c r="S144" s="1396"/>
      <c r="U144" s="1010">
        <f>E125*S125</f>
        <v>27385061.34</v>
      </c>
    </row>
    <row r="145" spans="1:8" ht="15.75">
      <c r="A145" s="1390">
        <f>ЭШ_рыхлая!I31</f>
        <v>535741.23541872762</v>
      </c>
    </row>
    <row r="146" spans="1:8" ht="18.75">
      <c r="A146" s="1396">
        <f>A145/A143</f>
        <v>2.0729810997474369</v>
      </c>
      <c r="C146" s="1655" t="s">
        <v>662</v>
      </c>
      <c r="D146" s="1655">
        <f>'Погр. тип 1_рыхл'!I62</f>
        <v>69415</v>
      </c>
      <c r="E146" s="1655"/>
      <c r="F146" s="1655"/>
      <c r="G146" s="1655"/>
      <c r="H146" s="1765">
        <f>65000+224415-200000-70000+50000</f>
        <v>69415</v>
      </c>
    </row>
  </sheetData>
  <mergeCells count="90">
    <mergeCell ref="C3:V3"/>
    <mergeCell ref="C4:C5"/>
    <mergeCell ref="D4:E4"/>
    <mergeCell ref="F4:J4"/>
    <mergeCell ref="K4:Q4"/>
    <mergeCell ref="R4:V4"/>
    <mergeCell ref="C10:V10"/>
    <mergeCell ref="C11:C12"/>
    <mergeCell ref="D11:E11"/>
    <mergeCell ref="F11:J11"/>
    <mergeCell ref="K11:Q11"/>
    <mergeCell ref="R11:V11"/>
    <mergeCell ref="C17:V17"/>
    <mergeCell ref="C18:C19"/>
    <mergeCell ref="D18:E18"/>
    <mergeCell ref="F18:J18"/>
    <mergeCell ref="K18:Q18"/>
    <mergeCell ref="R18:V18"/>
    <mergeCell ref="C33:V33"/>
    <mergeCell ref="C34:C35"/>
    <mergeCell ref="D34:E34"/>
    <mergeCell ref="F34:J34"/>
    <mergeCell ref="K34:Q34"/>
    <mergeCell ref="R34:V34"/>
    <mergeCell ref="C40:V40"/>
    <mergeCell ref="C41:C42"/>
    <mergeCell ref="D41:E41"/>
    <mergeCell ref="F41:J41"/>
    <mergeCell ref="K41:Q41"/>
    <mergeCell ref="R41:V41"/>
    <mergeCell ref="C47:V47"/>
    <mergeCell ref="C48:C49"/>
    <mergeCell ref="D48:E48"/>
    <mergeCell ref="F48:J48"/>
    <mergeCell ref="K48:Q48"/>
    <mergeCell ref="R48:V48"/>
    <mergeCell ref="C62:V62"/>
    <mergeCell ref="C63:C64"/>
    <mergeCell ref="D63:E63"/>
    <mergeCell ref="F63:J63"/>
    <mergeCell ref="K63:Q63"/>
    <mergeCell ref="R63:V63"/>
    <mergeCell ref="C69:V69"/>
    <mergeCell ref="C70:C71"/>
    <mergeCell ref="D70:E70"/>
    <mergeCell ref="F70:J70"/>
    <mergeCell ref="K70:Q70"/>
    <mergeCell ref="R70:V70"/>
    <mergeCell ref="C76:V76"/>
    <mergeCell ref="C77:C78"/>
    <mergeCell ref="D77:E77"/>
    <mergeCell ref="F77:J77"/>
    <mergeCell ref="K77:Q77"/>
    <mergeCell ref="R77:V77"/>
    <mergeCell ref="C92:V92"/>
    <mergeCell ref="C93:C94"/>
    <mergeCell ref="D93:E93"/>
    <mergeCell ref="F93:J93"/>
    <mergeCell ref="K93:Q93"/>
    <mergeCell ref="R93:V93"/>
    <mergeCell ref="C99:V99"/>
    <mergeCell ref="C100:C101"/>
    <mergeCell ref="D100:E100"/>
    <mergeCell ref="F100:J100"/>
    <mergeCell ref="K100:Q100"/>
    <mergeCell ref="R100:V100"/>
    <mergeCell ref="C106:V106"/>
    <mergeCell ref="C107:C108"/>
    <mergeCell ref="D107:E107"/>
    <mergeCell ref="F107:J107"/>
    <mergeCell ref="K107:Q107"/>
    <mergeCell ref="R107:V107"/>
    <mergeCell ref="C122:V122"/>
    <mergeCell ref="C123:C124"/>
    <mergeCell ref="D123:E123"/>
    <mergeCell ref="F123:J123"/>
    <mergeCell ref="K123:Q123"/>
    <mergeCell ref="R123:V123"/>
    <mergeCell ref="C129:V129"/>
    <mergeCell ref="C130:C131"/>
    <mergeCell ref="D130:E130"/>
    <mergeCell ref="F130:J130"/>
    <mergeCell ref="K130:Q130"/>
    <mergeCell ref="R130:V130"/>
    <mergeCell ref="C136:V136"/>
    <mergeCell ref="C137:C138"/>
    <mergeCell ref="D137:E137"/>
    <mergeCell ref="F137:J137"/>
    <mergeCell ref="K137:Q137"/>
    <mergeCell ref="R137:V137"/>
  </mergeCells>
  <pageMargins left="0.7" right="0.7" top="0.75" bottom="0.75" header="0.3" footer="0.3"/>
  <pageSetup paperSize="9" orientation="portrait" horizontalDpi="30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8"/>
  <sheetViews>
    <sheetView zoomScale="85" zoomScaleNormal="85" workbookViewId="0">
      <selection activeCell="F6" sqref="F6"/>
    </sheetView>
  </sheetViews>
  <sheetFormatPr defaultRowHeight="15"/>
  <cols>
    <col min="1" max="1" width="29.42578125" style="1010" customWidth="1"/>
    <col min="2" max="2" width="13.140625" style="1010" customWidth="1"/>
    <col min="3" max="3" width="10.42578125" style="1010" customWidth="1"/>
    <col min="4" max="4" width="10.7109375" style="1010" bestFit="1" customWidth="1"/>
    <col min="5" max="5" width="9.85546875" style="1010" bestFit="1" customWidth="1"/>
    <col min="6" max="6" width="9.85546875" style="1010" customWidth="1"/>
    <col min="7" max="7" width="11" style="1010" bestFit="1" customWidth="1"/>
    <col min="8" max="8" width="9.85546875" style="1010" bestFit="1" customWidth="1"/>
    <col min="9" max="9" width="9.85546875" style="1010" customWidth="1"/>
    <col min="10" max="10" width="6.5703125" style="1010" bestFit="1" customWidth="1"/>
    <col min="11" max="11" width="7" style="1010" bestFit="1" customWidth="1"/>
    <col min="12" max="12" width="9.140625" style="1010"/>
    <col min="13" max="13" width="10.7109375" style="1010" bestFit="1" customWidth="1"/>
    <col min="14" max="14" width="8.85546875" style="1010" bestFit="1" customWidth="1"/>
    <col min="15" max="15" width="7" style="1010" bestFit="1" customWidth="1"/>
    <col min="16" max="16" width="8" style="1010" bestFit="1" customWidth="1"/>
    <col min="17" max="18" width="8.28515625" style="1010" bestFit="1" customWidth="1"/>
    <col min="19" max="19" width="9.140625" style="1010"/>
    <col min="20" max="20" width="9.85546875" style="1010" bestFit="1" customWidth="1"/>
    <col min="21" max="21" width="6.5703125" style="1010" bestFit="1" customWidth="1"/>
    <col min="22" max="22" width="8.42578125" style="1010" bestFit="1" customWidth="1"/>
    <col min="23" max="23" width="10.85546875" style="1010" bestFit="1" customWidth="1"/>
    <col min="24" max="24" width="12.7109375" style="1010" bestFit="1" customWidth="1"/>
    <col min="25" max="25" width="12" style="1010" bestFit="1" customWidth="1"/>
    <col min="26" max="28" width="9.140625" style="1010"/>
    <col min="29" max="29" width="12.28515625" style="1010" bestFit="1" customWidth="1"/>
    <col min="30" max="16384" width="9.140625" style="1010"/>
  </cols>
  <sheetData>
    <row r="1" spans="1:27" ht="15.75" thickBot="1">
      <c r="D1" s="1031">
        <f>D2+300000</f>
        <v>15391000.064419998</v>
      </c>
    </row>
    <row r="2" spans="1:27">
      <c r="A2" s="1186"/>
      <c r="B2" s="1252"/>
      <c r="C2" s="1253"/>
      <c r="D2" s="1311">
        <f>D6+D25</f>
        <v>15091000.064419998</v>
      </c>
      <c r="E2" s="1253"/>
      <c r="F2" s="1253"/>
      <c r="G2" s="1253"/>
      <c r="H2" s="1253"/>
      <c r="I2" s="1253"/>
      <c r="J2" s="1254"/>
      <c r="K2" s="1253"/>
      <c r="L2" s="1253"/>
      <c r="M2" s="1253"/>
      <c r="N2" s="1253"/>
      <c r="O2" s="1253"/>
      <c r="P2" s="1253"/>
      <c r="Q2" s="1253"/>
      <c r="R2" s="1253"/>
      <c r="S2" s="1253"/>
      <c r="T2" s="1253"/>
      <c r="U2" s="1253"/>
      <c r="V2" s="1253"/>
      <c r="W2" s="1253"/>
      <c r="X2" s="1253"/>
      <c r="Y2" s="1255"/>
    </row>
    <row r="3" spans="1:27" ht="18.75">
      <c r="A3" s="1186"/>
      <c r="B3" s="1256"/>
      <c r="C3" s="1806" t="s">
        <v>695</v>
      </c>
      <c r="D3" s="1806"/>
      <c r="E3" s="1806"/>
      <c r="F3" s="1806"/>
      <c r="G3" s="1806"/>
      <c r="H3" s="1806"/>
      <c r="I3" s="1806"/>
      <c r="J3" s="1806"/>
      <c r="K3" s="1806"/>
      <c r="L3" s="1806"/>
      <c r="M3" s="1806"/>
      <c r="N3" s="1806"/>
      <c r="O3" s="1806"/>
      <c r="P3" s="1806"/>
      <c r="Q3" s="1806"/>
      <c r="R3" s="1806"/>
      <c r="S3" s="1806"/>
      <c r="T3" s="1806"/>
      <c r="U3" s="1806"/>
      <c r="V3" s="1806"/>
      <c r="W3" s="1806"/>
      <c r="X3" s="1806"/>
      <c r="Y3" s="1185"/>
      <c r="Z3" s="1186"/>
      <c r="AA3" s="1186"/>
    </row>
    <row r="4" spans="1:27">
      <c r="A4" s="1186"/>
      <c r="B4" s="1256"/>
      <c r="C4" s="1807" t="s">
        <v>558</v>
      </c>
      <c r="D4" s="1809" t="s">
        <v>559</v>
      </c>
      <c r="E4" s="1816"/>
      <c r="F4" s="1810"/>
      <c r="G4" s="1811" t="s">
        <v>560</v>
      </c>
      <c r="H4" s="1811"/>
      <c r="I4" s="1811"/>
      <c r="J4" s="1811"/>
      <c r="K4" s="1811"/>
      <c r="L4" s="1811"/>
      <c r="M4" s="1812" t="s">
        <v>561</v>
      </c>
      <c r="N4" s="1812"/>
      <c r="O4" s="1812"/>
      <c r="P4" s="1812"/>
      <c r="Q4" s="1812"/>
      <c r="R4" s="1812"/>
      <c r="S4" s="1812"/>
      <c r="T4" s="1813" t="s">
        <v>562</v>
      </c>
      <c r="U4" s="1814"/>
      <c r="V4" s="1814"/>
      <c r="W4" s="1814"/>
      <c r="X4" s="1815"/>
      <c r="Y4" s="1185"/>
      <c r="Z4" s="1186"/>
      <c r="AA4" s="1186"/>
    </row>
    <row r="5" spans="1:27" ht="60">
      <c r="A5" s="1236" t="s">
        <v>703</v>
      </c>
      <c r="B5" s="1236" t="s">
        <v>702</v>
      </c>
      <c r="C5" s="1808"/>
      <c r="D5" s="1249" t="s">
        <v>563</v>
      </c>
      <c r="E5" s="1249" t="s">
        <v>564</v>
      </c>
      <c r="F5" s="1249"/>
      <c r="G5" s="1249" t="s">
        <v>563</v>
      </c>
      <c r="H5" s="1249" t="s">
        <v>564</v>
      </c>
      <c r="I5" s="1249"/>
      <c r="J5" s="1188" t="s">
        <v>565</v>
      </c>
      <c r="K5" s="1188" t="s">
        <v>566</v>
      </c>
      <c r="L5" s="1188" t="s">
        <v>567</v>
      </c>
      <c r="M5" s="1249" t="s">
        <v>563</v>
      </c>
      <c r="N5" s="1249" t="s">
        <v>564</v>
      </c>
      <c r="O5" s="1249" t="s">
        <v>568</v>
      </c>
      <c r="P5" s="1249" t="s">
        <v>569</v>
      </c>
      <c r="Q5" s="1188" t="s">
        <v>565</v>
      </c>
      <c r="R5" s="1188" t="s">
        <v>566</v>
      </c>
      <c r="S5" s="1188" t="s">
        <v>567</v>
      </c>
      <c r="T5" s="1189" t="s">
        <v>570</v>
      </c>
      <c r="U5" s="1189" t="s">
        <v>565</v>
      </c>
      <c r="V5" s="1189" t="s">
        <v>567</v>
      </c>
      <c r="W5" s="1189" t="s">
        <v>571</v>
      </c>
      <c r="X5" s="1189" t="s">
        <v>572</v>
      </c>
      <c r="Y5" s="1185"/>
      <c r="Z5" s="1190" t="s">
        <v>696</v>
      </c>
      <c r="AA5" s="1187" t="s">
        <v>697</v>
      </c>
    </row>
    <row r="6" spans="1:27">
      <c r="A6" s="1192">
        <f>A7+A8</f>
        <v>15732199.747529907</v>
      </c>
      <c r="B6" s="1257">
        <f>A6-D6</f>
        <v>1241199.6831099093</v>
      </c>
      <c r="C6" s="1191" t="s">
        <v>669</v>
      </c>
      <c r="D6" s="1192">
        <f t="shared" ref="D6:E8" si="0">D13+D20</f>
        <v>14491000.064419998</v>
      </c>
      <c r="E6" s="1193">
        <f t="shared" si="0"/>
        <v>38354636.479359016</v>
      </c>
      <c r="F6" s="1194">
        <f>E6/D6</f>
        <v>2.6467901669210407</v>
      </c>
      <c r="G6" s="1193">
        <f t="shared" ref="G6:H8" si="1">G13+G20</f>
        <v>13550983.065115206</v>
      </c>
      <c r="H6" s="1193">
        <f t="shared" si="1"/>
        <v>35738177.488332577</v>
      </c>
      <c r="I6" s="1194">
        <f>H6/G6</f>
        <v>2.6373125341979566</v>
      </c>
      <c r="J6" s="1195">
        <f>(H13*J13+H20*J20)/H6</f>
        <v>2.7995029570894587</v>
      </c>
      <c r="K6" s="1192">
        <f>(H13*K13+H20*K20)/H6</f>
        <v>292.34291273676212</v>
      </c>
      <c r="L6" s="1192">
        <f>(H13*L13+H20*L20)/H6</f>
        <v>78.983716308256447</v>
      </c>
      <c r="M6" s="1192">
        <f t="shared" ref="M6:N8" si="2">M13+M20</f>
        <v>940016.99930479378</v>
      </c>
      <c r="N6" s="1192">
        <f t="shared" si="2"/>
        <v>2616458.9910264332</v>
      </c>
      <c r="O6" s="1196">
        <f>IFERROR(P6/N6*1000,0)</f>
        <v>1.3770901865297378</v>
      </c>
      <c r="P6" s="1197">
        <v>3603.1</v>
      </c>
      <c r="Q6" s="1195">
        <f>(N13*Q13+N20*Q20)/N6</f>
        <v>4.1059897193968906</v>
      </c>
      <c r="R6" s="1192">
        <f>(N13*R13+N20*R20)/N6</f>
        <v>266</v>
      </c>
      <c r="S6" s="1192">
        <f>(N13*S13+N20*S20)/N6</f>
        <v>83.376654672139423</v>
      </c>
      <c r="T6" s="1192">
        <f>T13+T20</f>
        <v>38354636.479359016</v>
      </c>
      <c r="U6" s="1195">
        <f>IF(T6=0,0,W6/T6)</f>
        <v>2.8940296709385005</v>
      </c>
      <c r="V6" s="1192">
        <f>IF(T6=0,0,X6/T6*1000)</f>
        <v>79218.552108610093</v>
      </c>
      <c r="W6" s="1198">
        <f t="shared" ref="W6:X8" si="3">W13+W20</f>
        <v>110999455.98932518</v>
      </c>
      <c r="X6" s="1198">
        <f t="shared" si="3"/>
        <v>3038398768.5468998</v>
      </c>
      <c r="Y6" s="1185"/>
      <c r="Z6" s="1199">
        <f>H6*J6</f>
        <v>100049133.55957498</v>
      </c>
      <c r="AA6" s="1200">
        <f>N6*Q6</f>
        <v>10743153.718378097</v>
      </c>
    </row>
    <row r="7" spans="1:27">
      <c r="A7" s="1202">
        <f>A14+A21</f>
        <v>13111944.565344937</v>
      </c>
      <c r="B7" s="1257">
        <f>A7-D7</f>
        <v>704730.97011493891</v>
      </c>
      <c r="C7" s="1201" t="s">
        <v>573</v>
      </c>
      <c r="D7" s="1202">
        <f t="shared" si="0"/>
        <v>12407213.595229998</v>
      </c>
      <c r="E7" s="1203">
        <f t="shared" si="0"/>
        <v>34181963.314759009</v>
      </c>
      <c r="F7" s="1204">
        <f>E7/D7</f>
        <v>2.7550072425528644</v>
      </c>
      <c r="G7" s="1203">
        <f t="shared" si="1"/>
        <v>11467196.595925206</v>
      </c>
      <c r="H7" s="1203">
        <f t="shared" si="1"/>
        <v>31565504.323732577</v>
      </c>
      <c r="I7" s="1204">
        <f>H7/G7</f>
        <v>2.7526783952539171</v>
      </c>
      <c r="J7" s="1205">
        <f>(H14*J14+H21*J21)/H7</f>
        <v>2.8861247352198567</v>
      </c>
      <c r="K7" s="1202">
        <f>(H14*K14+H21*K21)/H7</f>
        <v>292.76070083053486</v>
      </c>
      <c r="L7" s="1202">
        <f>(H14*L14+H21*L21)/H7</f>
        <v>84.162492867158576</v>
      </c>
      <c r="M7" s="1202">
        <f t="shared" si="2"/>
        <v>940016.99930479378</v>
      </c>
      <c r="N7" s="1202">
        <f t="shared" si="2"/>
        <v>2616458.9910264332</v>
      </c>
      <c r="O7" s="1206">
        <f>IFERROR(P7/N7*1000,0)</f>
        <v>1.3770875857000553</v>
      </c>
      <c r="P7" s="1207">
        <f>P14+P21</f>
        <v>3603.0931950357935</v>
      </c>
      <c r="Q7" s="1205">
        <f>(N14*Q14+N21*Q21)/N7</f>
        <v>4.1059897193968906</v>
      </c>
      <c r="R7" s="1202">
        <f>(N14*R14+N21*R21)/N7</f>
        <v>266</v>
      </c>
      <c r="S7" s="1202">
        <f>(N14*S14+N21*S21)/N7</f>
        <v>83.376654672139423</v>
      </c>
      <c r="T7" s="1202">
        <f>T14+T21</f>
        <v>34181963.314759009</v>
      </c>
      <c r="U7" s="1208">
        <f>(T14*U14+T21*U21)/T7</f>
        <v>2.9855600832062277</v>
      </c>
      <c r="V7" s="1209">
        <f>(T14*V14+T21*V21)/T7</f>
        <v>84.029586085493676</v>
      </c>
      <c r="W7" s="1202">
        <f t="shared" si="3"/>
        <v>102052305.23816413</v>
      </c>
      <c r="X7" s="1202">
        <f t="shared" si="3"/>
        <v>2872296228.9287291</v>
      </c>
      <c r="Y7" s="1185"/>
      <c r="Z7" s="1199">
        <f>H7*J7</f>
        <v>91101982.808413923</v>
      </c>
      <c r="AA7" s="1200">
        <f>N7*Q7</f>
        <v>10743153.718378097</v>
      </c>
    </row>
    <row r="8" spans="1:27">
      <c r="A8" s="1211">
        <f>A15+A22</f>
        <v>2620255.18218497</v>
      </c>
      <c r="B8" s="1257">
        <f>A8-D8</f>
        <v>536468.71299497061</v>
      </c>
      <c r="C8" s="1210" t="s">
        <v>574</v>
      </c>
      <c r="D8" s="1211">
        <f t="shared" si="0"/>
        <v>2083786.4691899994</v>
      </c>
      <c r="E8" s="1211">
        <f t="shared" si="0"/>
        <v>4172673.1645999998</v>
      </c>
      <c r="F8" s="1212">
        <f>E8/D8</f>
        <v>2.0024475762250167</v>
      </c>
      <c r="G8" s="1211">
        <f t="shared" si="1"/>
        <v>2083786.4691899994</v>
      </c>
      <c r="H8" s="1211">
        <f t="shared" si="1"/>
        <v>4172673.1645999998</v>
      </c>
      <c r="I8" s="1212">
        <f>H8/G8</f>
        <v>2.0024475762250167</v>
      </c>
      <c r="J8" s="1212">
        <f>(H15*J15+H22*J22)/H8</f>
        <v>2.14422515213188</v>
      </c>
      <c r="K8" s="1211">
        <f>(H15*K15+H22*K22)/H8</f>
        <v>289.18242271989044</v>
      </c>
      <c r="L8" s="1211">
        <f>(H15*L15+H22*L22)/H8</f>
        <v>39.807225024798548</v>
      </c>
      <c r="M8" s="1211">
        <f t="shared" si="2"/>
        <v>0</v>
      </c>
      <c r="N8" s="1211">
        <f t="shared" si="2"/>
        <v>0</v>
      </c>
      <c r="O8" s="1212">
        <f>IFERROR(P8/N8*1000,0)</f>
        <v>0</v>
      </c>
      <c r="P8" s="1211">
        <f>P15+P22</f>
        <v>0</v>
      </c>
      <c r="Q8" s="1212" t="e">
        <f>(N15*Q15+N22*Q22)/N8</f>
        <v>#DIV/0!</v>
      </c>
      <c r="R8" s="1211" t="e">
        <f>(N15*R15+N22*R22)/N8</f>
        <v>#DIV/0!</v>
      </c>
      <c r="S8" s="1211" t="e">
        <f>(N15*S15+N22*S22)/N8</f>
        <v>#DIV/0!</v>
      </c>
      <c r="T8" s="1211">
        <f>T15+T22</f>
        <v>4172673.1645999998</v>
      </c>
      <c r="U8" s="1208">
        <f>(T15*U15+T22*U22)/T8</f>
        <v>2.14422515213188</v>
      </c>
      <c r="V8" s="1209">
        <f>(T15*V15+T22*V22)/T8</f>
        <v>39.807225024798583</v>
      </c>
      <c r="W8" s="1211">
        <f t="shared" si="3"/>
        <v>8947150.7511610482</v>
      </c>
      <c r="X8" s="1211">
        <f t="shared" si="3"/>
        <v>166102539.61817062</v>
      </c>
      <c r="Y8" s="1185"/>
      <c r="Z8" s="1199">
        <f>H8*J8</f>
        <v>8947150.7511610482</v>
      </c>
      <c r="AA8" s="1213" t="e">
        <f>N8*Q8</f>
        <v>#DIV/0!</v>
      </c>
    </row>
    <row r="9" spans="1:27">
      <c r="A9" s="1186"/>
      <c r="B9" s="1256"/>
      <c r="C9" s="1214"/>
      <c r="D9" s="1287"/>
      <c r="E9" s="1287"/>
      <c r="F9" s="1287"/>
      <c r="G9" s="1287"/>
      <c r="H9" s="1287"/>
      <c r="I9" s="1287"/>
      <c r="J9" s="1214"/>
      <c r="K9" s="1214"/>
      <c r="L9" s="1214"/>
      <c r="M9" s="1214"/>
      <c r="N9" s="1214"/>
      <c r="O9" s="1214"/>
      <c r="P9" s="1214"/>
      <c r="Q9" s="1214"/>
      <c r="R9" s="1214"/>
      <c r="S9" s="1214"/>
      <c r="T9" s="1214"/>
      <c r="U9" s="1214"/>
      <c r="V9" s="1214"/>
      <c r="W9" s="1214"/>
      <c r="X9" s="1214"/>
      <c r="Y9" s="1185"/>
      <c r="Z9" s="1186"/>
      <c r="AA9" s="1186"/>
    </row>
    <row r="10" spans="1:27" ht="18.75">
      <c r="A10" s="1186"/>
      <c r="B10" s="1256"/>
      <c r="C10" s="1806" t="s">
        <v>698</v>
      </c>
      <c r="D10" s="1806"/>
      <c r="E10" s="1806"/>
      <c r="F10" s="1806"/>
      <c r="G10" s="1806"/>
      <c r="H10" s="1806"/>
      <c r="I10" s="1806"/>
      <c r="J10" s="1806"/>
      <c r="K10" s="1806"/>
      <c r="L10" s="1806"/>
      <c r="M10" s="1806"/>
      <c r="N10" s="1806"/>
      <c r="O10" s="1806"/>
      <c r="P10" s="1806"/>
      <c r="Q10" s="1806"/>
      <c r="R10" s="1806"/>
      <c r="S10" s="1806"/>
      <c r="T10" s="1806"/>
      <c r="U10" s="1806"/>
      <c r="V10" s="1806"/>
      <c r="W10" s="1806"/>
      <c r="X10" s="1806"/>
      <c r="Y10" s="1185"/>
      <c r="Z10" s="1186"/>
      <c r="AA10" s="1186"/>
    </row>
    <row r="11" spans="1:27">
      <c r="A11" s="1186"/>
      <c r="B11" s="1256"/>
      <c r="C11" s="1807" t="s">
        <v>558</v>
      </c>
      <c r="D11" s="1809" t="s">
        <v>559</v>
      </c>
      <c r="E11" s="1810"/>
      <c r="F11" s="1248"/>
      <c r="G11" s="1811" t="s">
        <v>560</v>
      </c>
      <c r="H11" s="1811"/>
      <c r="I11" s="1811"/>
      <c r="J11" s="1811"/>
      <c r="K11" s="1811"/>
      <c r="L11" s="1811"/>
      <c r="M11" s="1812" t="s">
        <v>561</v>
      </c>
      <c r="N11" s="1812"/>
      <c r="O11" s="1812"/>
      <c r="P11" s="1812"/>
      <c r="Q11" s="1812"/>
      <c r="R11" s="1812"/>
      <c r="S11" s="1812"/>
      <c r="T11" s="1813" t="s">
        <v>562</v>
      </c>
      <c r="U11" s="1814"/>
      <c r="V11" s="1814"/>
      <c r="W11" s="1814"/>
      <c r="X11" s="1815"/>
      <c r="Y11" s="1185"/>
      <c r="Z11" s="1186"/>
      <c r="AA11" s="1186"/>
    </row>
    <row r="12" spans="1:27" ht="45">
      <c r="A12" s="1249" t="s">
        <v>563</v>
      </c>
      <c r="B12" s="1256"/>
      <c r="C12" s="1808"/>
      <c r="D12" s="1249" t="s">
        <v>563</v>
      </c>
      <c r="E12" s="1249" t="s">
        <v>564</v>
      </c>
      <c r="F12" s="1249"/>
      <c r="G12" s="1249" t="s">
        <v>563</v>
      </c>
      <c r="H12" s="1249" t="s">
        <v>564</v>
      </c>
      <c r="I12" s="1249"/>
      <c r="J12" s="1188" t="s">
        <v>565</v>
      </c>
      <c r="K12" s="1188" t="s">
        <v>566</v>
      </c>
      <c r="L12" s="1188" t="s">
        <v>567</v>
      </c>
      <c r="M12" s="1249" t="s">
        <v>563</v>
      </c>
      <c r="N12" s="1249" t="s">
        <v>564</v>
      </c>
      <c r="O12" s="1249" t="s">
        <v>568</v>
      </c>
      <c r="P12" s="1249" t="s">
        <v>569</v>
      </c>
      <c r="Q12" s="1188" t="s">
        <v>565</v>
      </c>
      <c r="R12" s="1188" t="s">
        <v>566</v>
      </c>
      <c r="S12" s="1188" t="s">
        <v>567</v>
      </c>
      <c r="T12" s="1189" t="s">
        <v>570</v>
      </c>
      <c r="U12" s="1189" t="s">
        <v>565</v>
      </c>
      <c r="V12" s="1189" t="s">
        <v>567</v>
      </c>
      <c r="W12" s="1189" t="s">
        <v>571</v>
      </c>
      <c r="X12" s="1189" t="s">
        <v>572</v>
      </c>
      <c r="Y12" s="1185"/>
      <c r="Z12" s="1190" t="s">
        <v>696</v>
      </c>
      <c r="AA12" s="1187" t="s">
        <v>697</v>
      </c>
    </row>
    <row r="13" spans="1:27">
      <c r="A13" s="1192">
        <f>A14+A15</f>
        <v>15132199.657499939</v>
      </c>
      <c r="B13" s="1257">
        <f>A13-D13</f>
        <v>2051199.6137738675</v>
      </c>
      <c r="C13" s="1191" t="s">
        <v>669</v>
      </c>
      <c r="D13" s="1192">
        <f>SUM(D14:D15)</f>
        <v>13081000.043726072</v>
      </c>
      <c r="E13" s="1192">
        <f>SUM(E14:E15)</f>
        <v>34638281.968896359</v>
      </c>
      <c r="F13" s="1194">
        <f>E13/D13</f>
        <v>2.6479842407392713</v>
      </c>
      <c r="G13" s="1192">
        <f>SUM(G14:G15)</f>
        <v>12140983.04442128</v>
      </c>
      <c r="H13" s="1192">
        <f>SUM(H14:H15)</f>
        <v>32021822.97786992</v>
      </c>
      <c r="I13" s="1195">
        <f>H13/G13</f>
        <v>2.6374983690125311</v>
      </c>
      <c r="J13" s="1195">
        <f>(H14*J14+H15*J15)/H13</f>
        <v>2.8111503219752052</v>
      </c>
      <c r="K13" s="1192">
        <f>(H14*K14+H15*K15)/H13</f>
        <v>292.16154921451886</v>
      </c>
      <c r="L13" s="1192">
        <f>(H14*L14+H15*L15)/H13</f>
        <v>79.221140637159493</v>
      </c>
      <c r="M13" s="1192">
        <f>SUM(M14:M15)</f>
        <v>940016.99930479378</v>
      </c>
      <c r="N13" s="1192">
        <f>SUM(N14:N15)</f>
        <v>2616458.9910264332</v>
      </c>
      <c r="O13" s="1196">
        <f>P13/N13*1000</f>
        <v>1.3770875857000553</v>
      </c>
      <c r="P13" s="1197">
        <f>SUM(P14:P15)</f>
        <v>3603.0931950357935</v>
      </c>
      <c r="Q13" s="1195">
        <f>(N14*Q14+N15*Q15)/N13</f>
        <v>4.1059897193968906</v>
      </c>
      <c r="R13" s="1192">
        <f>(N14*R14+N15*R15)/N13</f>
        <v>266</v>
      </c>
      <c r="S13" s="1192">
        <f>(N14*S14+N15*S15)/N13</f>
        <v>83.376654672139423</v>
      </c>
      <c r="T13" s="1192">
        <f>SUM(T14:T15)</f>
        <v>34638281.968896359</v>
      </c>
      <c r="U13" s="1195">
        <f>W13/T13</f>
        <v>2.9149390404202919</v>
      </c>
      <c r="V13" s="1192">
        <f>(T14*V14+T15*V15)/T13</f>
        <v>79.463237827268031</v>
      </c>
      <c r="W13" s="1192">
        <f>SUM(W14:W15)</f>
        <v>100968480.40422225</v>
      </c>
      <c r="X13" s="1192">
        <f>SUM(X14:X15)</f>
        <v>2752470038.0223813</v>
      </c>
      <c r="Y13" s="1185"/>
      <c r="Z13" s="1199">
        <f>H13*J13</f>
        <v>90018157.974472046</v>
      </c>
      <c r="AA13" s="1200">
        <f>N13*Q13</f>
        <v>10743153.718378097</v>
      </c>
    </row>
    <row r="14" spans="1:27">
      <c r="A14" s="1202">
        <f>A42+A67+A92+A117</f>
        <v>12670640.610374939</v>
      </c>
      <c r="B14" s="1257">
        <f>A14-D14</f>
        <v>1352822.7382766847</v>
      </c>
      <c r="C14" s="1201" t="s">
        <v>573</v>
      </c>
      <c r="D14" s="1202">
        <f>D42+D67+D92+D117</f>
        <v>11317817.872098254</v>
      </c>
      <c r="E14" s="1202">
        <f>E42+E67+E92+E117</f>
        <v>31088267.404430181</v>
      </c>
      <c r="F14" s="1204">
        <f>E14/D14</f>
        <v>2.7468428769358351</v>
      </c>
      <c r="G14" s="1202">
        <f>G42+G67+G92+G117</f>
        <v>10377800.872793462</v>
      </c>
      <c r="H14" s="1202">
        <f>H42+H67+H92+H117</f>
        <v>28471808.413403746</v>
      </c>
      <c r="I14" s="1205">
        <f>H14/G14</f>
        <v>2.7435300370857663</v>
      </c>
      <c r="J14" s="1205">
        <f>(H42*J42+H67*J67+H92*J92+H117*J117)/H14</f>
        <v>2.8933487536634681</v>
      </c>
      <c r="K14" s="1202">
        <f>(H42*K42+H67*K67+H92*K92+H117*K117)/H14</f>
        <v>292.55991461291825</v>
      </c>
      <c r="L14" s="1202">
        <f>(H42*L42+H67*L67+H92*L92+H117*L117)/H14</f>
        <v>84.121994036997719</v>
      </c>
      <c r="M14" s="1202">
        <f>M42+M67+M92+M117</f>
        <v>940016.99930479378</v>
      </c>
      <c r="N14" s="1202">
        <f>N42+N67+N92+N117</f>
        <v>2616458.9910264332</v>
      </c>
      <c r="O14" s="1206">
        <f>P14/N14*1000</f>
        <v>1.3770875857000553</v>
      </c>
      <c r="P14" s="1207">
        <f>P42+P67+P92+P117</f>
        <v>3603.0931950357935</v>
      </c>
      <c r="Q14" s="1205">
        <f>(N42*Q42+N67*Q67+N92*Q92+N117*Q117)/N14</f>
        <v>4.1059897193968906</v>
      </c>
      <c r="R14" s="1202">
        <f>(N42*R42+N67*R67+N92*R92+N117*R117)/N14</f>
        <v>266</v>
      </c>
      <c r="S14" s="1202">
        <f>(N42*S42+N67*S67+N92*S92+N117*S117)/N14</f>
        <v>83.376654672139423</v>
      </c>
      <c r="T14" s="1202">
        <f>T42+T67+T92+T117</f>
        <v>31088267.404430181</v>
      </c>
      <c r="U14" s="1195">
        <f>W14/T14</f>
        <v>3.0020712509670853</v>
      </c>
      <c r="V14" s="1209">
        <f>(T42*V42+T67*V67+T92*V92+T117*V117)/T14</f>
        <v>83.979269736890231</v>
      </c>
      <c r="W14" s="1202">
        <f>W42+W67+W92+W117</f>
        <v>93329193.817216977</v>
      </c>
      <c r="X14" s="1202">
        <f>X42+X67+X92+X117</f>
        <v>2610769994.0092144</v>
      </c>
      <c r="Y14" s="1185"/>
      <c r="Z14" s="1199">
        <f>H14*J14</f>
        <v>82378871.387466773</v>
      </c>
      <c r="AA14" s="1200">
        <f>N14*Q14</f>
        <v>10743153.718378097</v>
      </c>
    </row>
    <row r="15" spans="1:27">
      <c r="A15" s="1211">
        <f>A43+A68+A93+A118</f>
        <v>2461559.047125</v>
      </c>
      <c r="B15" s="1257">
        <f>A15-D15</f>
        <v>698376.87549718283</v>
      </c>
      <c r="C15" s="1210" t="s">
        <v>574</v>
      </c>
      <c r="D15" s="1211">
        <f>D43+D68+D93+D118-D23</f>
        <v>1763182.1716278172</v>
      </c>
      <c r="E15" s="1211">
        <f>E43+E68+E93+E118-E23</f>
        <v>3550014.5644661756</v>
      </c>
      <c r="F15" s="1212">
        <f>E15/D15</f>
        <v>2.0134133736100033</v>
      </c>
      <c r="G15" s="1211">
        <f>G43+G68+G93+G118</f>
        <v>1763182.1716278172</v>
      </c>
      <c r="H15" s="1211">
        <f>H43+H68+H93+H118</f>
        <v>3550014.5644661756</v>
      </c>
      <c r="I15" s="1212">
        <f>H15/G15</f>
        <v>2.0134133736100033</v>
      </c>
      <c r="J15" s="1212">
        <f>(H43*J43+H68*J68+H93*J93+H118*J118)/H15</f>
        <v>2.1519028861094309</v>
      </c>
      <c r="K15" s="1211">
        <f>(H43*K43+H68*K68+H93*K93+H118*K118)/H15</f>
        <v>288.96658111064534</v>
      </c>
      <c r="L15" s="1211">
        <f>(H43*L43+H68*L68+H93*L93+H118*L118)/H15</f>
        <v>39.915341596485703</v>
      </c>
      <c r="M15" s="1211"/>
      <c r="N15" s="1211"/>
      <c r="O15" s="1212"/>
      <c r="P15" s="1211"/>
      <c r="Q15" s="1212"/>
      <c r="R15" s="1211"/>
      <c r="S15" s="1211"/>
      <c r="T15" s="1211">
        <f>T43+T68+T93+T118</f>
        <v>3550014.5644661756</v>
      </c>
      <c r="U15" s="1195">
        <f>W15/T15</f>
        <v>2.1519028861094314</v>
      </c>
      <c r="V15" s="1209">
        <f>(T43*V43+T68*V68+T93*V93+T118*V118)/T15</f>
        <v>39.915341596485746</v>
      </c>
      <c r="W15" s="1211">
        <f>W43+W68+W93+W118</f>
        <v>7639286.587005279</v>
      </c>
      <c r="X15" s="1211">
        <f>X43+X68+X93+X118</f>
        <v>141700044.01316696</v>
      </c>
      <c r="Y15" s="1185"/>
      <c r="Z15" s="1199">
        <f>H15*J15</f>
        <v>7639286.5870052781</v>
      </c>
      <c r="AA15" s="1213">
        <f>N15*Q15</f>
        <v>0</v>
      </c>
    </row>
    <row r="16" spans="1:27">
      <c r="A16" s="1186"/>
      <c r="B16" s="1256"/>
      <c r="C16" s="1287"/>
      <c r="D16" s="1294"/>
      <c r="E16" s="1294"/>
      <c r="F16" s="1287"/>
      <c r="G16" s="1295"/>
      <c r="H16" s="1295"/>
      <c r="I16" s="1287"/>
      <c r="J16" s="1214"/>
      <c r="K16" s="1214"/>
      <c r="L16" s="1214"/>
      <c r="M16" s="1214"/>
      <c r="N16" s="1214"/>
      <c r="O16" s="1214"/>
      <c r="P16" s="1214"/>
      <c r="Q16" s="1214"/>
      <c r="R16" s="1214"/>
      <c r="S16" s="1214"/>
      <c r="T16" s="1214"/>
      <c r="U16" s="1214"/>
      <c r="V16" s="1214"/>
      <c r="W16" s="1214"/>
      <c r="X16" s="1214"/>
      <c r="Y16" s="1185"/>
      <c r="Z16" s="1186"/>
      <c r="AA16" s="1186"/>
    </row>
    <row r="17" spans="1:27" ht="18.75">
      <c r="A17" s="1186"/>
      <c r="B17" s="1256"/>
      <c r="C17" s="1806" t="s">
        <v>699</v>
      </c>
      <c r="D17" s="1806"/>
      <c r="E17" s="1806"/>
      <c r="F17" s="1806"/>
      <c r="G17" s="1806"/>
      <c r="H17" s="1806"/>
      <c r="I17" s="1806"/>
      <c r="J17" s="1806"/>
      <c r="K17" s="1806"/>
      <c r="L17" s="1806"/>
      <c r="M17" s="1806"/>
      <c r="N17" s="1806"/>
      <c r="O17" s="1806"/>
      <c r="P17" s="1806"/>
      <c r="Q17" s="1806"/>
      <c r="R17" s="1806"/>
      <c r="S17" s="1806"/>
      <c r="T17" s="1806"/>
      <c r="U17" s="1806"/>
      <c r="V17" s="1806"/>
      <c r="W17" s="1806"/>
      <c r="X17" s="1806"/>
      <c r="Y17" s="1185"/>
      <c r="Z17" s="1186"/>
      <c r="AA17" s="1186"/>
    </row>
    <row r="18" spans="1:27">
      <c r="A18" s="1186"/>
      <c r="B18" s="1256"/>
      <c r="C18" s="1807" t="s">
        <v>558</v>
      </c>
      <c r="D18" s="1809" t="s">
        <v>559</v>
      </c>
      <c r="E18" s="1810"/>
      <c r="F18" s="1248"/>
      <c r="G18" s="1811" t="s">
        <v>560</v>
      </c>
      <c r="H18" s="1811"/>
      <c r="I18" s="1811"/>
      <c r="J18" s="1811"/>
      <c r="K18" s="1811"/>
      <c r="L18" s="1811"/>
      <c r="M18" s="1812" t="s">
        <v>561</v>
      </c>
      <c r="N18" s="1812"/>
      <c r="O18" s="1812"/>
      <c r="P18" s="1812"/>
      <c r="Q18" s="1812"/>
      <c r="R18" s="1812"/>
      <c r="S18" s="1812"/>
      <c r="T18" s="1813" t="s">
        <v>562</v>
      </c>
      <c r="U18" s="1814"/>
      <c r="V18" s="1814"/>
      <c r="W18" s="1814"/>
      <c r="X18" s="1815"/>
      <c r="Y18" s="1185"/>
      <c r="Z18" s="1186"/>
      <c r="AA18" s="1186"/>
    </row>
    <row r="19" spans="1:27" ht="45">
      <c r="A19" s="1249" t="s">
        <v>563</v>
      </c>
      <c r="B19" s="1256"/>
      <c r="C19" s="1808"/>
      <c r="D19" s="1249" t="s">
        <v>563</v>
      </c>
      <c r="E19" s="1249" t="s">
        <v>564</v>
      </c>
      <c r="F19" s="1249"/>
      <c r="G19" s="1249" t="s">
        <v>563</v>
      </c>
      <c r="H19" s="1249" t="s">
        <v>564</v>
      </c>
      <c r="I19" s="1249"/>
      <c r="J19" s="1188" t="s">
        <v>565</v>
      </c>
      <c r="K19" s="1188" t="s">
        <v>566</v>
      </c>
      <c r="L19" s="1188" t="s">
        <v>567</v>
      </c>
      <c r="M19" s="1249" t="s">
        <v>563</v>
      </c>
      <c r="N19" s="1249" t="s">
        <v>564</v>
      </c>
      <c r="O19" s="1249" t="s">
        <v>568</v>
      </c>
      <c r="P19" s="1249" t="s">
        <v>569</v>
      </c>
      <c r="Q19" s="1188" t="s">
        <v>565</v>
      </c>
      <c r="R19" s="1188" t="s">
        <v>566</v>
      </c>
      <c r="S19" s="1188" t="s">
        <v>567</v>
      </c>
      <c r="T19" s="1189" t="s">
        <v>570</v>
      </c>
      <c r="U19" s="1189" t="s">
        <v>565</v>
      </c>
      <c r="V19" s="1189" t="s">
        <v>567</v>
      </c>
      <c r="W19" s="1189" t="s">
        <v>571</v>
      </c>
      <c r="X19" s="1189" t="s">
        <v>572</v>
      </c>
      <c r="Y19" s="1185"/>
      <c r="Z19" s="1190" t="s">
        <v>696</v>
      </c>
      <c r="AA19" s="1187" t="s">
        <v>697</v>
      </c>
    </row>
    <row r="20" spans="1:27">
      <c r="A20" s="1192">
        <f>A21+A22</f>
        <v>600000.09002996795</v>
      </c>
      <c r="B20" s="1257">
        <f>A20-D20</f>
        <v>-809999.93066395819</v>
      </c>
      <c r="C20" s="1191" t="s">
        <v>669</v>
      </c>
      <c r="D20" s="1192">
        <f>SUM(D21:D22)</f>
        <v>1410000.0206939261</v>
      </c>
      <c r="E20" s="1192">
        <f>SUM(E21:E22)</f>
        <v>3716354.5104626548</v>
      </c>
      <c r="F20" s="1194">
        <f>E20/D20</f>
        <v>2.6357123800846933</v>
      </c>
      <c r="G20" s="1192">
        <f>SUM(G21:G22)</f>
        <v>1410000.0206939261</v>
      </c>
      <c r="H20" s="1192">
        <f>SUM(H21:H22)</f>
        <v>3716354.5104626548</v>
      </c>
      <c r="I20" s="1195">
        <f>H20/G20</f>
        <v>2.6357123800846933</v>
      </c>
      <c r="J20" s="1195">
        <f>(H21*J21+H22*J22)/H20</f>
        <v>2.6991438940668107</v>
      </c>
      <c r="K20" s="1192">
        <f>(H21*K21+H22*K22)/H20</f>
        <v>293.90562441767617</v>
      </c>
      <c r="L20" s="1192">
        <f>(H21*L21+H22*L22)/H20</f>
        <v>76.937958884047006</v>
      </c>
      <c r="M20" s="1192"/>
      <c r="N20" s="1192"/>
      <c r="O20" s="1195"/>
      <c r="P20" s="1192"/>
      <c r="Q20" s="1195"/>
      <c r="R20" s="1192"/>
      <c r="S20" s="1192"/>
      <c r="T20" s="1192">
        <f>SUM(T21:T22)</f>
        <v>3716354.5104626548</v>
      </c>
      <c r="U20" s="1195">
        <f>W20/T20</f>
        <v>2.6991438940668107</v>
      </c>
      <c r="V20" s="1192">
        <f>(T21*V21+T22*V22)/T20</f>
        <v>76.937958884047006</v>
      </c>
      <c r="W20" s="1192">
        <f>SUM(W21:W22)</f>
        <v>10030975.585102925</v>
      </c>
      <c r="X20" s="1192">
        <f>SUM(X21:X22)</f>
        <v>285928730.52451837</v>
      </c>
      <c r="Y20" s="1185"/>
      <c r="Z20" s="1199">
        <f>H20*J20</f>
        <v>10030975.585102925</v>
      </c>
      <c r="AA20" s="1200">
        <f>N20*Q20</f>
        <v>0</v>
      </c>
    </row>
    <row r="21" spans="1:27">
      <c r="A21" s="1202">
        <f>A49+A74+A99+A124</f>
        <v>441303.95496999798</v>
      </c>
      <c r="B21" s="1257">
        <f>A21-D21</f>
        <v>-648091.76816174597</v>
      </c>
      <c r="C21" s="1201" t="s">
        <v>573</v>
      </c>
      <c r="D21" s="1202">
        <f>D49+D74+D99+D124</f>
        <v>1089395.723131744</v>
      </c>
      <c r="E21" s="1202">
        <f>E49+E74+E99+E124</f>
        <v>3093695.9103288306</v>
      </c>
      <c r="F21" s="1204">
        <f>E21/D21</f>
        <v>2.8398274792517251</v>
      </c>
      <c r="G21" s="1202">
        <f>G49+G74+G99+G124</f>
        <v>1089395.723131744</v>
      </c>
      <c r="H21" s="1202">
        <f>H49+H74+H99+H124</f>
        <v>3093695.9103288306</v>
      </c>
      <c r="I21" s="1205">
        <f>H21/G21</f>
        <v>2.8398274792517251</v>
      </c>
      <c r="J21" s="1205">
        <f>(H49*J49+H74*J74+H99*J99+H124*J124)/H21</f>
        <v>2.8196408676830718</v>
      </c>
      <c r="K21" s="1202">
        <f>(H49*K49+H74*K74+H99*K99+H124*K124)/H21</f>
        <v>294.60857046146617</v>
      </c>
      <c r="L21" s="1202">
        <f>(H49*L49+H74*L74+H99*L99+H124*L124)/H21</f>
        <v>84.53521047313177</v>
      </c>
      <c r="M21" s="1202"/>
      <c r="N21" s="1202"/>
      <c r="O21" s="1205"/>
      <c r="P21" s="1202"/>
      <c r="Q21" s="1215"/>
      <c r="R21" s="1215"/>
      <c r="S21" s="1216"/>
      <c r="T21" s="1202">
        <f>T49+T74+T99+T124</f>
        <v>3093695.9103288306</v>
      </c>
      <c r="U21" s="1195">
        <f>W21/T21</f>
        <v>2.8196408676830718</v>
      </c>
      <c r="V21" s="1209">
        <f>(T49*V49+T74*V74+T99*V99+T124*V124)/T21</f>
        <v>84.53521047313177</v>
      </c>
      <c r="W21" s="1202">
        <f>W49+W74+W99+W124</f>
        <v>8723111.420947155</v>
      </c>
      <c r="X21" s="1202">
        <f>X49+X74+X99+X124</f>
        <v>261526234.91951469</v>
      </c>
      <c r="Y21" s="1185"/>
      <c r="Z21" s="1199">
        <f>H21*J21</f>
        <v>8723111.420947155</v>
      </c>
      <c r="AA21" s="1200">
        <f>N21*Q21</f>
        <v>0</v>
      </c>
    </row>
    <row r="22" spans="1:27">
      <c r="A22" s="1211">
        <f>A50+A75+A100+A125</f>
        <v>158696.13505996997</v>
      </c>
      <c r="B22" s="1257">
        <f>A22-D22</f>
        <v>-161908.16250221222</v>
      </c>
      <c r="C22" s="1210" t="s">
        <v>574</v>
      </c>
      <c r="D22" s="1211">
        <f>D50+D75+D100+D125+D23</f>
        <v>320604.29756218218</v>
      </c>
      <c r="E22" s="1211">
        <f>E50+E75+E100+E125+E23</f>
        <v>622658.6001338244</v>
      </c>
      <c r="F22" s="1212">
        <f>E22/D22</f>
        <v>1.9421405292081522</v>
      </c>
      <c r="G22" s="1211">
        <f>G50+G75+G100+G125</f>
        <v>320604.29756218218</v>
      </c>
      <c r="H22" s="1211">
        <f>H50+H75+H100+H125</f>
        <v>622658.6001338244</v>
      </c>
      <c r="I22" s="1212">
        <f>H22/G22</f>
        <v>1.9421405292081522</v>
      </c>
      <c r="J22" s="1212">
        <f>(H50*J50+H75*J75+H100*J100+H125*J125)/H22</f>
        <v>2.1004514574675075</v>
      </c>
      <c r="K22" s="1211">
        <f>(H50*K50+H75*K75+H100*K100+H125*K125)/H22</f>
        <v>290.41301819592366</v>
      </c>
      <c r="L22" s="1211">
        <f>(H50*L50+H75*L75+H100*L100+H125*L125)/H22</f>
        <v>39.190811143954292</v>
      </c>
      <c r="M22" s="1211"/>
      <c r="N22" s="1211"/>
      <c r="O22" s="1212"/>
      <c r="P22" s="1211"/>
      <c r="Q22" s="1217"/>
      <c r="R22" s="1217"/>
      <c r="S22" s="1218"/>
      <c r="T22" s="1211">
        <f>T50+T75+T100+T125</f>
        <v>622658.6001338244</v>
      </c>
      <c r="U22" s="1195">
        <f>W22/T22</f>
        <v>2.1004514574675075</v>
      </c>
      <c r="V22" s="1209">
        <f>(T50*V50+T75*V75+T100*V100+T125*V125)/T22</f>
        <v>39.190811143954285</v>
      </c>
      <c r="W22" s="1211">
        <f>W50+W75+W100+W125</f>
        <v>1307864.1641557694</v>
      </c>
      <c r="X22" s="1211">
        <f>X50+X75+X100+X125</f>
        <v>24402495.605003659</v>
      </c>
      <c r="Y22" s="1185"/>
      <c r="Z22" s="1199">
        <f>H22*J22</f>
        <v>1307864.1641557694</v>
      </c>
      <c r="AA22" s="1200">
        <f>N22*Q22</f>
        <v>0</v>
      </c>
    </row>
    <row r="23" spans="1:27" ht="15.75" thickBot="1">
      <c r="A23" s="1186"/>
      <c r="B23" s="1258"/>
      <c r="C23" s="1291"/>
      <c r="D23" s="1292"/>
      <c r="E23" s="1292"/>
      <c r="F23" s="1289"/>
      <c r="G23" s="1293"/>
      <c r="H23" s="1293"/>
      <c r="I23" s="1289"/>
      <c r="J23" s="1289"/>
      <c r="K23" s="1219"/>
      <c r="L23" s="1219"/>
      <c r="M23" s="1219"/>
      <c r="N23" s="1219"/>
      <c r="O23" s="1219"/>
      <c r="P23" s="1219"/>
      <c r="Q23" s="1219"/>
      <c r="R23" s="1219"/>
      <c r="S23" s="1219"/>
      <c r="T23" s="1219"/>
      <c r="U23" s="1219"/>
      <c r="V23" s="1219"/>
      <c r="W23" s="1219"/>
      <c r="X23" s="1220"/>
      <c r="Y23" s="1221"/>
      <c r="Z23" s="1186"/>
      <c r="AA23" s="1186"/>
    </row>
    <row r="24" spans="1:27" ht="15.75" thickBot="1">
      <c r="A24" s="1186"/>
      <c r="B24" s="1186"/>
      <c r="C24" s="1222"/>
      <c r="D24" s="1214"/>
      <c r="E24" s="1214"/>
      <c r="F24" s="1214"/>
      <c r="G24" s="1214"/>
      <c r="H24" s="1214"/>
      <c r="I24" s="1214"/>
      <c r="J24" s="1214"/>
      <c r="K24" s="1214"/>
      <c r="L24" s="1214"/>
      <c r="M24" s="1214"/>
      <c r="N24" s="1214"/>
      <c r="O24" s="1214"/>
      <c r="P24" s="1214"/>
      <c r="Q24" s="1214"/>
      <c r="R24" s="1214"/>
      <c r="S24" s="1214"/>
      <c r="T24" s="1214"/>
      <c r="U24" s="1214"/>
      <c r="V24" s="1214"/>
      <c r="W24" s="1214"/>
      <c r="X24" s="1223"/>
      <c r="Y24" s="1186"/>
      <c r="Z24" s="1186"/>
      <c r="AA24" s="1186"/>
    </row>
    <row r="25" spans="1:27" ht="15.75" thickBot="1">
      <c r="A25" s="1259">
        <v>600000</v>
      </c>
      <c r="B25" s="1253"/>
      <c r="C25" s="1260" t="s">
        <v>712</v>
      </c>
      <c r="D25" s="1224">
        <v>600000</v>
      </c>
      <c r="E25" s="1214"/>
      <c r="F25" s="1214"/>
      <c r="G25" s="1214"/>
      <c r="H25" s="1214"/>
      <c r="I25" s="1214"/>
      <c r="J25" s="1214"/>
      <c r="K25" s="1214"/>
      <c r="L25" s="1214"/>
      <c r="M25" s="1214"/>
      <c r="N25" s="1214"/>
      <c r="O25" s="1214"/>
      <c r="P25" s="1214"/>
      <c r="Q25" s="1214"/>
      <c r="R25" s="1214"/>
      <c r="S25" s="1214"/>
      <c r="T25" s="1214"/>
      <c r="U25" s="1214"/>
      <c r="V25" s="1214"/>
      <c r="W25" s="1214"/>
      <c r="X25" s="1223"/>
      <c r="Y25" s="1186"/>
      <c r="Z25" s="1186"/>
      <c r="AA25" s="1186"/>
    </row>
    <row r="26" spans="1:27" ht="16.5" thickBot="1">
      <c r="A26" s="1261">
        <f>A20+A25</f>
        <v>1200000.0900299679</v>
      </c>
      <c r="B26" s="1219"/>
      <c r="C26" s="1260" t="s">
        <v>682</v>
      </c>
      <c r="D26" s="1299">
        <f>D20+D25</f>
        <v>2010000.0206939261</v>
      </c>
      <c r="E26" s="1225"/>
      <c r="F26" s="1225"/>
      <c r="G26" s="1225"/>
      <c r="H26" s="1225"/>
      <c r="I26" s="1225"/>
      <c r="J26" s="1225"/>
      <c r="K26" s="1225"/>
      <c r="L26" s="1225"/>
      <c r="M26" s="1225"/>
      <c r="N26" s="1225"/>
      <c r="O26" s="1225"/>
      <c r="P26" s="1225"/>
      <c r="Q26" s="1225"/>
      <c r="R26" s="1225"/>
      <c r="S26" s="1225"/>
      <c r="T26" s="1225"/>
      <c r="U26" s="1225"/>
      <c r="V26" s="1225"/>
      <c r="W26" s="1225"/>
      <c r="X26" s="1226"/>
      <c r="Y26" s="1186"/>
      <c r="Z26" s="1186"/>
      <c r="AA26" s="1186"/>
    </row>
    <row r="27" spans="1:27">
      <c r="A27" s="1186"/>
      <c r="B27" s="1186"/>
      <c r="C27" s="1262"/>
      <c r="D27" s="1263"/>
      <c r="E27" s="1214"/>
      <c r="F27" s="1214"/>
      <c r="G27" s="1214"/>
      <c r="H27" s="1214"/>
      <c r="I27" s="1214"/>
      <c r="J27" s="1214"/>
      <c r="K27" s="1214"/>
      <c r="L27" s="1214"/>
      <c r="M27" s="1214"/>
      <c r="N27" s="1214"/>
      <c r="O27" s="1214"/>
      <c r="P27" s="1214"/>
      <c r="Q27" s="1214"/>
      <c r="R27" s="1214"/>
      <c r="S27" s="1214"/>
      <c r="T27" s="1214"/>
      <c r="U27" s="1214"/>
      <c r="V27" s="1214"/>
      <c r="W27" s="1214"/>
      <c r="X27" s="1214"/>
      <c r="Y27" s="1186"/>
    </row>
    <row r="28" spans="1:27">
      <c r="A28" s="1186"/>
      <c r="B28" s="1186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6"/>
      <c r="N28" s="1186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6"/>
    </row>
    <row r="29" spans="1:27" ht="15.75" thickBot="1">
      <c r="A29" s="1186"/>
      <c r="B29" s="1186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6"/>
      <c r="N29" s="1186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6"/>
    </row>
    <row r="30" spans="1:27">
      <c r="A30" s="1186"/>
      <c r="B30" s="1252"/>
      <c r="C30" s="1253"/>
      <c r="D30" s="1253"/>
      <c r="E30" s="1253"/>
      <c r="F30" s="1253"/>
      <c r="G30" s="1253"/>
      <c r="H30" s="1253"/>
      <c r="I30" s="1253"/>
      <c r="J30" s="1253"/>
      <c r="K30" s="1253"/>
      <c r="L30" s="1253"/>
      <c r="M30" s="1253"/>
      <c r="N30" s="1253"/>
      <c r="O30" s="1253"/>
      <c r="P30" s="1253"/>
      <c r="Q30" s="1253"/>
      <c r="R30" s="1253"/>
      <c r="S30" s="1253"/>
      <c r="T30" s="1253"/>
      <c r="U30" s="1253"/>
      <c r="V30" s="1253"/>
      <c r="W30" s="1253"/>
      <c r="X30" s="1253"/>
      <c r="Y30" s="1255"/>
    </row>
    <row r="31" spans="1:27" ht="18.75">
      <c r="A31" s="1186"/>
      <c r="B31" s="1256"/>
      <c r="C31" s="1806" t="s">
        <v>670</v>
      </c>
      <c r="D31" s="1806"/>
      <c r="E31" s="1806"/>
      <c r="F31" s="1806"/>
      <c r="G31" s="1806"/>
      <c r="H31" s="1806"/>
      <c r="I31" s="1806"/>
      <c r="J31" s="1806"/>
      <c r="K31" s="1806"/>
      <c r="L31" s="1806"/>
      <c r="M31" s="1806"/>
      <c r="N31" s="1806"/>
      <c r="O31" s="1806"/>
      <c r="P31" s="1806"/>
      <c r="Q31" s="1806"/>
      <c r="R31" s="1806"/>
      <c r="S31" s="1806"/>
      <c r="T31" s="1806"/>
      <c r="U31" s="1806"/>
      <c r="V31" s="1806"/>
      <c r="W31" s="1806"/>
      <c r="X31" s="1806"/>
      <c r="Y31" s="1185"/>
      <c r="Z31" s="1186"/>
      <c r="AA31" s="1186"/>
    </row>
    <row r="32" spans="1:27">
      <c r="A32" s="1186"/>
      <c r="B32" s="1256"/>
      <c r="C32" s="1807" t="s">
        <v>558</v>
      </c>
      <c r="D32" s="1809" t="s">
        <v>559</v>
      </c>
      <c r="E32" s="1810"/>
      <c r="F32" s="1248"/>
      <c r="G32" s="1811" t="s">
        <v>560</v>
      </c>
      <c r="H32" s="1811"/>
      <c r="I32" s="1811"/>
      <c r="J32" s="1811"/>
      <c r="K32" s="1811"/>
      <c r="L32" s="1811"/>
      <c r="M32" s="1812" t="s">
        <v>561</v>
      </c>
      <c r="N32" s="1812"/>
      <c r="O32" s="1812"/>
      <c r="P32" s="1812"/>
      <c r="Q32" s="1812"/>
      <c r="R32" s="1812"/>
      <c r="S32" s="1812"/>
      <c r="T32" s="1813" t="s">
        <v>562</v>
      </c>
      <c r="U32" s="1814"/>
      <c r="V32" s="1814"/>
      <c r="W32" s="1814"/>
      <c r="X32" s="1815"/>
      <c r="Y32" s="1185"/>
      <c r="Z32" s="1186"/>
      <c r="AA32" s="1186"/>
    </row>
    <row r="33" spans="1:27" ht="45">
      <c r="A33" s="1249" t="s">
        <v>563</v>
      </c>
      <c r="B33" s="1264" t="s">
        <v>700</v>
      </c>
      <c r="C33" s="1808"/>
      <c r="D33" s="1249" t="s">
        <v>563</v>
      </c>
      <c r="E33" s="1249" t="s">
        <v>564</v>
      </c>
      <c r="F33" s="1249"/>
      <c r="G33" s="1249" t="s">
        <v>563</v>
      </c>
      <c r="H33" s="1249" t="s">
        <v>564</v>
      </c>
      <c r="I33" s="1249"/>
      <c r="J33" s="1188" t="s">
        <v>565</v>
      </c>
      <c r="K33" s="1188" t="s">
        <v>566</v>
      </c>
      <c r="L33" s="1188" t="s">
        <v>567</v>
      </c>
      <c r="M33" s="1249" t="s">
        <v>563</v>
      </c>
      <c r="N33" s="1249" t="s">
        <v>564</v>
      </c>
      <c r="O33" s="1249" t="s">
        <v>568</v>
      </c>
      <c r="P33" s="1249" t="s">
        <v>569</v>
      </c>
      <c r="Q33" s="1188" t="s">
        <v>565</v>
      </c>
      <c r="R33" s="1188" t="s">
        <v>566</v>
      </c>
      <c r="S33" s="1188" t="s">
        <v>567</v>
      </c>
      <c r="T33" s="1189" t="s">
        <v>570</v>
      </c>
      <c r="U33" s="1189" t="s">
        <v>565</v>
      </c>
      <c r="V33" s="1189" t="s">
        <v>567</v>
      </c>
      <c r="W33" s="1189" t="s">
        <v>571</v>
      </c>
      <c r="X33" s="1189" t="s">
        <v>572</v>
      </c>
      <c r="Y33" s="1185"/>
      <c r="Z33" s="1187" t="s">
        <v>696</v>
      </c>
      <c r="AA33" s="1187" t="s">
        <v>697</v>
      </c>
    </row>
    <row r="34" spans="1:27">
      <c r="A34" s="1192">
        <f>A35+A36</f>
        <v>4601473.5631549973</v>
      </c>
      <c r="B34" s="1257">
        <f>A34-D34</f>
        <v>744473.7796249995</v>
      </c>
      <c r="C34" s="1191" t="s">
        <v>669</v>
      </c>
      <c r="D34" s="1192">
        <f>SUM(D35:D36)</f>
        <v>3856999.7835299978</v>
      </c>
      <c r="E34" s="1192">
        <f>SUM(E35:E36)</f>
        <v>9879610.9617200065</v>
      </c>
      <c r="F34" s="1195">
        <f>E34/D34</f>
        <v>2.5614756329278308</v>
      </c>
      <c r="G34" s="1192">
        <f>SUM(G35:G36)</f>
        <v>3608070.0724582248</v>
      </c>
      <c r="H34" s="1192">
        <f>SUM(H35:H36)</f>
        <v>9195751.8248360679</v>
      </c>
      <c r="I34" s="1195">
        <f>H34/G34</f>
        <v>2.5486622044928531</v>
      </c>
      <c r="J34" s="1195">
        <f>(H35*J35+H36*J36)/H34</f>
        <v>2.7010807150144052</v>
      </c>
      <c r="K34" s="1192">
        <f>(H35*K35+H36*K36)/H34</f>
        <v>275.14302509589862</v>
      </c>
      <c r="L34" s="1192">
        <f>(H35*L35+H36*L36)/H34</f>
        <v>53.196123472061721</v>
      </c>
      <c r="M34" s="1192">
        <f>SUM(M35:M36)</f>
        <v>248929.7110717732</v>
      </c>
      <c r="N34" s="1192">
        <f>SUM(N35:N36)</f>
        <v>683859.13688393822</v>
      </c>
      <c r="O34" s="1195">
        <f>P34/N34*1000</f>
        <v>1.2746021923197957</v>
      </c>
      <c r="P34" s="1192">
        <f>SUM(P35:P36)</f>
        <v>871.64835511019089</v>
      </c>
      <c r="Q34" s="1195">
        <f>(N35*Q35+N36*Q36)/N34</f>
        <v>4.41003560254034</v>
      </c>
      <c r="R34" s="1192">
        <f>(N35*R35+N36*R36)/N34</f>
        <v>266</v>
      </c>
      <c r="S34" s="1192">
        <f>(N35*S35+N36*S36)/N34</f>
        <v>84.768797981838901</v>
      </c>
      <c r="T34" s="1192">
        <f>SUM(T35:T36)</f>
        <v>9879610.9617200065</v>
      </c>
      <c r="U34" s="1195">
        <f>W34/T34</f>
        <v>2.8188570530629602</v>
      </c>
      <c r="V34" s="1192">
        <f>(T35*V35+T36*V36)/T34</f>
        <v>55.373709116170872</v>
      </c>
      <c r="W34" s="1192">
        <f>SUM(W35:W36)</f>
        <v>27849211.040962577</v>
      </c>
      <c r="X34" s="1192">
        <f>SUM(X35:X36)</f>
        <v>547070703.57521677</v>
      </c>
      <c r="Y34" s="1185"/>
      <c r="Z34" s="1200">
        <f>H34*J34</f>
        <v>24838467.914123226</v>
      </c>
      <c r="AA34" s="1200">
        <f>N34*Q34</f>
        <v>3015843.1407806752</v>
      </c>
    </row>
    <row r="35" spans="1:27">
      <c r="A35" s="1202">
        <f>A42+A49</f>
        <v>3981344.6874699979</v>
      </c>
      <c r="B35" s="1257">
        <f>A35-D35</f>
        <v>1195428.7324999999</v>
      </c>
      <c r="C35" s="1201" t="s">
        <v>573</v>
      </c>
      <c r="D35" s="1202">
        <f>D42+D49</f>
        <v>2785915.954969998</v>
      </c>
      <c r="E35" s="1202">
        <f>E42+E49</f>
        <v>7606428.9211600069</v>
      </c>
      <c r="F35" s="1205">
        <f>E35/D35</f>
        <v>2.7303152873618983</v>
      </c>
      <c r="G35" s="1202">
        <f>G42+G49</f>
        <v>2536986.243898225</v>
      </c>
      <c r="H35" s="1202">
        <f>H42+H49</f>
        <v>6922569.7842760691</v>
      </c>
      <c r="I35" s="1205">
        <f>H35/G35</f>
        <v>2.7286587780780174</v>
      </c>
      <c r="J35" s="1205">
        <f>(H42*J42+H49*J49)/H35</f>
        <v>2.8687111720018543</v>
      </c>
      <c r="K35" s="1202">
        <f>(H42*K42+H49*K49)/H35</f>
        <v>274.53324547166682</v>
      </c>
      <c r="L35" s="1202">
        <f>(H42*L42+H49*L49)/H35</f>
        <v>60.212711711346977</v>
      </c>
      <c r="M35" s="1202">
        <f>M42+M49</f>
        <v>248929.7110717732</v>
      </c>
      <c r="N35" s="1202">
        <f>N42+N49</f>
        <v>683859.13688393822</v>
      </c>
      <c r="O35" s="1205">
        <f>P35/N35</f>
        <v>1.2746021923197956E-3</v>
      </c>
      <c r="P35" s="1202">
        <f>P42+P49</f>
        <v>871.64835511019089</v>
      </c>
      <c r="Q35" s="1205">
        <f>(N42*Q42+N49*Q49)/N35</f>
        <v>4.41003560254034</v>
      </c>
      <c r="R35" s="1202">
        <f>(N42*R42+N49*R49)/N35</f>
        <v>266</v>
      </c>
      <c r="S35" s="1202">
        <f>(N42*S42+N49*S49)/N35</f>
        <v>84.768797981838901</v>
      </c>
      <c r="T35" s="1202">
        <f>T42+T49</f>
        <v>7606428.9211600069</v>
      </c>
      <c r="U35" s="1208">
        <f>(T42*U42+T49*U49)/T35</f>
        <v>3.0066140948658058</v>
      </c>
      <c r="V35" s="1209">
        <f>(T42*V42+T49*V49)/T35</f>
        <v>62.410239775526676</v>
      </c>
      <c r="W35" s="1202">
        <f>W42+W49</f>
        <v>22869596.405954581</v>
      </c>
      <c r="X35" s="1202">
        <f>X42+X49</f>
        <v>474719052.80509675</v>
      </c>
      <c r="Y35" s="1185"/>
      <c r="Z35" s="1200">
        <f>H35*J35</f>
        <v>19858853.279115226</v>
      </c>
      <c r="AA35" s="1200">
        <f>N35*Q35</f>
        <v>3015843.1407806752</v>
      </c>
    </row>
    <row r="36" spans="1:27">
      <c r="A36" s="1211">
        <f>A43+A50</f>
        <v>620128.87568499986</v>
      </c>
      <c r="B36" s="1257">
        <f>A36-D36</f>
        <v>-450954.95287499996</v>
      </c>
      <c r="C36" s="1210" t="s">
        <v>574</v>
      </c>
      <c r="D36" s="1211">
        <f>D43+D50</f>
        <v>1071083.8285599998</v>
      </c>
      <c r="E36" s="1211">
        <f>E43+E50</f>
        <v>2273182.0405599996</v>
      </c>
      <c r="F36" s="1212">
        <f>E36/D36</f>
        <v>2.122319448717791</v>
      </c>
      <c r="G36" s="1211">
        <f>G43+G50</f>
        <v>1071083.8285599998</v>
      </c>
      <c r="H36" s="1211">
        <f>H43+H50</f>
        <v>2273182.0405599996</v>
      </c>
      <c r="I36" s="1212">
        <f>H36/G36</f>
        <v>2.122319448717791</v>
      </c>
      <c r="J36" s="1212">
        <f>(H43*J43+H50*J50)/H36</f>
        <v>2.1905921066406409</v>
      </c>
      <c r="K36" s="1211">
        <f>(H43*K43+H50*K50)/H36</f>
        <v>277</v>
      </c>
      <c r="L36" s="1211">
        <f>(H43*L43+H50*L50)/H36</f>
        <v>31.828357553051987</v>
      </c>
      <c r="M36" s="1211"/>
      <c r="N36" s="1211"/>
      <c r="O36" s="1212"/>
      <c r="P36" s="1211"/>
      <c r="Q36" s="1212"/>
      <c r="R36" s="1217"/>
      <c r="S36" s="1218"/>
      <c r="T36" s="1211">
        <f>T43+T50</f>
        <v>2273182.0405599996</v>
      </c>
      <c r="U36" s="1208">
        <f>(T43*U43+T50*U50)/T36</f>
        <v>2.1905921066406382</v>
      </c>
      <c r="V36" s="1209">
        <f>(T43*V43+T50*V50)/T36</f>
        <v>31.828357553051976</v>
      </c>
      <c r="W36" s="1211">
        <f>W43+W50</f>
        <v>4979614.6350079942</v>
      </c>
      <c r="X36" s="1211">
        <f>X43+X50</f>
        <v>72351650.770119965</v>
      </c>
      <c r="Y36" s="1185"/>
      <c r="Z36" s="1200">
        <f>H36*J36</f>
        <v>4979614.6350080008</v>
      </c>
      <c r="AA36" s="1213">
        <f>N36*Q36</f>
        <v>0</v>
      </c>
    </row>
    <row r="37" spans="1:27">
      <c r="A37" s="1186"/>
      <c r="B37" s="1256"/>
      <c r="C37" s="1214"/>
      <c r="D37" s="1287"/>
      <c r="E37" s="1287"/>
      <c r="F37" s="1287"/>
      <c r="G37" s="1287"/>
      <c r="H37" s="1287"/>
      <c r="I37" s="1287"/>
      <c r="J37" s="1214"/>
      <c r="K37" s="1214"/>
      <c r="L37" s="1214"/>
      <c r="M37" s="1214"/>
      <c r="N37" s="1214"/>
      <c r="O37" s="1214"/>
      <c r="P37" s="1214"/>
      <c r="Q37" s="1214"/>
      <c r="R37" s="1214"/>
      <c r="S37" s="1214"/>
      <c r="T37" s="1214"/>
      <c r="U37" s="1214"/>
      <c r="V37" s="1214"/>
      <c r="W37" s="1214"/>
      <c r="X37" s="1214"/>
      <c r="Y37" s="1185"/>
      <c r="Z37" s="1186"/>
      <c r="AA37" s="1186"/>
    </row>
    <row r="38" spans="1:27" ht="18.75">
      <c r="A38" s="1186"/>
      <c r="B38" s="1256"/>
      <c r="C38" s="1806" t="s">
        <v>671</v>
      </c>
      <c r="D38" s="1806"/>
      <c r="E38" s="1806"/>
      <c r="F38" s="1806"/>
      <c r="G38" s="1806"/>
      <c r="H38" s="1806"/>
      <c r="I38" s="1806"/>
      <c r="J38" s="1806"/>
      <c r="K38" s="1806"/>
      <c r="L38" s="1806"/>
      <c r="M38" s="1806"/>
      <c r="N38" s="1806"/>
      <c r="O38" s="1806"/>
      <c r="P38" s="1806"/>
      <c r="Q38" s="1806"/>
      <c r="R38" s="1806"/>
      <c r="S38" s="1806"/>
      <c r="T38" s="1806"/>
      <c r="U38" s="1806"/>
      <c r="V38" s="1806"/>
      <c r="W38" s="1806"/>
      <c r="X38" s="1806"/>
      <c r="Y38" s="1185"/>
      <c r="Z38" s="1186"/>
      <c r="AA38" s="1186"/>
    </row>
    <row r="39" spans="1:27">
      <c r="A39" s="1186"/>
      <c r="B39" s="1256"/>
      <c r="C39" s="1807" t="s">
        <v>558</v>
      </c>
      <c r="D39" s="1809" t="s">
        <v>559</v>
      </c>
      <c r="E39" s="1810"/>
      <c r="F39" s="1248"/>
      <c r="G39" s="1811" t="s">
        <v>560</v>
      </c>
      <c r="H39" s="1811"/>
      <c r="I39" s="1811"/>
      <c r="J39" s="1811"/>
      <c r="K39" s="1811"/>
      <c r="L39" s="1811"/>
      <c r="M39" s="1812" t="s">
        <v>561</v>
      </c>
      <c r="N39" s="1812"/>
      <c r="O39" s="1812"/>
      <c r="P39" s="1812"/>
      <c r="Q39" s="1812"/>
      <c r="R39" s="1812"/>
      <c r="S39" s="1812"/>
      <c r="T39" s="1813" t="s">
        <v>562</v>
      </c>
      <c r="U39" s="1814"/>
      <c r="V39" s="1814"/>
      <c r="W39" s="1814"/>
      <c r="X39" s="1815"/>
      <c r="Y39" s="1185"/>
      <c r="Z39" s="1186"/>
      <c r="AA39" s="1186"/>
    </row>
    <row r="40" spans="1:27" ht="45">
      <c r="A40" s="1249" t="s">
        <v>563</v>
      </c>
      <c r="B40" s="1256"/>
      <c r="C40" s="1808"/>
      <c r="D40" s="1249" t="s">
        <v>563</v>
      </c>
      <c r="E40" s="1249" t="s">
        <v>564</v>
      </c>
      <c r="F40" s="1249"/>
      <c r="G40" s="1249" t="s">
        <v>563</v>
      </c>
      <c r="H40" s="1249" t="s">
        <v>564</v>
      </c>
      <c r="I40" s="1249"/>
      <c r="J40" s="1188" t="s">
        <v>565</v>
      </c>
      <c r="K40" s="1188" t="s">
        <v>566</v>
      </c>
      <c r="L40" s="1188" t="s">
        <v>567</v>
      </c>
      <c r="M40" s="1249" t="s">
        <v>563</v>
      </c>
      <c r="N40" s="1249" t="s">
        <v>564</v>
      </c>
      <c r="O40" s="1249" t="s">
        <v>568</v>
      </c>
      <c r="P40" s="1249" t="s">
        <v>569</v>
      </c>
      <c r="Q40" s="1188" t="s">
        <v>565</v>
      </c>
      <c r="R40" s="1188" t="s">
        <v>566</v>
      </c>
      <c r="S40" s="1188" t="s">
        <v>567</v>
      </c>
      <c r="T40" s="1189" t="s">
        <v>570</v>
      </c>
      <c r="U40" s="1189" t="s">
        <v>565</v>
      </c>
      <c r="V40" s="1189" t="s">
        <v>567</v>
      </c>
      <c r="W40" s="1189" t="s">
        <v>571</v>
      </c>
      <c r="X40" s="1189" t="s">
        <v>572</v>
      </c>
      <c r="Y40" s="1185"/>
      <c r="Z40" s="1187" t="s">
        <v>696</v>
      </c>
      <c r="AA40" s="1187" t="s">
        <v>697</v>
      </c>
    </row>
    <row r="41" spans="1:27">
      <c r="A41" s="1192">
        <f>A42+A43</f>
        <v>4001473.779625</v>
      </c>
      <c r="B41" s="1257">
        <f>A41-D41</f>
        <v>744473.60513449926</v>
      </c>
      <c r="C41" s="1191" t="s">
        <v>669</v>
      </c>
      <c r="D41" s="1192">
        <f>SUM(D42:D43)</f>
        <v>3257000.1744905007</v>
      </c>
      <c r="E41" s="1192">
        <f>SUM(E42:E43)</f>
        <v>8312736.7197710667</v>
      </c>
      <c r="F41" s="1195">
        <f>E41/D41</f>
        <v>2.5522678152976903</v>
      </c>
      <c r="G41" s="1192">
        <f>SUM(G42:G43)</f>
        <v>3008070.4634187277</v>
      </c>
      <c r="H41" s="1192">
        <f>SUM(H42:H43)</f>
        <v>7628877.5828871289</v>
      </c>
      <c r="I41" s="1195">
        <f>H41/G41</f>
        <v>2.5361365950905181</v>
      </c>
      <c r="J41" s="1195">
        <f>(H42*J42+H43*J43)/H41</f>
        <v>2.7005049387324749</v>
      </c>
      <c r="K41" s="1192">
        <f>(H42*K42+H43*K43)/H41</f>
        <v>275.8954180636859</v>
      </c>
      <c r="L41" s="1192">
        <f>(H42*L42+H43*L43)/H41</f>
        <v>53.892935041045739</v>
      </c>
      <c r="M41" s="1192">
        <f>SUM(M42:M43)</f>
        <v>248929.7110717732</v>
      </c>
      <c r="N41" s="1192">
        <f>SUM(N42:N43)</f>
        <v>683859.13688393822</v>
      </c>
      <c r="O41" s="1195">
        <f>P41/N41*1000</f>
        <v>1.2746021923197957</v>
      </c>
      <c r="P41" s="1192">
        <f>SUM(P42:P43)</f>
        <v>871.64835511019089</v>
      </c>
      <c r="Q41" s="1195">
        <f>(N42*Q42+N43*Q43)/N41</f>
        <v>4.41003560254034</v>
      </c>
      <c r="R41" s="1192">
        <f>(N42*R42+N43*R43)/N41</f>
        <v>266</v>
      </c>
      <c r="S41" s="1192">
        <f>(N42*S42+N43*S43)/N41</f>
        <v>84.768797981838901</v>
      </c>
      <c r="T41" s="1192">
        <f>SUM(T42:T43)</f>
        <v>8312736.7197710667</v>
      </c>
      <c r="U41" s="1195">
        <f>W41/T41</f>
        <v>2.8405283978561751</v>
      </c>
      <c r="V41" s="1192">
        <f>(T42*V42+T43*V43)/T41</f>
        <v>56.423651308223285</v>
      </c>
      <c r="W41" s="1192">
        <f>SUM(W42:W43)</f>
        <v>23612564.716411505</v>
      </c>
      <c r="X41" s="1192">
        <f>SUM(X42:X43)</f>
        <v>469034958.09342647</v>
      </c>
      <c r="Y41" s="1185"/>
      <c r="Z41" s="1200">
        <f>H41*J41</f>
        <v>20601821.589572158</v>
      </c>
      <c r="AA41" s="1200">
        <f>N41*Q41</f>
        <v>3015843.1407806752</v>
      </c>
    </row>
    <row r="42" spans="1:27">
      <c r="A42" s="1231">
        <f>'Погр. тип 1 ск.'!F49</f>
        <v>3540040.7324999999</v>
      </c>
      <c r="B42" s="1257">
        <f>A42-D42</f>
        <v>1195428.858685947</v>
      </c>
      <c r="C42" s="1201" t="s">
        <v>573</v>
      </c>
      <c r="D42" s="1202">
        <f>G42+M42</f>
        <v>2344611.8738140529</v>
      </c>
      <c r="E42" s="1202">
        <f>H42+N42</f>
        <v>6370777.4939233568</v>
      </c>
      <c r="F42" s="1205">
        <f>E42/D42</f>
        <v>2.7171991940652487</v>
      </c>
      <c r="G42" s="1202">
        <f>2106764.16274228-G51</f>
        <v>2095682.1627422799</v>
      </c>
      <c r="H42" s="1227">
        <f>5717947.95703942-H51</f>
        <v>5686918.357039419</v>
      </c>
      <c r="I42" s="1265">
        <f>H42/G42</f>
        <v>2.7136359024967174</v>
      </c>
      <c r="J42" s="1205">
        <v>2.8714165155007176</v>
      </c>
      <c r="K42" s="1202">
        <v>275.51822729932849</v>
      </c>
      <c r="L42" s="1216">
        <v>61.368897331099888</v>
      </c>
      <c r="M42" s="1202">
        <v>248929.7110717732</v>
      </c>
      <c r="N42" s="1202">
        <v>683859.13688393822</v>
      </c>
      <c r="O42" s="1205">
        <v>1.2746021923197957</v>
      </c>
      <c r="P42" s="1202">
        <v>871.64835511019089</v>
      </c>
      <c r="Q42" s="1215">
        <v>4.41003560254034</v>
      </c>
      <c r="R42" s="1216">
        <v>266</v>
      </c>
      <c r="S42" s="1216">
        <v>84.768797981838901</v>
      </c>
      <c r="T42" s="1202">
        <f>E42</f>
        <v>6370777.4939233568</v>
      </c>
      <c r="U42" s="1208">
        <v>3.0357761573047992</v>
      </c>
      <c r="V42" s="1209">
        <v>63.868540889146743</v>
      </c>
      <c r="W42" s="1202">
        <f>T42*U42</f>
        <v>19340254.419546548</v>
      </c>
      <c r="X42" s="1202">
        <f>T42*V42</f>
        <v>406892262.86629975</v>
      </c>
      <c r="Y42" s="1185"/>
      <c r="Z42" s="1200">
        <f>H42*J42</f>
        <v>16329511.292707194</v>
      </c>
      <c r="AA42" s="1200">
        <f>N42*Q42</f>
        <v>3015843.1407806752</v>
      </c>
    </row>
    <row r="43" spans="1:27">
      <c r="A43" s="1231">
        <f>'Погр. тип 1 ск.'!F50</f>
        <v>461433.04712500004</v>
      </c>
      <c r="B43" s="1257">
        <f>A43-D43</f>
        <v>-450955.25355144776</v>
      </c>
      <c r="C43" s="1210" t="s">
        <v>574</v>
      </c>
      <c r="D43" s="1211">
        <f>G43+M43</f>
        <v>912388.30067644781</v>
      </c>
      <c r="E43" s="1211">
        <f>H43+N43</f>
        <v>1941959.2258477099</v>
      </c>
      <c r="F43" s="1212">
        <f>E43/D43</f>
        <v>2.1284350362756017</v>
      </c>
      <c r="G43" s="1211">
        <v>912388.30067644781</v>
      </c>
      <c r="H43" s="1211">
        <v>1941959.2258477099</v>
      </c>
      <c r="I43" s="1212">
        <f>H43/G43</f>
        <v>2.1284350362756017</v>
      </c>
      <c r="J43" s="1212">
        <v>2.2000000000000006</v>
      </c>
      <c r="K43" s="1211">
        <v>277.00000000000006</v>
      </c>
      <c r="L43" s="1218">
        <v>32.000000000000007</v>
      </c>
      <c r="M43" s="1211">
        <v>0</v>
      </c>
      <c r="N43" s="1211">
        <v>0</v>
      </c>
      <c r="O43" s="1211">
        <v>0</v>
      </c>
      <c r="P43" s="1211">
        <v>0</v>
      </c>
      <c r="Q43" s="1218">
        <v>0</v>
      </c>
      <c r="R43" s="1218">
        <v>0</v>
      </c>
      <c r="S43" s="1218">
        <v>0</v>
      </c>
      <c r="T43" s="1211">
        <f>E43</f>
        <v>1941959.2258477099</v>
      </c>
      <c r="U43" s="1208">
        <v>2.1999999999999975</v>
      </c>
      <c r="V43" s="1209">
        <v>31.999999999999993</v>
      </c>
      <c r="W43" s="1211">
        <f>T43*U43</f>
        <v>4272310.2968649566</v>
      </c>
      <c r="X43" s="1211">
        <f>T43*V43</f>
        <v>62142695.227126703</v>
      </c>
      <c r="Y43" s="1185"/>
      <c r="Z43" s="1200">
        <f>H43*J43</f>
        <v>4272310.2968649631</v>
      </c>
      <c r="AA43" s="1213">
        <f>N43*Q43</f>
        <v>0</v>
      </c>
    </row>
    <row r="44" spans="1:27">
      <c r="A44" s="1186"/>
      <c r="B44" s="1266"/>
      <c r="C44" s="1287"/>
      <c r="D44" s="1287"/>
      <c r="E44" s="1287"/>
      <c r="F44" s="1287"/>
      <c r="G44" s="1288"/>
      <c r="H44" s="1288"/>
      <c r="I44" s="1287"/>
      <c r="J44" s="1287"/>
      <c r="K44" s="1287"/>
      <c r="L44" s="1214"/>
      <c r="M44" s="1214"/>
      <c r="N44" s="1214"/>
      <c r="O44" s="1214"/>
      <c r="P44" s="1214"/>
      <c r="Q44" s="1214"/>
      <c r="R44" s="1214"/>
      <c r="S44" s="1214"/>
      <c r="T44" s="1214"/>
      <c r="U44" s="1214"/>
      <c r="V44" s="1214"/>
      <c r="W44" s="1214"/>
      <c r="X44" s="1214"/>
      <c r="Y44" s="1185"/>
      <c r="Z44" s="1186"/>
      <c r="AA44" s="1186"/>
    </row>
    <row r="45" spans="1:27" ht="18.75">
      <c r="A45" s="1186"/>
      <c r="B45" s="1266"/>
      <c r="C45" s="1806" t="s">
        <v>672</v>
      </c>
      <c r="D45" s="1806"/>
      <c r="E45" s="1806"/>
      <c r="F45" s="1806"/>
      <c r="G45" s="1806"/>
      <c r="H45" s="1806"/>
      <c r="I45" s="1806"/>
      <c r="J45" s="1806"/>
      <c r="K45" s="1806"/>
      <c r="L45" s="1806"/>
      <c r="M45" s="1806"/>
      <c r="N45" s="1806"/>
      <c r="O45" s="1806"/>
      <c r="P45" s="1806"/>
      <c r="Q45" s="1806"/>
      <c r="R45" s="1806"/>
      <c r="S45" s="1806"/>
      <c r="T45" s="1806"/>
      <c r="U45" s="1806"/>
      <c r="V45" s="1806"/>
      <c r="W45" s="1806"/>
      <c r="X45" s="1806"/>
      <c r="Y45" s="1185"/>
      <c r="Z45" s="1186"/>
      <c r="AA45" s="1186"/>
    </row>
    <row r="46" spans="1:27">
      <c r="A46" s="1186"/>
      <c r="B46" s="1266"/>
      <c r="C46" s="1807" t="s">
        <v>558</v>
      </c>
      <c r="D46" s="1809" t="s">
        <v>559</v>
      </c>
      <c r="E46" s="1810"/>
      <c r="F46" s="1248"/>
      <c r="G46" s="1811" t="s">
        <v>560</v>
      </c>
      <c r="H46" s="1811"/>
      <c r="I46" s="1811"/>
      <c r="J46" s="1811"/>
      <c r="K46" s="1811"/>
      <c r="L46" s="1811"/>
      <c r="M46" s="1812" t="s">
        <v>561</v>
      </c>
      <c r="N46" s="1812"/>
      <c r="O46" s="1812"/>
      <c r="P46" s="1812"/>
      <c r="Q46" s="1812"/>
      <c r="R46" s="1812"/>
      <c r="S46" s="1812"/>
      <c r="T46" s="1813" t="s">
        <v>562</v>
      </c>
      <c r="U46" s="1814"/>
      <c r="V46" s="1814"/>
      <c r="W46" s="1814"/>
      <c r="X46" s="1815"/>
      <c r="Y46" s="1185"/>
      <c r="Z46" s="1186"/>
      <c r="AA46" s="1186"/>
    </row>
    <row r="47" spans="1:27" ht="45">
      <c r="A47" s="1249" t="s">
        <v>563</v>
      </c>
      <c r="B47" s="1266"/>
      <c r="C47" s="1808"/>
      <c r="D47" s="1249" t="s">
        <v>563</v>
      </c>
      <c r="E47" s="1249" t="s">
        <v>564</v>
      </c>
      <c r="F47" s="1249"/>
      <c r="G47" s="1249" t="s">
        <v>563</v>
      </c>
      <c r="H47" s="1249" t="s">
        <v>564</v>
      </c>
      <c r="I47" s="1249"/>
      <c r="J47" s="1188" t="s">
        <v>565</v>
      </c>
      <c r="K47" s="1188" t="s">
        <v>566</v>
      </c>
      <c r="L47" s="1188" t="s">
        <v>567</v>
      </c>
      <c r="M47" s="1249" t="s">
        <v>563</v>
      </c>
      <c r="N47" s="1249" t="s">
        <v>564</v>
      </c>
      <c r="O47" s="1249" t="s">
        <v>568</v>
      </c>
      <c r="P47" s="1249" t="s">
        <v>569</v>
      </c>
      <c r="Q47" s="1188" t="s">
        <v>565</v>
      </c>
      <c r="R47" s="1188" t="s">
        <v>566</v>
      </c>
      <c r="S47" s="1188" t="s">
        <v>567</v>
      </c>
      <c r="T47" s="1189" t="s">
        <v>570</v>
      </c>
      <c r="U47" s="1189" t="s">
        <v>565</v>
      </c>
      <c r="V47" s="1189" t="s">
        <v>567</v>
      </c>
      <c r="W47" s="1189" t="s">
        <v>571</v>
      </c>
      <c r="X47" s="1189" t="s">
        <v>572</v>
      </c>
      <c r="Y47" s="1185"/>
      <c r="Z47" s="1187" t="s">
        <v>696</v>
      </c>
      <c r="AA47" s="1187" t="s">
        <v>697</v>
      </c>
    </row>
    <row r="48" spans="1:27">
      <c r="A48" s="1192">
        <f>A49+A50</f>
        <v>599999.7835299978</v>
      </c>
      <c r="B48" s="1257">
        <f>A48-D48</f>
        <v>0.17449050070717931</v>
      </c>
      <c r="C48" s="1191" t="s">
        <v>669</v>
      </c>
      <c r="D48" s="1192">
        <f>SUM(D49:D50)</f>
        <v>599999.6090394971</v>
      </c>
      <c r="E48" s="1192">
        <f>SUM(E49:E50)</f>
        <v>1566874.2419489399</v>
      </c>
      <c r="F48" s="1195">
        <f>E48/D48</f>
        <v>2.6114587715436244</v>
      </c>
      <c r="G48" s="1192">
        <f>SUM(G49:G50)</f>
        <v>599999.6090394971</v>
      </c>
      <c r="H48" s="1192">
        <f>SUM(H49:H50)</f>
        <v>1566874.2419489399</v>
      </c>
      <c r="I48" s="1195">
        <f>H48/G48</f>
        <v>2.6114587715436244</v>
      </c>
      <c r="J48" s="1195">
        <f>(H49*J49+H50*J50)/H48</f>
        <v>2.7038840840738825</v>
      </c>
      <c r="K48" s="1192">
        <f>(H49*K49+H50*K50)/H48</f>
        <v>271.47973566793848</v>
      </c>
      <c r="L48" s="1192">
        <f>(H49*L49+H50*L50)/H48</f>
        <v>49.803451606126558</v>
      </c>
      <c r="M48" s="1192"/>
      <c r="N48" s="1192"/>
      <c r="O48" s="1195"/>
      <c r="P48" s="1192"/>
      <c r="Q48" s="1195"/>
      <c r="R48" s="1192"/>
      <c r="S48" s="1192"/>
      <c r="T48" s="1192">
        <f>SUM(T49:T50)</f>
        <v>1566874.2419489399</v>
      </c>
      <c r="U48" s="1195">
        <f>W48/T48</f>
        <v>2.7038840840738825</v>
      </c>
      <c r="V48" s="1192">
        <f>(T49*V49+T50*V50)/T48</f>
        <v>49.803451606126558</v>
      </c>
      <c r="W48" s="1192">
        <f>SUM(W49:W50)</f>
        <v>4236646.3245510682</v>
      </c>
      <c r="X48" s="1192">
        <f>SUM(X49:X50)</f>
        <v>78035745.481790259</v>
      </c>
      <c r="Y48" s="1185"/>
      <c r="Z48" s="1200">
        <f>H48*J48</f>
        <v>4236646.3245510682</v>
      </c>
      <c r="AA48" s="1200">
        <f>N48*Q48</f>
        <v>0</v>
      </c>
    </row>
    <row r="49" spans="1:27">
      <c r="A49" s="1232">
        <v>441303.95496999798</v>
      </c>
      <c r="B49" s="1257">
        <f>A49-D49</f>
        <v>-0.12618594703963026</v>
      </c>
      <c r="C49" s="1201" t="s">
        <v>573</v>
      </c>
      <c r="D49" s="1202">
        <f>G49+M49</f>
        <v>441304.08115594502</v>
      </c>
      <c r="E49" s="1202">
        <f>H49+N49</f>
        <v>1235651.4272366501</v>
      </c>
      <c r="F49" s="1205">
        <f>E49/D49</f>
        <v>2.8000000000000091</v>
      </c>
      <c r="G49" s="1202">
        <f>430222.081155945+G51</f>
        <v>441304.08115594502</v>
      </c>
      <c r="H49" s="1202">
        <f>1204621.82723665+H51</f>
        <v>1235651.4272366501</v>
      </c>
      <c r="I49" s="1205">
        <f>H49/G49</f>
        <v>2.8000000000000091</v>
      </c>
      <c r="J49" s="1202">
        <v>2.8562601949166826</v>
      </c>
      <c r="K49" s="1202">
        <v>270</v>
      </c>
      <c r="L49" s="1216">
        <v>54.891523971676605</v>
      </c>
      <c r="M49" s="1202"/>
      <c r="N49" s="1202"/>
      <c r="O49" s="1205"/>
      <c r="P49" s="1202"/>
      <c r="Q49" s="1215"/>
      <c r="R49" s="1215"/>
      <c r="S49" s="1216"/>
      <c r="T49" s="1202">
        <f>E49</f>
        <v>1235651.4272366501</v>
      </c>
      <c r="U49" s="1208">
        <v>2.8562601949166826</v>
      </c>
      <c r="V49" s="1209">
        <v>54.891523971676612</v>
      </c>
      <c r="W49" s="1202">
        <f>T49*U49</f>
        <v>3529341.9864080315</v>
      </c>
      <c r="X49" s="1202">
        <f>T49*V49</f>
        <v>67826789.938796997</v>
      </c>
      <c r="Y49" s="1185"/>
      <c r="Z49" s="1200">
        <f>H49*J49</f>
        <v>3529341.9864080315</v>
      </c>
      <c r="AA49" s="1200">
        <f>N49*Q49</f>
        <v>0</v>
      </c>
    </row>
    <row r="50" spans="1:27">
      <c r="A50" s="1232">
        <v>158695.82855999982</v>
      </c>
      <c r="B50" s="1257">
        <f>A50-D50</f>
        <v>0.30067644774680957</v>
      </c>
      <c r="C50" s="1210" t="s">
        <v>574</v>
      </c>
      <c r="D50" s="1211">
        <f>G50+M50</f>
        <v>158695.52788355207</v>
      </c>
      <c r="E50" s="1211">
        <f>H50+N50</f>
        <v>331222.81471228972</v>
      </c>
      <c r="F50" s="1212">
        <f>E50/D50</f>
        <v>2.087159097232627</v>
      </c>
      <c r="G50" s="1211">
        <v>158695.52788355207</v>
      </c>
      <c r="H50" s="1211">
        <v>331222.81471228972</v>
      </c>
      <c r="I50" s="1212">
        <f>H50/G50</f>
        <v>2.087159097232627</v>
      </c>
      <c r="J50" s="1211">
        <v>2.1354336317606122</v>
      </c>
      <c r="K50" s="1211">
        <v>276.99999999999983</v>
      </c>
      <c r="L50" s="1218">
        <v>30.822017957492083</v>
      </c>
      <c r="M50" s="1211"/>
      <c r="N50" s="1211"/>
      <c r="O50" s="1212"/>
      <c r="P50" s="1211"/>
      <c r="Q50" s="1217"/>
      <c r="R50" s="1217"/>
      <c r="S50" s="1218"/>
      <c r="T50" s="1211">
        <f>E50</f>
        <v>331222.81471228972</v>
      </c>
      <c r="U50" s="1208">
        <v>2.1354336317606122</v>
      </c>
      <c r="V50" s="1209">
        <v>30.822017957492083</v>
      </c>
      <c r="W50" s="1211">
        <f>T50*U50</f>
        <v>707304.33814303717</v>
      </c>
      <c r="X50" s="1211">
        <f>T50*V50</f>
        <v>10208955.542993266</v>
      </c>
      <c r="Y50" s="1185"/>
      <c r="Z50" s="1200">
        <f>H50*J50</f>
        <v>707304.33814303717</v>
      </c>
      <c r="AA50" s="1213">
        <f>N50*Q50</f>
        <v>0</v>
      </c>
    </row>
    <row r="51" spans="1:27" ht="15.75" thickBot="1">
      <c r="A51" s="1186"/>
      <c r="B51" s="1258"/>
      <c r="C51" s="1219"/>
      <c r="D51" s="1289"/>
      <c r="E51" s="1289"/>
      <c r="F51" s="1289"/>
      <c r="G51" s="1275">
        <v>11082</v>
      </c>
      <c r="H51" s="1276">
        <f>G51*I51</f>
        <v>31029.6000000001</v>
      </c>
      <c r="I51" s="1273">
        <v>2.8000000000000091</v>
      </c>
      <c r="J51" s="1289"/>
      <c r="K51" s="1289"/>
      <c r="L51" s="1289"/>
      <c r="M51" s="1219"/>
      <c r="N51" s="1219"/>
      <c r="O51" s="1219"/>
      <c r="P51" s="1219"/>
      <c r="Q51" s="1219"/>
      <c r="R51" s="1219"/>
      <c r="S51" s="1219"/>
      <c r="T51" s="1219"/>
      <c r="U51" s="1219"/>
      <c r="V51" s="1219"/>
      <c r="W51" s="1219"/>
      <c r="X51" s="1219"/>
      <c r="Y51" s="1221"/>
    </row>
    <row r="52" spans="1:27">
      <c r="A52" s="1186"/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  <c r="X52" s="1186"/>
      <c r="Y52" s="1186"/>
    </row>
    <row r="53" spans="1:27">
      <c r="A53" s="1186"/>
      <c r="B53" s="1186"/>
      <c r="C53" s="1186"/>
      <c r="D53" s="1186"/>
      <c r="E53" s="1186"/>
      <c r="F53" s="1186"/>
      <c r="G53" s="1186"/>
      <c r="H53" s="1186"/>
      <c r="I53" s="1186"/>
      <c r="J53" s="1186"/>
      <c r="K53" s="1186"/>
      <c r="L53" s="1186"/>
      <c r="M53" s="1186"/>
      <c r="N53" s="1186"/>
      <c r="O53" s="1186"/>
      <c r="P53" s="1186"/>
      <c r="Q53" s="1186"/>
      <c r="R53" s="1186"/>
      <c r="S53" s="1186"/>
      <c r="T53" s="1186"/>
      <c r="U53" s="1186"/>
      <c r="V53" s="1186"/>
      <c r="W53" s="1186"/>
      <c r="X53" s="1186"/>
      <c r="Y53" s="1186"/>
    </row>
    <row r="54" spans="1:27" ht="15.75" thickBot="1">
      <c r="A54" s="1186"/>
      <c r="B54" s="1186"/>
      <c r="C54" s="1186"/>
      <c r="D54" s="1186"/>
      <c r="E54" s="1186"/>
      <c r="F54" s="1186"/>
      <c r="G54" s="1186"/>
      <c r="H54" s="1186"/>
      <c r="I54" s="1186"/>
      <c r="J54" s="1186"/>
      <c r="K54" s="1186"/>
      <c r="L54" s="1186"/>
      <c r="M54" s="1186"/>
      <c r="N54" s="1186"/>
      <c r="O54" s="1186"/>
      <c r="P54" s="1186"/>
      <c r="Q54" s="1186"/>
      <c r="R54" s="1186"/>
      <c r="S54" s="1186"/>
      <c r="T54" s="1186"/>
      <c r="U54" s="1186"/>
      <c r="V54" s="1186"/>
      <c r="W54" s="1186"/>
      <c r="X54" s="1186"/>
      <c r="Y54" s="1186"/>
    </row>
    <row r="55" spans="1:27">
      <c r="A55" s="1186"/>
      <c r="B55" s="1252"/>
      <c r="C55" s="1253"/>
      <c r="D55" s="1253"/>
      <c r="E55" s="1253"/>
      <c r="F55" s="1253"/>
      <c r="G55" s="1253"/>
      <c r="H55" s="1253"/>
      <c r="I55" s="1253"/>
      <c r="J55" s="1253"/>
      <c r="K55" s="1253"/>
      <c r="L55" s="1253"/>
      <c r="M55" s="1253"/>
      <c r="N55" s="1253"/>
      <c r="O55" s="1253"/>
      <c r="P55" s="1253"/>
      <c r="Q55" s="1253"/>
      <c r="R55" s="1253"/>
      <c r="S55" s="1253"/>
      <c r="T55" s="1253"/>
      <c r="U55" s="1253"/>
      <c r="V55" s="1253"/>
      <c r="W55" s="1253"/>
      <c r="X55" s="1253"/>
      <c r="Y55" s="1255"/>
    </row>
    <row r="56" spans="1:27" ht="18.75">
      <c r="A56" s="1186"/>
      <c r="B56" s="1256"/>
      <c r="C56" s="1806" t="s">
        <v>673</v>
      </c>
      <c r="D56" s="1806"/>
      <c r="E56" s="1806"/>
      <c r="F56" s="1806"/>
      <c r="G56" s="1806"/>
      <c r="H56" s="1806"/>
      <c r="I56" s="1806"/>
      <c r="J56" s="1806"/>
      <c r="K56" s="1806"/>
      <c r="L56" s="1806"/>
      <c r="M56" s="1806"/>
      <c r="N56" s="1806"/>
      <c r="O56" s="1806"/>
      <c r="P56" s="1806"/>
      <c r="Q56" s="1806"/>
      <c r="R56" s="1806"/>
      <c r="S56" s="1806"/>
      <c r="T56" s="1806"/>
      <c r="U56" s="1806"/>
      <c r="V56" s="1806"/>
      <c r="W56" s="1806"/>
      <c r="X56" s="1806"/>
      <c r="Y56" s="1185"/>
      <c r="Z56" s="1186"/>
      <c r="AA56" s="1186"/>
    </row>
    <row r="57" spans="1:27">
      <c r="A57" s="1186"/>
      <c r="B57" s="1256"/>
      <c r="C57" s="1807" t="s">
        <v>558</v>
      </c>
      <c r="D57" s="1809" t="s">
        <v>559</v>
      </c>
      <c r="E57" s="1810"/>
      <c r="F57" s="1248"/>
      <c r="G57" s="1811" t="s">
        <v>560</v>
      </c>
      <c r="H57" s="1811"/>
      <c r="I57" s="1811"/>
      <c r="J57" s="1811"/>
      <c r="K57" s="1811"/>
      <c r="L57" s="1811"/>
      <c r="M57" s="1812" t="s">
        <v>561</v>
      </c>
      <c r="N57" s="1812"/>
      <c r="O57" s="1812"/>
      <c r="P57" s="1812"/>
      <c r="Q57" s="1812"/>
      <c r="R57" s="1812"/>
      <c r="S57" s="1812"/>
      <c r="T57" s="1813" t="s">
        <v>562</v>
      </c>
      <c r="U57" s="1814"/>
      <c r="V57" s="1814"/>
      <c r="W57" s="1814"/>
      <c r="X57" s="1815"/>
      <c r="Y57" s="1185"/>
      <c r="Z57" s="1186"/>
      <c r="AA57" s="1186"/>
    </row>
    <row r="58" spans="1:27" ht="45">
      <c r="A58" s="1249" t="s">
        <v>563</v>
      </c>
      <c r="B58" s="1266"/>
      <c r="C58" s="1808"/>
      <c r="D58" s="1249" t="s">
        <v>563</v>
      </c>
      <c r="E58" s="1249" t="s">
        <v>564</v>
      </c>
      <c r="F58" s="1249"/>
      <c r="G58" s="1249" t="s">
        <v>563</v>
      </c>
      <c r="H58" s="1249" t="s">
        <v>564</v>
      </c>
      <c r="I58" s="1249"/>
      <c r="J58" s="1188" t="s">
        <v>565</v>
      </c>
      <c r="K58" s="1188" t="s">
        <v>566</v>
      </c>
      <c r="L58" s="1188" t="s">
        <v>567</v>
      </c>
      <c r="M58" s="1249" t="s">
        <v>563</v>
      </c>
      <c r="N58" s="1249" t="s">
        <v>564</v>
      </c>
      <c r="O58" s="1249" t="s">
        <v>568</v>
      </c>
      <c r="P58" s="1249" t="s">
        <v>569</v>
      </c>
      <c r="Q58" s="1188" t="s">
        <v>565</v>
      </c>
      <c r="R58" s="1188" t="s">
        <v>566</v>
      </c>
      <c r="S58" s="1188" t="s">
        <v>567</v>
      </c>
      <c r="T58" s="1189" t="s">
        <v>570</v>
      </c>
      <c r="U58" s="1189" t="s">
        <v>565</v>
      </c>
      <c r="V58" s="1189" t="s">
        <v>567</v>
      </c>
      <c r="W58" s="1189" t="s">
        <v>571</v>
      </c>
      <c r="X58" s="1189" t="s">
        <v>572</v>
      </c>
      <c r="Y58" s="1185"/>
      <c r="Z58" s="1187" t="s">
        <v>696</v>
      </c>
      <c r="AA58" s="1187" t="s">
        <v>697</v>
      </c>
    </row>
    <row r="59" spans="1:27">
      <c r="A59" s="1192">
        <f>A60+A61</f>
        <v>3986203.1843749098</v>
      </c>
      <c r="B59" s="1257">
        <f>A59-D59</f>
        <v>336203.07309490535</v>
      </c>
      <c r="C59" s="1191" t="s">
        <v>669</v>
      </c>
      <c r="D59" s="1192">
        <f>SUM(D60:D61)</f>
        <v>3650000.1112800045</v>
      </c>
      <c r="E59" s="1192">
        <f>SUM(E60:E61)</f>
        <v>10003332.297600005</v>
      </c>
      <c r="F59" s="1195">
        <f>E59/D59</f>
        <v>2.7406389020881359</v>
      </c>
      <c r="G59" s="1192">
        <f>SUM(G60:G61)</f>
        <v>3417272.182585963</v>
      </c>
      <c r="H59" s="1192">
        <f>SUM(H60:H61)</f>
        <v>9350338.3050016705</v>
      </c>
      <c r="I59" s="1195">
        <f>H59/G59</f>
        <v>2.7361994612691225</v>
      </c>
      <c r="J59" s="1195">
        <f>(H60*J60+H61*J61)/H59</f>
        <v>2.6251107357857464</v>
      </c>
      <c r="K59" s="1192">
        <f>(H60*K60+H61*K61)/H59</f>
        <v>288.105247920247</v>
      </c>
      <c r="L59" s="1192">
        <f>(H60*L60+H61*L61)/H59</f>
        <v>69.451419732374362</v>
      </c>
      <c r="M59" s="1192">
        <f>SUM(M60:M61)</f>
        <v>232727.92869404124</v>
      </c>
      <c r="N59" s="1192">
        <f>SUM(N60:N61)</f>
        <v>652993.99259833514</v>
      </c>
      <c r="O59" s="1195">
        <f>P59/N59*1000</f>
        <v>1.3461173398643322</v>
      </c>
      <c r="P59" s="1192">
        <f>SUM(P60:P61)</f>
        <v>879.00653626386031</v>
      </c>
      <c r="Q59" s="1195">
        <f>(N60*Q60+N61*Q61)/N59</f>
        <v>3.9223416617193791</v>
      </c>
      <c r="R59" s="1192">
        <f>(N60*R60+N61*R61)/N59</f>
        <v>266</v>
      </c>
      <c r="S59" s="1192">
        <f>(N60*S60+N61*S61)/N59</f>
        <v>75.17748175978987</v>
      </c>
      <c r="T59" s="1192">
        <f>SUM(T60:T61)</f>
        <v>10003332.297600005</v>
      </c>
      <c r="U59" s="1195">
        <f>W59/T59</f>
        <v>2.7139516376382713</v>
      </c>
      <c r="V59" s="1192">
        <f>(T60*V60+T61*V61)/T59</f>
        <v>69.858252652570343</v>
      </c>
      <c r="W59" s="1192">
        <f>SUM(W60:W61)</f>
        <v>27148560.070911344</v>
      </c>
      <c r="X59" s="1192">
        <f>SUM(X60:X61)</f>
        <v>698815315.01335812</v>
      </c>
      <c r="Y59" s="1185"/>
      <c r="Z59" s="1200">
        <f>H59*J59</f>
        <v>24545673.467688583</v>
      </c>
      <c r="AA59" s="1200">
        <f>N59*Q59</f>
        <v>2561265.5420209258</v>
      </c>
    </row>
    <row r="60" spans="1:27">
      <c r="A60" s="1202">
        <f>A67+A74</f>
        <v>3092455.8778749397</v>
      </c>
      <c r="B60" s="1257">
        <f>A60-D60</f>
        <v>-369926.59277506499</v>
      </c>
      <c r="C60" s="1201" t="s">
        <v>573</v>
      </c>
      <c r="D60" s="1202">
        <f>D67+D74</f>
        <v>3462382.4706500047</v>
      </c>
      <c r="E60" s="1202">
        <f>E67+E74</f>
        <v>9593234.607060004</v>
      </c>
      <c r="F60" s="1205">
        <f>E60/D60</f>
        <v>2.7707033201502531</v>
      </c>
      <c r="G60" s="1202">
        <f>G67+G74</f>
        <v>3229654.5419559632</v>
      </c>
      <c r="H60" s="1202">
        <f>H67+H74</f>
        <v>8940240.6144616697</v>
      </c>
      <c r="I60" s="1205">
        <f>H60/G60</f>
        <v>2.768172415445779</v>
      </c>
      <c r="J60" s="1205">
        <f>(H67*J67+H74*J74)/H60</f>
        <v>2.6474058344612867</v>
      </c>
      <c r="K60" s="1202">
        <f>(H67*K67+H74*K74)/H60</f>
        <v>287.92659178536081</v>
      </c>
      <c r="L60" s="1202">
        <f>(H67*L67+H74*L74)/H60</f>
        <v>70.595613278747592</v>
      </c>
      <c r="M60" s="1202">
        <f>M67+M74</f>
        <v>232727.92869404124</v>
      </c>
      <c r="N60" s="1202">
        <f>N67+N74</f>
        <v>652993.99259833514</v>
      </c>
      <c r="O60" s="1205">
        <f>P60/N60</f>
        <v>1.3461173398643322E-3</v>
      </c>
      <c r="P60" s="1202">
        <f>P67+P74</f>
        <v>879.00653626386031</v>
      </c>
      <c r="Q60" s="1205">
        <f>(N67*Q67+N74*Q74)/N60</f>
        <v>3.9223416617193791</v>
      </c>
      <c r="R60" s="1202">
        <f>(N67*R67+N74*R74)/N60</f>
        <v>266</v>
      </c>
      <c r="S60" s="1202">
        <f>(N67*S67+N74*S74)/N60</f>
        <v>75.17748175978987</v>
      </c>
      <c r="T60" s="1202">
        <f>T67+T74</f>
        <v>9593234.607060004</v>
      </c>
      <c r="U60" s="1208">
        <f>(T67*U67+T74*U74)/T60</f>
        <v>2.7385269769283371</v>
      </c>
      <c r="V60" s="1209">
        <f>(T67*V67+T74*V74)/T60</f>
        <v>70.941954582203962</v>
      </c>
      <c r="W60" s="1202">
        <f>W67+W74</f>
        <v>26271331.767436337</v>
      </c>
      <c r="X60" s="1202">
        <f>X67+X74</f>
        <v>680562813.79047811</v>
      </c>
      <c r="Y60" s="1185"/>
      <c r="Z60" s="1200">
        <f>H60*J60</f>
        <v>23668445.164213583</v>
      </c>
      <c r="AA60" s="1200">
        <f>N60*Q60</f>
        <v>2561265.5420209258</v>
      </c>
    </row>
    <row r="61" spans="1:27">
      <c r="A61" s="1211">
        <f>A68+A75</f>
        <v>893747.30649997015</v>
      </c>
      <c r="B61" s="1257">
        <f>A61-D61</f>
        <v>706129.66586997011</v>
      </c>
      <c r="C61" s="1210" t="s">
        <v>574</v>
      </c>
      <c r="D61" s="1211">
        <f>D68+D75</f>
        <v>187617.64063000004</v>
      </c>
      <c r="E61" s="1211">
        <f>E68+E75</f>
        <v>410097.69054000033</v>
      </c>
      <c r="F61" s="1212">
        <f>E61/D61</f>
        <v>2.1858162652666135</v>
      </c>
      <c r="G61" s="1211">
        <f>G68+G75</f>
        <v>187617.64063000004</v>
      </c>
      <c r="H61" s="1211">
        <f>H68+H75</f>
        <v>410097.69054000033</v>
      </c>
      <c r="I61" s="1212">
        <f>H61/G61</f>
        <v>2.1858162652666135</v>
      </c>
      <c r="J61" s="1212">
        <f>(H68*J68+H75*J75)/H61</f>
        <v>2.1390715522438097</v>
      </c>
      <c r="K61" s="1211">
        <f>(H68*K68+H75*K75)/H61</f>
        <v>291.99999999999977</v>
      </c>
      <c r="L61" s="1211">
        <f>(H68*L68+H75*L75)/H61</f>
        <v>44.507690835434438</v>
      </c>
      <c r="M61" s="1211"/>
      <c r="N61" s="1211"/>
      <c r="O61" s="1212"/>
      <c r="P61" s="1211"/>
      <c r="Q61" s="1212"/>
      <c r="R61" s="1217"/>
      <c r="S61" s="1218"/>
      <c r="T61" s="1211">
        <f>T68+T75</f>
        <v>410097.69054000033</v>
      </c>
      <c r="U61" s="1208">
        <f>(T68*U68+T75*U75)/T61</f>
        <v>2.1390715522438257</v>
      </c>
      <c r="V61" s="1209">
        <f>(T68*V68+T75*V75)/T61</f>
        <v>44.507690835434559</v>
      </c>
      <c r="W61" s="1211">
        <f>W68+W75</f>
        <v>877228.3034750066</v>
      </c>
      <c r="X61" s="1211">
        <f>X68+X75</f>
        <v>18252501.222880051</v>
      </c>
      <c r="Y61" s="1185"/>
      <c r="Z61" s="1200">
        <f>H61*J61</f>
        <v>877228.30347500008</v>
      </c>
      <c r="AA61" s="1213">
        <f>N61*Q61</f>
        <v>0</v>
      </c>
    </row>
    <row r="62" spans="1:27">
      <c r="A62" s="1186"/>
      <c r="B62" s="1266"/>
      <c r="C62" s="1214"/>
      <c r="D62" s="1214"/>
      <c r="E62" s="1287"/>
      <c r="F62" s="1287"/>
      <c r="G62" s="1287"/>
      <c r="H62" s="1287"/>
      <c r="I62" s="1287"/>
      <c r="J62" s="1287"/>
      <c r="K62" s="1214"/>
      <c r="L62" s="1214"/>
      <c r="M62" s="1214"/>
      <c r="N62" s="1214"/>
      <c r="O62" s="1214"/>
      <c r="P62" s="1214"/>
      <c r="Q62" s="1214"/>
      <c r="R62" s="1214"/>
      <c r="S62" s="1214"/>
      <c r="T62" s="1214"/>
      <c r="U62" s="1214"/>
      <c r="V62" s="1214"/>
      <c r="W62" s="1214"/>
      <c r="X62" s="1214"/>
      <c r="Y62" s="1185"/>
      <c r="Z62" s="1186"/>
      <c r="AA62" s="1186"/>
    </row>
    <row r="63" spans="1:27" ht="18.75">
      <c r="A63" s="1186"/>
      <c r="B63" s="1266"/>
      <c r="C63" s="1806" t="s">
        <v>674</v>
      </c>
      <c r="D63" s="1806"/>
      <c r="E63" s="1806"/>
      <c r="F63" s="1806"/>
      <c r="G63" s="1806"/>
      <c r="H63" s="1806"/>
      <c r="I63" s="1806"/>
      <c r="J63" s="1806"/>
      <c r="K63" s="1806"/>
      <c r="L63" s="1806"/>
      <c r="M63" s="1806"/>
      <c r="N63" s="1806"/>
      <c r="O63" s="1806"/>
      <c r="P63" s="1806"/>
      <c r="Q63" s="1806"/>
      <c r="R63" s="1806"/>
      <c r="S63" s="1806"/>
      <c r="T63" s="1806"/>
      <c r="U63" s="1806"/>
      <c r="V63" s="1806"/>
      <c r="W63" s="1806"/>
      <c r="X63" s="1806"/>
      <c r="Y63" s="1185"/>
      <c r="Z63" s="1186"/>
      <c r="AA63" s="1186"/>
    </row>
    <row r="64" spans="1:27">
      <c r="A64" s="1186"/>
      <c r="B64" s="1266"/>
      <c r="C64" s="1807" t="s">
        <v>558</v>
      </c>
      <c r="D64" s="1809" t="s">
        <v>559</v>
      </c>
      <c r="E64" s="1810"/>
      <c r="F64" s="1248"/>
      <c r="G64" s="1811" t="s">
        <v>560</v>
      </c>
      <c r="H64" s="1811"/>
      <c r="I64" s="1811"/>
      <c r="J64" s="1811"/>
      <c r="K64" s="1811"/>
      <c r="L64" s="1811"/>
      <c r="M64" s="1812" t="s">
        <v>561</v>
      </c>
      <c r="N64" s="1812"/>
      <c r="O64" s="1812"/>
      <c r="P64" s="1812"/>
      <c r="Q64" s="1812"/>
      <c r="R64" s="1812"/>
      <c r="S64" s="1812"/>
      <c r="T64" s="1813" t="s">
        <v>562</v>
      </c>
      <c r="U64" s="1814"/>
      <c r="V64" s="1814"/>
      <c r="W64" s="1814"/>
      <c r="X64" s="1815"/>
      <c r="Y64" s="1185"/>
      <c r="Z64" s="1186"/>
      <c r="AA64" s="1186"/>
    </row>
    <row r="65" spans="1:29" ht="45">
      <c r="A65" s="1249" t="s">
        <v>563</v>
      </c>
      <c r="B65" s="1266"/>
      <c r="C65" s="1808"/>
      <c r="D65" s="1249" t="s">
        <v>563</v>
      </c>
      <c r="E65" s="1249" t="s">
        <v>564</v>
      </c>
      <c r="F65" s="1249"/>
      <c r="G65" s="1249" t="s">
        <v>563</v>
      </c>
      <c r="H65" s="1249" t="s">
        <v>564</v>
      </c>
      <c r="I65" s="1249"/>
      <c r="J65" s="1188" t="s">
        <v>565</v>
      </c>
      <c r="K65" s="1188" t="s">
        <v>566</v>
      </c>
      <c r="L65" s="1188" t="s">
        <v>567</v>
      </c>
      <c r="M65" s="1249" t="s">
        <v>563</v>
      </c>
      <c r="N65" s="1249" t="s">
        <v>564</v>
      </c>
      <c r="O65" s="1249" t="s">
        <v>568</v>
      </c>
      <c r="P65" s="1249" t="s">
        <v>569</v>
      </c>
      <c r="Q65" s="1188" t="s">
        <v>565</v>
      </c>
      <c r="R65" s="1188" t="s">
        <v>566</v>
      </c>
      <c r="S65" s="1188" t="s">
        <v>567</v>
      </c>
      <c r="T65" s="1189" t="s">
        <v>570</v>
      </c>
      <c r="U65" s="1189" t="s">
        <v>565</v>
      </c>
      <c r="V65" s="1189" t="s">
        <v>567</v>
      </c>
      <c r="W65" s="1189" t="s">
        <v>571</v>
      </c>
      <c r="X65" s="1189" t="s">
        <v>572</v>
      </c>
      <c r="Y65" s="1185"/>
      <c r="Z65" s="1187" t="s">
        <v>696</v>
      </c>
      <c r="AA65" s="1187" t="s">
        <v>697</v>
      </c>
    </row>
    <row r="66" spans="1:29">
      <c r="A66" s="1192">
        <f>A67+A68</f>
        <v>3986202.8778749397</v>
      </c>
      <c r="B66" s="1257">
        <f>A66-D66</f>
        <v>753202.40300527867</v>
      </c>
      <c r="C66" s="1191" t="s">
        <v>669</v>
      </c>
      <c r="D66" s="1192">
        <f>SUM(D67:D68)</f>
        <v>3233000.474869661</v>
      </c>
      <c r="E66" s="1192">
        <f>SUM(E67:E68)</f>
        <v>8850227.4796955809</v>
      </c>
      <c r="F66" s="1195">
        <f>E66/D66</f>
        <v>2.7374655675088881</v>
      </c>
      <c r="G66" s="1192">
        <f>SUM(G67:G68)</f>
        <v>3000272.5461756196</v>
      </c>
      <c r="H66" s="1192">
        <f>SUM(H67:H68)</f>
        <v>8197233.4870972475</v>
      </c>
      <c r="I66" s="1195">
        <f>H66/G66</f>
        <v>2.7321629488447901</v>
      </c>
      <c r="J66" s="1195">
        <f>(H67*J67+H68*J68)/H66</f>
        <v>2.5950614597711321</v>
      </c>
      <c r="K66" s="1192">
        <f>(H67*K67+H68*K68)/H66</f>
        <v>284.95116538638013</v>
      </c>
      <c r="L66" s="1192">
        <f>(H67*L67+H68*L68)/H66</f>
        <v>63.891073156147876</v>
      </c>
      <c r="M66" s="1192">
        <f>SUM(M67:M68)</f>
        <v>232727.92869404124</v>
      </c>
      <c r="N66" s="1192">
        <f>SUM(N67:N68)</f>
        <v>652993.99259833514</v>
      </c>
      <c r="O66" s="1195">
        <f>P66/N66*1000</f>
        <v>1.3461173398643322</v>
      </c>
      <c r="P66" s="1192">
        <f>SUM(P67:P68)</f>
        <v>879.00653626386031</v>
      </c>
      <c r="Q66" s="1195">
        <f>(N67*Q67+N68*Q68)/N66</f>
        <v>3.9223416617193791</v>
      </c>
      <c r="R66" s="1192">
        <f>(N67*R67+N68*R68)/N66</f>
        <v>266</v>
      </c>
      <c r="S66" s="1192">
        <f>(N67*S67+N68*S68)/N66</f>
        <v>75.17748175978987</v>
      </c>
      <c r="T66" s="1192">
        <f>SUM(T67:T68)</f>
        <v>8850227.4796955809</v>
      </c>
      <c r="U66" s="1195">
        <f>W66/T66</f>
        <v>2.6976946476358123</v>
      </c>
      <c r="V66" s="1192">
        <f>(T67*V67+T68*V68)/T66</f>
        <v>64.761170316817598</v>
      </c>
      <c r="W66" s="1192">
        <f>SUM(W67:W68)</f>
        <v>23875211.302334152</v>
      </c>
      <c r="X66" s="1192">
        <f>SUM(X67:X68)</f>
        <v>573151089.15514481</v>
      </c>
      <c r="Y66" s="1185"/>
      <c r="Z66" s="1200">
        <f>H66*J66</f>
        <v>21272324.699111391</v>
      </c>
      <c r="AA66" s="1200">
        <f>N66*Q66</f>
        <v>2561265.5420209258</v>
      </c>
    </row>
    <row r="67" spans="1:29">
      <c r="A67" s="1231">
        <f>'Погр. тип 1 ск.'!G49</f>
        <v>3092455.8778749397</v>
      </c>
      <c r="B67" s="1257">
        <f>A67-D67</f>
        <v>32578.879590738099</v>
      </c>
      <c r="C67" s="1201" t="s">
        <v>573</v>
      </c>
      <c r="D67" s="1202">
        <f>G67+M67</f>
        <v>3059876.9982842016</v>
      </c>
      <c r="E67" s="1202">
        <f>H67+N67</f>
        <v>8466219.2844357546</v>
      </c>
      <c r="F67" s="1205">
        <f>E67/D67</f>
        <v>2.7668495462997731</v>
      </c>
      <c r="G67" s="1202">
        <f>2686373.50959016+G76</f>
        <v>2827149.0695901602</v>
      </c>
      <c r="H67" s="1202">
        <f>7419053.72383742+H76</f>
        <v>7813225.2918374203</v>
      </c>
      <c r="I67" s="1205">
        <f>H67/G67</f>
        <v>2.7636410742819693</v>
      </c>
      <c r="J67" s="1205">
        <v>2.6170655534946303</v>
      </c>
      <c r="K67" s="1202">
        <v>284.60472583580309</v>
      </c>
      <c r="L67" s="1216">
        <v>64.809526359575827</v>
      </c>
      <c r="M67" s="1202">
        <v>232727.92869404124</v>
      </c>
      <c r="N67" s="1202">
        <v>652993.99259833514</v>
      </c>
      <c r="O67" s="1205">
        <v>1.3461173398643322</v>
      </c>
      <c r="P67" s="1202">
        <v>879.00653626386031</v>
      </c>
      <c r="Q67" s="1215">
        <v>3.9223416617193791</v>
      </c>
      <c r="R67" s="1215">
        <v>266</v>
      </c>
      <c r="S67" s="1216">
        <v>75.17748175978987</v>
      </c>
      <c r="T67" s="1202">
        <f>E67</f>
        <v>8466219.2844357546</v>
      </c>
      <c r="U67" s="1209">
        <v>2.7226567847775449</v>
      </c>
      <c r="V67" s="1209">
        <v>65.648249423375631</v>
      </c>
      <c r="W67" s="1202">
        <f>T67*U67</f>
        <v>23050609.376183499</v>
      </c>
      <c r="X67" s="1202">
        <f>T67*V67</f>
        <v>555792475.25763118</v>
      </c>
      <c r="Y67" s="1185"/>
      <c r="Z67" s="1200">
        <f>H67*J67</f>
        <v>20447722.772960745</v>
      </c>
      <c r="AA67" s="1200">
        <f>N67*Q67</f>
        <v>2561265.5420209258</v>
      </c>
    </row>
    <row r="68" spans="1:29">
      <c r="A68" s="1231">
        <f>'Погр. тип 1 ск.'!G50</f>
        <v>893747</v>
      </c>
      <c r="B68" s="1257">
        <f>A68-D68</f>
        <v>720623.52341454057</v>
      </c>
      <c r="C68" s="1210" t="s">
        <v>574</v>
      </c>
      <c r="D68" s="1211">
        <f>G68+M68</f>
        <v>173123.47658545943</v>
      </c>
      <c r="E68" s="1211">
        <f>H68+N68</f>
        <v>384008.19525982719</v>
      </c>
      <c r="F68" s="1212">
        <f>E68/D68</f>
        <v>2.218117397095293</v>
      </c>
      <c r="G68" s="1211">
        <v>173123.47658545943</v>
      </c>
      <c r="H68" s="1211">
        <v>384008.19525982719</v>
      </c>
      <c r="I68" s="1212">
        <f>H68/G68</f>
        <v>2.218117397095293</v>
      </c>
      <c r="J68" s="1212">
        <v>2.1473550208810099</v>
      </c>
      <c r="K68" s="1211">
        <v>291.99999999999983</v>
      </c>
      <c r="L68" s="1218">
        <v>45.203758960843096</v>
      </c>
      <c r="M68" s="1211">
        <v>0</v>
      </c>
      <c r="N68" s="1211">
        <v>0</v>
      </c>
      <c r="O68" s="1212">
        <v>0</v>
      </c>
      <c r="P68" s="1211">
        <v>0</v>
      </c>
      <c r="Q68" s="1217">
        <v>0</v>
      </c>
      <c r="R68" s="1217">
        <v>0</v>
      </c>
      <c r="S68" s="1218">
        <v>0</v>
      </c>
      <c r="T68" s="1211">
        <f>E68</f>
        <v>384008.19525982719</v>
      </c>
      <c r="U68" s="1209">
        <v>2.1473550208810273</v>
      </c>
      <c r="V68" s="1209">
        <v>45.20375896084321</v>
      </c>
      <c r="W68" s="1211">
        <f>T68*U68</f>
        <v>824601.92615065177</v>
      </c>
      <c r="X68" s="1211">
        <f>T68*V68</f>
        <v>17358613.897513643</v>
      </c>
      <c r="Y68" s="1185"/>
      <c r="Z68" s="1200">
        <f>H68*J68</f>
        <v>824601.92615064513</v>
      </c>
      <c r="AA68" s="1213">
        <f>N68*Q68</f>
        <v>0</v>
      </c>
    </row>
    <row r="69" spans="1:29">
      <c r="A69" s="1186"/>
      <c r="B69" s="1266"/>
      <c r="C69" s="1214"/>
      <c r="D69" s="1272"/>
      <c r="E69" s="1287"/>
      <c r="F69" s="1287"/>
      <c r="G69" s="1288"/>
      <c r="H69" s="1288"/>
      <c r="I69" s="1287"/>
      <c r="J69" s="1287"/>
      <c r="K69" s="1287"/>
      <c r="L69" s="1287"/>
      <c r="M69" s="1214"/>
      <c r="N69" s="1214"/>
      <c r="O69" s="1214"/>
      <c r="P69" s="1214"/>
      <c r="Q69" s="1214"/>
      <c r="R69" s="1214"/>
      <c r="S69" s="1214"/>
      <c r="T69" s="1214"/>
      <c r="U69" s="1214"/>
      <c r="V69" s="1214"/>
      <c r="W69" s="1214"/>
      <c r="X69" s="1214"/>
      <c r="Y69" s="1185"/>
      <c r="Z69" s="1186"/>
      <c r="AA69" s="1186"/>
    </row>
    <row r="70" spans="1:29" ht="18.75">
      <c r="A70" s="1186"/>
      <c r="B70" s="1266"/>
      <c r="C70" s="1806" t="s">
        <v>675</v>
      </c>
      <c r="D70" s="1806"/>
      <c r="E70" s="1806"/>
      <c r="F70" s="1806"/>
      <c r="G70" s="1806"/>
      <c r="H70" s="1806"/>
      <c r="I70" s="1806"/>
      <c r="J70" s="1806"/>
      <c r="K70" s="1806"/>
      <c r="L70" s="1806"/>
      <c r="M70" s="1806"/>
      <c r="N70" s="1806"/>
      <c r="O70" s="1806"/>
      <c r="P70" s="1806"/>
      <c r="Q70" s="1806"/>
      <c r="R70" s="1806"/>
      <c r="S70" s="1806"/>
      <c r="T70" s="1806"/>
      <c r="U70" s="1806"/>
      <c r="V70" s="1806"/>
      <c r="W70" s="1806"/>
      <c r="X70" s="1806"/>
      <c r="Y70" s="1185"/>
      <c r="Z70" s="1186"/>
      <c r="AA70" s="1186"/>
    </row>
    <row r="71" spans="1:29">
      <c r="A71" s="1186"/>
      <c r="B71" s="1266"/>
      <c r="C71" s="1807" t="s">
        <v>558</v>
      </c>
      <c r="D71" s="1809" t="s">
        <v>559</v>
      </c>
      <c r="E71" s="1810"/>
      <c r="F71" s="1248"/>
      <c r="G71" s="1811" t="s">
        <v>560</v>
      </c>
      <c r="H71" s="1811"/>
      <c r="I71" s="1811"/>
      <c r="J71" s="1811"/>
      <c r="K71" s="1811"/>
      <c r="L71" s="1811"/>
      <c r="M71" s="1812" t="s">
        <v>561</v>
      </c>
      <c r="N71" s="1812"/>
      <c r="O71" s="1812"/>
      <c r="P71" s="1812"/>
      <c r="Q71" s="1812"/>
      <c r="R71" s="1812"/>
      <c r="S71" s="1812"/>
      <c r="T71" s="1813" t="s">
        <v>562</v>
      </c>
      <c r="U71" s="1814"/>
      <c r="V71" s="1814"/>
      <c r="W71" s="1814"/>
      <c r="X71" s="1815"/>
      <c r="Y71" s="1185"/>
      <c r="Z71" s="1186"/>
      <c r="AA71" s="1186"/>
    </row>
    <row r="72" spans="1:29" ht="45">
      <c r="A72" s="1249" t="s">
        <v>563</v>
      </c>
      <c r="B72" s="1266"/>
      <c r="C72" s="1808"/>
      <c r="D72" s="1249" t="s">
        <v>563</v>
      </c>
      <c r="E72" s="1249" t="s">
        <v>564</v>
      </c>
      <c r="F72" s="1249"/>
      <c r="G72" s="1249" t="s">
        <v>563</v>
      </c>
      <c r="H72" s="1249" t="s">
        <v>564</v>
      </c>
      <c r="I72" s="1249"/>
      <c r="J72" s="1188" t="s">
        <v>565</v>
      </c>
      <c r="K72" s="1188" t="s">
        <v>566</v>
      </c>
      <c r="L72" s="1188" t="s">
        <v>567</v>
      </c>
      <c r="M72" s="1249" t="s">
        <v>563</v>
      </c>
      <c r="N72" s="1249" t="s">
        <v>564</v>
      </c>
      <c r="O72" s="1249" t="s">
        <v>568</v>
      </c>
      <c r="P72" s="1249" t="s">
        <v>569</v>
      </c>
      <c r="Q72" s="1188" t="s">
        <v>565</v>
      </c>
      <c r="R72" s="1188" t="s">
        <v>566</v>
      </c>
      <c r="S72" s="1188" t="s">
        <v>567</v>
      </c>
      <c r="T72" s="1189" t="s">
        <v>570</v>
      </c>
      <c r="U72" s="1189" t="s">
        <v>565</v>
      </c>
      <c r="V72" s="1189" t="s">
        <v>567</v>
      </c>
      <c r="W72" s="1189" t="s">
        <v>571</v>
      </c>
      <c r="X72" s="1189" t="s">
        <v>572</v>
      </c>
      <c r="Y72" s="1185"/>
      <c r="Z72" s="1187" t="s">
        <v>696</v>
      </c>
      <c r="AA72" s="1187" t="s">
        <v>697</v>
      </c>
    </row>
    <row r="73" spans="1:29">
      <c r="A73" s="1192">
        <f>A74+A75</f>
        <v>0.30649997014552355</v>
      </c>
      <c r="B73" s="1257">
        <f>A73-D73</f>
        <v>-416999.32991037349</v>
      </c>
      <c r="C73" s="1191" t="s">
        <v>669</v>
      </c>
      <c r="D73" s="1192">
        <f>SUM(D74:D75)</f>
        <v>416999.63641034364</v>
      </c>
      <c r="E73" s="1192">
        <f>SUM(E74:E75)</f>
        <v>1153104.8179044228</v>
      </c>
      <c r="F73" s="1195">
        <f>E73/D73</f>
        <v>2.7652417825365281</v>
      </c>
      <c r="G73" s="1192">
        <f>SUM(G74:G75)</f>
        <v>416999.63641034364</v>
      </c>
      <c r="H73" s="1192">
        <f>SUM(H74:H75)</f>
        <v>1153104.8179044228</v>
      </c>
      <c r="I73" s="1195">
        <f>H73/G73</f>
        <v>2.7652417825365281</v>
      </c>
      <c r="J73" s="1195">
        <f>(H74*J74+H75*J75)/H73</f>
        <v>2.8387261225098004</v>
      </c>
      <c r="K73" s="1192">
        <f>(H74*K74+H75*K75)/H73</f>
        <v>310.5271046033792</v>
      </c>
      <c r="L73" s="1192">
        <f>(H74*L74+H75*L75)/H73</f>
        <v>108.9790137956299</v>
      </c>
      <c r="M73" s="1192"/>
      <c r="N73" s="1192"/>
      <c r="O73" s="1195"/>
      <c r="P73" s="1192"/>
      <c r="Q73" s="1195"/>
      <c r="R73" s="1192"/>
      <c r="S73" s="1192"/>
      <c r="T73" s="1192">
        <f>SUM(T74:T75)</f>
        <v>1153104.8179044228</v>
      </c>
      <c r="U73" s="1195">
        <f>W73/T73</f>
        <v>2.8387261225098004</v>
      </c>
      <c r="V73" s="1192">
        <f>(T74*V74+T75*V75)/T73</f>
        <v>108.9790137956299</v>
      </c>
      <c r="W73" s="1192">
        <f>SUM(W74:W75)</f>
        <v>3273348.7685771915</v>
      </c>
      <c r="X73" s="1192">
        <f>SUM(X74:X75)</f>
        <v>125664225.85821338</v>
      </c>
      <c r="Y73" s="1185"/>
      <c r="Z73" s="1200">
        <f>H73*J73</f>
        <v>3273348.7685771915</v>
      </c>
      <c r="AA73" s="1200">
        <f>N73*Q73</f>
        <v>0</v>
      </c>
    </row>
    <row r="74" spans="1:29">
      <c r="A74" s="1232">
        <f>'Погр. тип 1 ск.'!G62</f>
        <v>0</v>
      </c>
      <c r="B74" s="1257">
        <f>A74-D74</f>
        <v>-402505.47236580303</v>
      </c>
      <c r="C74" s="1201" t="s">
        <v>573</v>
      </c>
      <c r="D74" s="1202">
        <f>G74+M74</f>
        <v>402505.47236580303</v>
      </c>
      <c r="E74" s="1202">
        <f>H74+N74</f>
        <v>1127015.3226242496</v>
      </c>
      <c r="F74" s="1205">
        <f>E74/D74</f>
        <v>2.8000000000000029</v>
      </c>
      <c r="G74" s="1202">
        <f>543281.032365803-G76</f>
        <v>402505.47236580303</v>
      </c>
      <c r="H74" s="1202">
        <f>1521186.89062425-H76</f>
        <v>1127015.3226242496</v>
      </c>
      <c r="I74" s="1205">
        <f>H74/G74</f>
        <v>2.8000000000000029</v>
      </c>
      <c r="J74" s="1205">
        <v>2.8577449894411378</v>
      </c>
      <c r="K74" s="1202">
        <v>310.95599212460621</v>
      </c>
      <c r="L74" s="1216">
        <v>110.70864435305091</v>
      </c>
      <c r="M74" s="1202"/>
      <c r="N74" s="1202"/>
      <c r="O74" s="1205"/>
      <c r="P74" s="1202"/>
      <c r="Q74" s="1215"/>
      <c r="R74" s="1215"/>
      <c r="S74" s="1216"/>
      <c r="T74" s="1202">
        <f>E74</f>
        <v>1127015.3226242496</v>
      </c>
      <c r="U74" s="1208">
        <v>2.8577449894411378</v>
      </c>
      <c r="V74" s="1209">
        <v>110.7086443530509</v>
      </c>
      <c r="W74" s="1202">
        <f>T74*U74</f>
        <v>3220722.3912528367</v>
      </c>
      <c r="X74" s="1202">
        <f>T74*V74</f>
        <v>124770338.53284697</v>
      </c>
      <c r="Y74" s="1185"/>
      <c r="Z74" s="1200">
        <f>H74*J74</f>
        <v>3220722.3912528367</v>
      </c>
      <c r="AA74" s="1200">
        <f>N74*Q74</f>
        <v>0</v>
      </c>
      <c r="AC74" s="1010">
        <v>402505.47065000469</v>
      </c>
    </row>
    <row r="75" spans="1:29">
      <c r="A75" s="1232">
        <f>'Погр. тип 1 ск.'!G63</f>
        <v>0.30649997014552355</v>
      </c>
      <c r="B75" s="1257">
        <f>A75-D75</f>
        <v>-14493.857544570463</v>
      </c>
      <c r="C75" s="1210" t="s">
        <v>574</v>
      </c>
      <c r="D75" s="1211">
        <f>G75+M75</f>
        <v>14494.164044540608</v>
      </c>
      <c r="E75" s="1211">
        <f>H75+N75</f>
        <v>26089.495280173142</v>
      </c>
      <c r="F75" s="1212">
        <f>E75/D75</f>
        <v>1.8000000000000032</v>
      </c>
      <c r="G75" s="1211">
        <v>14494.164044540608</v>
      </c>
      <c r="H75" s="1211">
        <v>26089.495280173142</v>
      </c>
      <c r="I75" s="1212">
        <f>H75/G75</f>
        <v>1.8000000000000032</v>
      </c>
      <c r="J75" s="1212">
        <v>2.0171481571109013</v>
      </c>
      <c r="K75" s="1211">
        <v>291.99999999999926</v>
      </c>
      <c r="L75" s="1218">
        <v>34.262346425908767</v>
      </c>
      <c r="M75" s="1211"/>
      <c r="N75" s="1211"/>
      <c r="O75" s="1212"/>
      <c r="P75" s="1211"/>
      <c r="Q75" s="1217"/>
      <c r="R75" s="1217"/>
      <c r="S75" s="1218"/>
      <c r="T75" s="1211">
        <f>E75</f>
        <v>26089.495280173142</v>
      </c>
      <c r="U75" s="1208">
        <v>2.0171481571109022</v>
      </c>
      <c r="V75" s="1209">
        <v>34.262346425908852</v>
      </c>
      <c r="W75" s="1211">
        <f>T75*U75</f>
        <v>52626.377324354835</v>
      </c>
      <c r="X75" s="1211">
        <f>T75*V75</f>
        <v>893887.32536640612</v>
      </c>
      <c r="Y75" s="1185"/>
      <c r="Z75" s="1200">
        <f>H75*J75</f>
        <v>52626.377324354813</v>
      </c>
      <c r="AA75" s="1213">
        <f>N75*Q75</f>
        <v>0</v>
      </c>
      <c r="AC75" s="1010">
        <v>14494.640630000038</v>
      </c>
    </row>
    <row r="76" spans="1:29" ht="15.75" thickBot="1">
      <c r="A76" s="1267"/>
      <c r="B76" s="1268"/>
      <c r="C76" s="1219"/>
      <c r="D76" s="1274"/>
      <c r="E76" s="1289"/>
      <c r="F76" s="1289"/>
      <c r="G76" s="1276">
        <v>140775.56</v>
      </c>
      <c r="H76" s="1276">
        <f>G76*I76</f>
        <v>394171.56800000038</v>
      </c>
      <c r="I76" s="1274">
        <v>2.8000000000000029</v>
      </c>
      <c r="J76" s="1289"/>
      <c r="K76" s="1289"/>
      <c r="L76" s="1219"/>
      <c r="M76" s="1219"/>
      <c r="N76" s="1219"/>
      <c r="O76" s="1219"/>
      <c r="P76" s="1219"/>
      <c r="Q76" s="1219"/>
      <c r="R76" s="1219"/>
      <c r="S76" s="1219"/>
      <c r="T76" s="1219"/>
      <c r="U76" s="1219"/>
      <c r="V76" s="1219"/>
      <c r="W76" s="1219"/>
      <c r="X76" s="1219"/>
      <c r="Y76" s="1221"/>
    </row>
    <row r="77" spans="1:29" ht="15.75" thickBot="1">
      <c r="A77" s="1269">
        <f>188000.085130344-55000+50000</f>
        <v>183000.085130344</v>
      </c>
      <c r="B77" s="1270" t="s">
        <v>662</v>
      </c>
      <c r="C77" s="1186"/>
      <c r="D77" s="1186"/>
      <c r="E77" s="1186"/>
      <c r="F77" s="1186"/>
      <c r="G77" s="1186"/>
      <c r="H77" s="1186"/>
      <c r="I77" s="1186"/>
      <c r="J77" s="1186"/>
      <c r="K77" s="1186"/>
      <c r="L77" s="1186"/>
      <c r="M77" s="1186"/>
      <c r="N77" s="1186"/>
      <c r="O77" s="1186"/>
      <c r="P77" s="1186"/>
      <c r="Q77" s="1186"/>
      <c r="R77" s="1186"/>
      <c r="S77" s="1186"/>
      <c r="T77" s="1186"/>
      <c r="U77" s="1186"/>
      <c r="V77" s="1186"/>
      <c r="W77" s="1186"/>
      <c r="X77" s="1186"/>
      <c r="Y77" s="1186"/>
    </row>
    <row r="78" spans="1:29" ht="16.5" thickBot="1">
      <c r="A78" s="1261">
        <f>A73+A77</f>
        <v>183000.39163031415</v>
      </c>
      <c r="B78" s="1237" t="s">
        <v>701</v>
      </c>
      <c r="C78" s="1186"/>
      <c r="D78" s="1186"/>
      <c r="E78" s="1186"/>
      <c r="F78" s="1186"/>
      <c r="G78" s="1186"/>
      <c r="H78" s="1186"/>
      <c r="I78" s="1186"/>
      <c r="J78" s="1186"/>
      <c r="K78" s="1186"/>
      <c r="L78" s="1186"/>
      <c r="M78" s="1186"/>
      <c r="N78" s="1186"/>
      <c r="O78" s="1186"/>
      <c r="P78" s="1186"/>
      <c r="Q78" s="1186"/>
      <c r="R78" s="1186"/>
      <c r="S78" s="1186"/>
      <c r="T78" s="1186"/>
      <c r="U78" s="1186"/>
      <c r="V78" s="1186"/>
      <c r="W78" s="1186"/>
      <c r="X78" s="1186"/>
      <c r="Y78" s="1186"/>
    </row>
    <row r="79" spans="1:29" ht="15.75" thickBot="1">
      <c r="A79" s="1186"/>
      <c r="B79" s="1186"/>
      <c r="C79" s="1186"/>
      <c r="D79" s="1186"/>
      <c r="E79" s="1186"/>
      <c r="F79" s="1186"/>
      <c r="G79" s="1186"/>
      <c r="H79" s="1186"/>
      <c r="I79" s="1186"/>
      <c r="J79" s="1186"/>
      <c r="K79" s="1186"/>
      <c r="L79" s="1186"/>
      <c r="M79" s="1186"/>
      <c r="N79" s="1186"/>
      <c r="O79" s="1186"/>
      <c r="P79" s="1186"/>
      <c r="Q79" s="1186"/>
      <c r="R79" s="1186"/>
      <c r="S79" s="1186"/>
      <c r="T79" s="1186"/>
      <c r="U79" s="1186"/>
      <c r="V79" s="1186"/>
      <c r="W79" s="1186"/>
      <c r="X79" s="1186"/>
      <c r="Y79" s="1186"/>
    </row>
    <row r="80" spans="1:29">
      <c r="A80" s="1186"/>
      <c r="B80" s="1252"/>
      <c r="C80" s="1253"/>
      <c r="D80" s="1253"/>
      <c r="E80" s="1253"/>
      <c r="F80" s="1253"/>
      <c r="G80" s="1253"/>
      <c r="H80" s="1253"/>
      <c r="I80" s="1253"/>
      <c r="J80" s="1253"/>
      <c r="K80" s="1253"/>
      <c r="L80" s="1253"/>
      <c r="M80" s="1253"/>
      <c r="N80" s="1253"/>
      <c r="O80" s="1253"/>
      <c r="P80" s="1253"/>
      <c r="Q80" s="1253"/>
      <c r="R80" s="1253"/>
      <c r="S80" s="1253"/>
      <c r="T80" s="1253"/>
      <c r="U80" s="1253"/>
      <c r="V80" s="1253"/>
      <c r="W80" s="1253"/>
      <c r="X80" s="1253"/>
      <c r="Y80" s="1255"/>
    </row>
    <row r="81" spans="1:27" ht="18.75">
      <c r="A81" s="1186"/>
      <c r="B81" s="1256"/>
      <c r="C81" s="1806" t="s">
        <v>676</v>
      </c>
      <c r="D81" s="1806"/>
      <c r="E81" s="1806"/>
      <c r="F81" s="1806"/>
      <c r="G81" s="1806"/>
      <c r="H81" s="1806"/>
      <c r="I81" s="1806"/>
      <c r="J81" s="1806"/>
      <c r="K81" s="1806"/>
      <c r="L81" s="1806"/>
      <c r="M81" s="1806"/>
      <c r="N81" s="1806"/>
      <c r="O81" s="1806"/>
      <c r="P81" s="1806"/>
      <c r="Q81" s="1806"/>
      <c r="R81" s="1806"/>
      <c r="S81" s="1806"/>
      <c r="T81" s="1806"/>
      <c r="U81" s="1806"/>
      <c r="V81" s="1806"/>
      <c r="W81" s="1806"/>
      <c r="X81" s="1806"/>
      <c r="Y81" s="1185"/>
      <c r="Z81" s="1186"/>
      <c r="AA81" s="1186"/>
    </row>
    <row r="82" spans="1:27">
      <c r="A82" s="1186"/>
      <c r="B82" s="1256"/>
      <c r="C82" s="1807" t="s">
        <v>558</v>
      </c>
      <c r="D82" s="1809" t="s">
        <v>559</v>
      </c>
      <c r="E82" s="1810"/>
      <c r="F82" s="1248"/>
      <c r="G82" s="1811" t="s">
        <v>560</v>
      </c>
      <c r="H82" s="1811"/>
      <c r="I82" s="1811"/>
      <c r="J82" s="1811"/>
      <c r="K82" s="1811"/>
      <c r="L82" s="1811"/>
      <c r="M82" s="1812" t="s">
        <v>561</v>
      </c>
      <c r="N82" s="1812"/>
      <c r="O82" s="1812"/>
      <c r="P82" s="1812"/>
      <c r="Q82" s="1812"/>
      <c r="R82" s="1812"/>
      <c r="S82" s="1812"/>
      <c r="T82" s="1813" t="s">
        <v>562</v>
      </c>
      <c r="U82" s="1814"/>
      <c r="V82" s="1814"/>
      <c r="W82" s="1814"/>
      <c r="X82" s="1815"/>
      <c r="Y82" s="1185"/>
      <c r="Z82" s="1186"/>
      <c r="AA82" s="1186"/>
    </row>
    <row r="83" spans="1:27" ht="45">
      <c r="A83" s="1249" t="s">
        <v>563</v>
      </c>
      <c r="B83" s="1266"/>
      <c r="C83" s="1808"/>
      <c r="D83" s="1249" t="s">
        <v>563</v>
      </c>
      <c r="E83" s="1249" t="s">
        <v>564</v>
      </c>
      <c r="F83" s="1249"/>
      <c r="G83" s="1249" t="s">
        <v>563</v>
      </c>
      <c r="H83" s="1249" t="s">
        <v>564</v>
      </c>
      <c r="I83" s="1249"/>
      <c r="J83" s="1188" t="s">
        <v>565</v>
      </c>
      <c r="K83" s="1188" t="s">
        <v>566</v>
      </c>
      <c r="L83" s="1188" t="s">
        <v>567</v>
      </c>
      <c r="M83" s="1249" t="s">
        <v>563</v>
      </c>
      <c r="N83" s="1249" t="s">
        <v>564</v>
      </c>
      <c r="O83" s="1249" t="s">
        <v>568</v>
      </c>
      <c r="P83" s="1249" t="s">
        <v>569</v>
      </c>
      <c r="Q83" s="1188" t="s">
        <v>565</v>
      </c>
      <c r="R83" s="1188" t="s">
        <v>566</v>
      </c>
      <c r="S83" s="1188" t="s">
        <v>567</v>
      </c>
      <c r="T83" s="1189" t="s">
        <v>570</v>
      </c>
      <c r="U83" s="1189" t="s">
        <v>565</v>
      </c>
      <c r="V83" s="1189" t="s">
        <v>567</v>
      </c>
      <c r="W83" s="1189" t="s">
        <v>571</v>
      </c>
      <c r="X83" s="1189" t="s">
        <v>572</v>
      </c>
      <c r="Y83" s="1185"/>
      <c r="Z83" s="1187" t="s">
        <v>696</v>
      </c>
      <c r="AA83" s="1187" t="s">
        <v>697</v>
      </c>
    </row>
    <row r="84" spans="1:27">
      <c r="A84" s="1192">
        <f>A91+A98</f>
        <v>3690118</v>
      </c>
      <c r="B84" s="1257">
        <f>A84-D84</f>
        <v>46117.637390004471</v>
      </c>
      <c r="C84" s="1191" t="s">
        <v>669</v>
      </c>
      <c r="D84" s="1192">
        <f>SUM(D85:D86)</f>
        <v>3644000.3626099955</v>
      </c>
      <c r="E84" s="1192">
        <f>SUM(E85:E86)</f>
        <v>9635058.1953589935</v>
      </c>
      <c r="F84" s="1195">
        <f>E84/D84</f>
        <v>2.6440881549358397</v>
      </c>
      <c r="G84" s="1192">
        <f>SUM(G85:G86)</f>
        <v>3391909.0890441397</v>
      </c>
      <c r="H84" s="1192">
        <f>SUM(H85:H86)</f>
        <v>8931068.2757343501</v>
      </c>
      <c r="I84" s="1195">
        <f>H84/G84</f>
        <v>2.633050604033488</v>
      </c>
      <c r="J84" s="1195">
        <f>(H85*J85+H86*J86)/H84</f>
        <v>3.0660810660355664</v>
      </c>
      <c r="K84" s="1192">
        <f>(H85*K85+H86*K86)/H84</f>
        <v>301.00440395388506</v>
      </c>
      <c r="L84" s="1192">
        <f>(H85*L85+H86*L86)/H84</f>
        <v>93.741840491220458</v>
      </c>
      <c r="M84" s="1192">
        <f>SUM(M85:M86)</f>
        <v>252091.27356585566</v>
      </c>
      <c r="N84" s="1192">
        <f>SUM(N85:N86)</f>
        <v>703989.91962464456</v>
      </c>
      <c r="O84" s="1195">
        <f>P84/N84*1000</f>
        <v>1.3304642360536656</v>
      </c>
      <c r="P84" s="1192">
        <f>SUM(P85:P86)</f>
        <v>936.63341060288406</v>
      </c>
      <c r="Q84" s="1195">
        <f>(N85*Q85+N86*Q86)/N84</f>
        <v>4.0100513124811332</v>
      </c>
      <c r="R84" s="1192">
        <f>(N85*R85+N86*R86)/N84</f>
        <v>266.00000000000006</v>
      </c>
      <c r="S84" s="1192">
        <f>(N85*S85+N86*S86)/N84</f>
        <v>84.1400460242007</v>
      </c>
      <c r="T84" s="1192">
        <f>SUM(T85:T86)</f>
        <v>9635058.1953589935</v>
      </c>
      <c r="U84" s="1195">
        <f>W84/T84</f>
        <v>3.1432581355115703</v>
      </c>
      <c r="V84" s="1192">
        <f>(T85*V85+T86*V86)/T84</f>
        <v>92.895512568436104</v>
      </c>
      <c r="W84" s="1192">
        <f>SUM(W85:W86)</f>
        <v>30285475.058689583</v>
      </c>
      <c r="X84" s="1192">
        <f>SUM(X85:X86)</f>
        <v>895053669.68458462</v>
      </c>
      <c r="Y84" s="1185"/>
      <c r="Z84" s="1200">
        <f>H84*J84</f>
        <v>27383379.339700002</v>
      </c>
      <c r="AA84" s="1200">
        <f>N84*Q84</f>
        <v>2823035.7011642936</v>
      </c>
    </row>
    <row r="85" spans="1:27">
      <c r="A85" s="1202">
        <f>A92+A99</f>
        <v>3032073</v>
      </c>
      <c r="B85" s="1257">
        <f>A85-D85</f>
        <v>-173862.86260999646</v>
      </c>
      <c r="C85" s="1201" t="s">
        <v>573</v>
      </c>
      <c r="D85" s="1202">
        <f>D92+D99</f>
        <v>3205935.8626099965</v>
      </c>
      <c r="E85" s="1202">
        <f>E92+E99</f>
        <v>8846542.0953589939</v>
      </c>
      <c r="F85" s="1205">
        <f>E85/D85</f>
        <v>2.7594257884363609</v>
      </c>
      <c r="G85" s="1202">
        <f>G92+G99</f>
        <v>2953844.5890441407</v>
      </c>
      <c r="H85" s="1202">
        <f>H92+H99</f>
        <v>8142552.1757343495</v>
      </c>
      <c r="I85" s="1205">
        <f>H85/G85</f>
        <v>2.7565946448012912</v>
      </c>
      <c r="J85" s="1205">
        <f>(H92*J92+H99*J99)/H85</f>
        <v>3.1612142419435667</v>
      </c>
      <c r="K85" s="1202">
        <f>(H92*K92+H99*K99)/H85</f>
        <v>300.42379680401058</v>
      </c>
      <c r="L85" s="1202">
        <f>(H92*L92+H99*L99)/H85</f>
        <v>97.915651974091816</v>
      </c>
      <c r="M85" s="1202">
        <f>M92+M99</f>
        <v>252091.27356585566</v>
      </c>
      <c r="N85" s="1202">
        <f>N92+N99</f>
        <v>703989.91962464456</v>
      </c>
      <c r="O85" s="1205">
        <f>P85/N85</f>
        <v>1.3304642360536655E-3</v>
      </c>
      <c r="P85" s="1202">
        <f>P92+P99</f>
        <v>936.63341060288406</v>
      </c>
      <c r="Q85" s="1205">
        <f>(N92*Q92+N99*Q99)/N85</f>
        <v>4.0100513124811332</v>
      </c>
      <c r="R85" s="1202">
        <f>(N92*R92+N99*R99)/N85</f>
        <v>266.00000000000006</v>
      </c>
      <c r="S85" s="1202">
        <f>(N92*S92+N99*S99)/N85</f>
        <v>84.1400460242007</v>
      </c>
      <c r="T85" s="1202">
        <f>T92+T99</f>
        <v>8846542.0953589939</v>
      </c>
      <c r="U85" s="1208">
        <f>(T92*U92+T99*U99)/T85</f>
        <v>3.2376998056354434</v>
      </c>
      <c r="V85" s="1209">
        <f>(T92*V92+T99*V99)/T85</f>
        <v>96.661745093960747</v>
      </c>
      <c r="W85" s="1202">
        <f>W92+W99</f>
        <v>28642447.622689582</v>
      </c>
      <c r="X85" s="1202">
        <f>X92+X99</f>
        <v>855122196.98458445</v>
      </c>
      <c r="Y85" s="1185"/>
      <c r="Z85" s="1200">
        <f>H85*J85</f>
        <v>25740351.903700002</v>
      </c>
      <c r="AA85" s="1200">
        <f>N85*Q85</f>
        <v>2823035.7011642936</v>
      </c>
    </row>
    <row r="86" spans="1:27">
      <c r="A86" s="1211">
        <f>A93+A100</f>
        <v>658045</v>
      </c>
      <c r="B86" s="1257">
        <f>A86-D86</f>
        <v>219980.50000000087</v>
      </c>
      <c r="C86" s="1210" t="s">
        <v>574</v>
      </c>
      <c r="D86" s="1211">
        <f>D93+D100</f>
        <v>438064.49999999913</v>
      </c>
      <c r="E86" s="1211">
        <f>E93+E100</f>
        <v>788516.09999999963</v>
      </c>
      <c r="F86" s="1212">
        <f>E86/D86</f>
        <v>1.8000000000000027</v>
      </c>
      <c r="G86" s="1211">
        <f>G93+G100</f>
        <v>438064.49999999913</v>
      </c>
      <c r="H86" s="1211">
        <f>H93+H100</f>
        <v>788516.09999999963</v>
      </c>
      <c r="I86" s="1212">
        <f>H86/G86</f>
        <v>1.8000000000000027</v>
      </c>
      <c r="J86" s="1212">
        <f>(H93*J93+H100*J100)/H86</f>
        <v>2.0836954831993921</v>
      </c>
      <c r="K86" s="1211">
        <f>(H93*K93+H100*K100)/H86</f>
        <v>307.00000000000006</v>
      </c>
      <c r="L86" s="1211">
        <f>(H93*L93+H100*L100)/H86</f>
        <v>50.641290266616011</v>
      </c>
      <c r="M86" s="1211"/>
      <c r="N86" s="1211"/>
      <c r="O86" s="1212"/>
      <c r="P86" s="1211"/>
      <c r="Q86" s="1212"/>
      <c r="R86" s="1217"/>
      <c r="S86" s="1218"/>
      <c r="T86" s="1211">
        <f>T93+T100</f>
        <v>788516.09999999963</v>
      </c>
      <c r="U86" s="1208">
        <f>(T93*U93+T100*U100)/T86</f>
        <v>2.0836954831993917</v>
      </c>
      <c r="V86" s="1209">
        <f>(T93*V93+T100*V100)/T86</f>
        <v>50.641290266616188</v>
      </c>
      <c r="W86" s="1211">
        <f>W93+W100</f>
        <v>1643027.4359999991</v>
      </c>
      <c r="X86" s="1211">
        <f>X93+X100</f>
        <v>39931472.700000137</v>
      </c>
      <c r="Y86" s="1185"/>
      <c r="Z86" s="1200">
        <f>H86*J86</f>
        <v>1643027.4359999995</v>
      </c>
      <c r="AA86" s="1213">
        <f>N86*Q86</f>
        <v>0</v>
      </c>
    </row>
    <row r="87" spans="1:27">
      <c r="A87" s="1186"/>
      <c r="B87" s="1266"/>
      <c r="C87" s="1214"/>
      <c r="D87" s="1214"/>
      <c r="E87" s="1287"/>
      <c r="F87" s="1287"/>
      <c r="G87" s="1287"/>
      <c r="H87" s="1287"/>
      <c r="I87" s="1287"/>
      <c r="J87" s="1287"/>
      <c r="K87" s="1214"/>
      <c r="L87" s="1214"/>
      <c r="M87" s="1214"/>
      <c r="N87" s="1214"/>
      <c r="O87" s="1214"/>
      <c r="P87" s="1214"/>
      <c r="Q87" s="1214"/>
      <c r="R87" s="1214"/>
      <c r="S87" s="1214"/>
      <c r="T87" s="1214"/>
      <c r="U87" s="1214"/>
      <c r="V87" s="1214"/>
      <c r="W87" s="1214"/>
      <c r="X87" s="1214"/>
      <c r="Y87" s="1185"/>
      <c r="Z87" s="1186"/>
      <c r="AA87" s="1186"/>
    </row>
    <row r="88" spans="1:27" ht="18.75">
      <c r="A88" s="1186"/>
      <c r="B88" s="1266"/>
      <c r="C88" s="1806" t="s">
        <v>677</v>
      </c>
      <c r="D88" s="1806"/>
      <c r="E88" s="1806"/>
      <c r="F88" s="1806"/>
      <c r="G88" s="1806"/>
      <c r="H88" s="1806"/>
      <c r="I88" s="1806"/>
      <c r="J88" s="1806"/>
      <c r="K88" s="1806"/>
      <c r="L88" s="1806"/>
      <c r="M88" s="1806"/>
      <c r="N88" s="1806"/>
      <c r="O88" s="1806"/>
      <c r="P88" s="1806"/>
      <c r="Q88" s="1806"/>
      <c r="R88" s="1806"/>
      <c r="S88" s="1806"/>
      <c r="T88" s="1806"/>
      <c r="U88" s="1806"/>
      <c r="V88" s="1806"/>
      <c r="W88" s="1806"/>
      <c r="X88" s="1806"/>
      <c r="Y88" s="1185"/>
      <c r="Z88" s="1186"/>
      <c r="AA88" s="1186"/>
    </row>
    <row r="89" spans="1:27">
      <c r="A89" s="1186"/>
      <c r="B89" s="1266"/>
      <c r="C89" s="1807" t="s">
        <v>558</v>
      </c>
      <c r="D89" s="1809" t="s">
        <v>559</v>
      </c>
      <c r="E89" s="1810"/>
      <c r="F89" s="1248"/>
      <c r="G89" s="1811" t="s">
        <v>560</v>
      </c>
      <c r="H89" s="1811"/>
      <c r="I89" s="1811"/>
      <c r="J89" s="1811"/>
      <c r="K89" s="1811"/>
      <c r="L89" s="1811"/>
      <c r="M89" s="1812" t="s">
        <v>561</v>
      </c>
      <c r="N89" s="1812"/>
      <c r="O89" s="1812"/>
      <c r="P89" s="1812"/>
      <c r="Q89" s="1812"/>
      <c r="R89" s="1812"/>
      <c r="S89" s="1812"/>
      <c r="T89" s="1813" t="s">
        <v>562</v>
      </c>
      <c r="U89" s="1814"/>
      <c r="V89" s="1814"/>
      <c r="W89" s="1814"/>
      <c r="X89" s="1815"/>
      <c r="Y89" s="1185"/>
      <c r="Z89" s="1186"/>
      <c r="AA89" s="1186"/>
    </row>
    <row r="90" spans="1:27" ht="45">
      <c r="A90" s="1249" t="s">
        <v>563</v>
      </c>
      <c r="B90" s="1266"/>
      <c r="C90" s="1808"/>
      <c r="D90" s="1249" t="s">
        <v>563</v>
      </c>
      <c r="E90" s="1249" t="s">
        <v>564</v>
      </c>
      <c r="F90" s="1249"/>
      <c r="G90" s="1249" t="s">
        <v>563</v>
      </c>
      <c r="H90" s="1249" t="s">
        <v>564</v>
      </c>
      <c r="I90" s="1249"/>
      <c r="J90" s="1188" t="s">
        <v>565</v>
      </c>
      <c r="K90" s="1188" t="s">
        <v>566</v>
      </c>
      <c r="L90" s="1188" t="s">
        <v>567</v>
      </c>
      <c r="M90" s="1249" t="s">
        <v>563</v>
      </c>
      <c r="N90" s="1249" t="s">
        <v>564</v>
      </c>
      <c r="O90" s="1249" t="s">
        <v>568</v>
      </c>
      <c r="P90" s="1249" t="s">
        <v>569</v>
      </c>
      <c r="Q90" s="1188" t="s">
        <v>565</v>
      </c>
      <c r="R90" s="1188" t="s">
        <v>566</v>
      </c>
      <c r="S90" s="1188" t="s">
        <v>567</v>
      </c>
      <c r="T90" s="1189" t="s">
        <v>570</v>
      </c>
      <c r="U90" s="1189" t="s">
        <v>565</v>
      </c>
      <c r="V90" s="1189" t="s">
        <v>567</v>
      </c>
      <c r="W90" s="1189" t="s">
        <v>571</v>
      </c>
      <c r="X90" s="1189" t="s">
        <v>572</v>
      </c>
      <c r="Y90" s="1185"/>
      <c r="Z90" s="1187" t="s">
        <v>696</v>
      </c>
      <c r="AA90" s="1187" t="s">
        <v>697</v>
      </c>
    </row>
    <row r="91" spans="1:27">
      <c r="A91" s="1192">
        <f>A92+A93</f>
        <v>3690118</v>
      </c>
      <c r="B91" s="1257">
        <f>A91-D91</f>
        <v>229118.20563408919</v>
      </c>
      <c r="C91" s="1191" t="s">
        <v>669</v>
      </c>
      <c r="D91" s="1192">
        <f>SUM(D92:D93)</f>
        <v>3460999.7943659108</v>
      </c>
      <c r="E91" s="1192">
        <f>SUM(E92:E93)</f>
        <v>9183466.131463103</v>
      </c>
      <c r="F91" s="1195">
        <f>E91/D91</f>
        <v>2.6534142378201455</v>
      </c>
      <c r="G91" s="1192">
        <f>SUM(G92:G93)</f>
        <v>3208908.520800055</v>
      </c>
      <c r="H91" s="1192">
        <f>SUM(H92:H93)</f>
        <v>8479476.2118384577</v>
      </c>
      <c r="I91" s="1195">
        <f>H91/G91</f>
        <v>2.6424798827622324</v>
      </c>
      <c r="J91" s="1195">
        <f>(H92*J92+H93*J93)/H91</f>
        <v>3.0996395203898159</v>
      </c>
      <c r="K91" s="1192">
        <f>(H92*K92+H93*K93)/H91</f>
        <v>300.55662208926475</v>
      </c>
      <c r="L91" s="1192">
        <f>(H92*L92+H93*L93)/H91</f>
        <v>94.77196956124979</v>
      </c>
      <c r="M91" s="1192">
        <f>SUM(M92:M93)</f>
        <v>252091.27356585566</v>
      </c>
      <c r="N91" s="1192">
        <f>SUM(N92:N93)</f>
        <v>703989.91962464456</v>
      </c>
      <c r="O91" s="1195">
        <f>P91/N91*1000</f>
        <v>1.3304642360536656</v>
      </c>
      <c r="P91" s="1192">
        <f>SUM(P92:P93)</f>
        <v>936.63341060288406</v>
      </c>
      <c r="Q91" s="1195">
        <f>(N92*Q92+N93*Q93)/N91</f>
        <v>4.0100513124811332</v>
      </c>
      <c r="R91" s="1192">
        <f>(N92*R92+N93*R93)/N91</f>
        <v>266.00000000000006</v>
      </c>
      <c r="S91" s="1192">
        <f>(N92*S92+N93*S93)/N91</f>
        <v>84.1400460242007</v>
      </c>
      <c r="T91" s="1192">
        <f>SUM(T92:T93)</f>
        <v>9183466.131463103</v>
      </c>
      <c r="U91" s="1195">
        <f>W91/T91</f>
        <v>3.1780391934390022</v>
      </c>
      <c r="V91" s="1192">
        <f>(T92*V92+T93*V93)/T91</f>
        <v>93.805055855413215</v>
      </c>
      <c r="W91" s="1192">
        <f>SUM(W92:W93)</f>
        <v>29185415.297409393</v>
      </c>
      <c r="X91" s="1192">
        <f>SUM(X92:X93)</f>
        <v>861455553.40819192</v>
      </c>
      <c r="Y91" s="1185"/>
      <c r="Z91" s="1200">
        <f>H91*J91</f>
        <v>26283319.578419812</v>
      </c>
      <c r="AA91" s="1200">
        <f>N91*Q91</f>
        <v>2823035.7011642936</v>
      </c>
    </row>
    <row r="92" spans="1:27">
      <c r="A92" s="1231">
        <f>'Погр. тип 1 ск.'!H49</f>
        <v>3032073</v>
      </c>
      <c r="B92" s="1257">
        <f>A92-D92</f>
        <v>-46235.000000000466</v>
      </c>
      <c r="C92" s="1201" t="s">
        <v>573</v>
      </c>
      <c r="D92" s="1202">
        <f>G92+M92</f>
        <v>3078308.0000000005</v>
      </c>
      <c r="E92" s="1202">
        <f>H92+N92</f>
        <v>8494620.9016044624</v>
      </c>
      <c r="F92" s="1205">
        <f>E92/D92</f>
        <v>2.7595097376885165</v>
      </c>
      <c r="G92" s="1202">
        <f>2455581.90687119+G101</f>
        <v>2826216.7264341447</v>
      </c>
      <c r="H92" s="1202">
        <f>6768642.16637009+H101</f>
        <v>7790630.9819798172</v>
      </c>
      <c r="I92" s="1205">
        <f>H92/G92</f>
        <v>2.7565582317564532</v>
      </c>
      <c r="J92" s="1205">
        <v>3.188909957996076</v>
      </c>
      <c r="K92" s="1202">
        <v>299.9869005675738</v>
      </c>
      <c r="L92" s="1216">
        <v>98.62740533053406</v>
      </c>
      <c r="M92" s="1202">
        <v>252091.27356585566</v>
      </c>
      <c r="N92" s="1202">
        <v>703989.91962464456</v>
      </c>
      <c r="O92" s="1205">
        <v>1.3304642360536656</v>
      </c>
      <c r="P92" s="1202">
        <v>936.63341060288406</v>
      </c>
      <c r="Q92" s="1215">
        <v>4.0100513124811332</v>
      </c>
      <c r="R92" s="1215">
        <v>266.00000000000006</v>
      </c>
      <c r="S92" s="1216">
        <v>84.1400460242007</v>
      </c>
      <c r="T92" s="1202">
        <f>E92</f>
        <v>8494620.9016044624</v>
      </c>
      <c r="U92" s="1208">
        <v>3.266268943356514</v>
      </c>
      <c r="V92" s="1209">
        <v>97.262564295103701</v>
      </c>
      <c r="W92" s="1202">
        <f>T92*U92</f>
        <v>27745716.436497767</v>
      </c>
      <c r="X92" s="1202">
        <f>T92*V92</f>
        <v>826208611.60483575</v>
      </c>
      <c r="Y92" s="1185"/>
      <c r="Z92" s="1200">
        <f>H92*J92</f>
        <v>24843620.717508186</v>
      </c>
      <c r="AA92" s="1200">
        <f>N92*Q92</f>
        <v>2823035.7011642936</v>
      </c>
    </row>
    <row r="93" spans="1:27">
      <c r="A93" s="1231">
        <f>'Погр. тип 1 ск.'!H50</f>
        <v>658045</v>
      </c>
      <c r="B93" s="1257">
        <f>A93-D93</f>
        <v>275353.20563408965</v>
      </c>
      <c r="C93" s="1210" t="s">
        <v>574</v>
      </c>
      <c r="D93" s="1211">
        <f>G93+M93</f>
        <v>382691.79436591035</v>
      </c>
      <c r="E93" s="1211">
        <f>H93+N93</f>
        <v>688845.22985863965</v>
      </c>
      <c r="F93" s="1212">
        <f>E93/D93</f>
        <v>1.8000000000000027</v>
      </c>
      <c r="G93" s="1211">
        <v>382691.79436591035</v>
      </c>
      <c r="H93" s="1211">
        <v>688845.22985863965</v>
      </c>
      <c r="I93" s="1212">
        <f>H93/G93</f>
        <v>1.8000000000000027</v>
      </c>
      <c r="J93" s="1212">
        <v>2.0900179002576111</v>
      </c>
      <c r="K93" s="1211">
        <v>307.00000000000011</v>
      </c>
      <c r="L93" s="1218">
        <v>51.168158354800873</v>
      </c>
      <c r="M93" s="1211">
        <v>0</v>
      </c>
      <c r="N93" s="1211">
        <v>0</v>
      </c>
      <c r="O93" s="1212">
        <v>0</v>
      </c>
      <c r="P93" s="1211">
        <v>0</v>
      </c>
      <c r="Q93" s="1217">
        <v>0</v>
      </c>
      <c r="R93" s="1217">
        <v>0</v>
      </c>
      <c r="S93" s="1218">
        <v>0</v>
      </c>
      <c r="T93" s="1211">
        <f>E93</f>
        <v>688845.22985863965</v>
      </c>
      <c r="U93" s="1208">
        <v>2.0900179002576098</v>
      </c>
      <c r="V93" s="1209">
        <v>51.168158354801072</v>
      </c>
      <c r="W93" s="1211">
        <f>T93*U93</f>
        <v>1439698.8609116247</v>
      </c>
      <c r="X93" s="1211">
        <f>T93*V93</f>
        <v>35246941.803356215</v>
      </c>
      <c r="Y93" s="1185"/>
      <c r="Z93" s="1200">
        <f>H93*J93</f>
        <v>1439698.8609116254</v>
      </c>
      <c r="AA93" s="1213">
        <f>N93*Q93</f>
        <v>0</v>
      </c>
    </row>
    <row r="94" spans="1:27">
      <c r="A94" s="1186"/>
      <c r="B94" s="1266"/>
      <c r="C94" s="1214"/>
      <c r="D94" s="1272"/>
      <c r="E94" s="1287"/>
      <c r="F94" s="1287"/>
      <c r="G94" s="1288"/>
      <c r="H94" s="1288"/>
      <c r="I94" s="1287"/>
      <c r="J94" s="1287"/>
      <c r="K94" s="1287"/>
      <c r="L94" s="1287"/>
      <c r="M94" s="1287"/>
      <c r="N94" s="1214"/>
      <c r="O94" s="1214"/>
      <c r="P94" s="1214"/>
      <c r="Q94" s="1214"/>
      <c r="R94" s="1214"/>
      <c r="S94" s="1214"/>
      <c r="T94" s="1214"/>
      <c r="U94" s="1214"/>
      <c r="V94" s="1214"/>
      <c r="W94" s="1214"/>
      <c r="X94" s="1214"/>
      <c r="Y94" s="1185"/>
      <c r="Z94" s="1186"/>
      <c r="AA94" s="1186"/>
    </row>
    <row r="95" spans="1:27" ht="18.75">
      <c r="A95" s="1186"/>
      <c r="B95" s="1266"/>
      <c r="C95" s="1806" t="s">
        <v>678</v>
      </c>
      <c r="D95" s="1806"/>
      <c r="E95" s="1806"/>
      <c r="F95" s="1806"/>
      <c r="G95" s="1806"/>
      <c r="H95" s="1806"/>
      <c r="I95" s="1806"/>
      <c r="J95" s="1806"/>
      <c r="K95" s="1806"/>
      <c r="L95" s="1806"/>
      <c r="M95" s="1806"/>
      <c r="N95" s="1806"/>
      <c r="O95" s="1806"/>
      <c r="P95" s="1806"/>
      <c r="Q95" s="1806"/>
      <c r="R95" s="1806"/>
      <c r="S95" s="1806"/>
      <c r="T95" s="1806"/>
      <c r="U95" s="1806"/>
      <c r="V95" s="1806"/>
      <c r="W95" s="1806"/>
      <c r="X95" s="1806"/>
      <c r="Y95" s="1185"/>
      <c r="Z95" s="1186"/>
      <c r="AA95" s="1186"/>
    </row>
    <row r="96" spans="1:27">
      <c r="A96" s="1186"/>
      <c r="B96" s="1266"/>
      <c r="C96" s="1807" t="s">
        <v>558</v>
      </c>
      <c r="D96" s="1809" t="s">
        <v>559</v>
      </c>
      <c r="E96" s="1810"/>
      <c r="F96" s="1248"/>
      <c r="G96" s="1811" t="s">
        <v>560</v>
      </c>
      <c r="H96" s="1811"/>
      <c r="I96" s="1811"/>
      <c r="J96" s="1811"/>
      <c r="K96" s="1811"/>
      <c r="L96" s="1811"/>
      <c r="M96" s="1812" t="s">
        <v>561</v>
      </c>
      <c r="N96" s="1812"/>
      <c r="O96" s="1812"/>
      <c r="P96" s="1812"/>
      <c r="Q96" s="1812"/>
      <c r="R96" s="1812"/>
      <c r="S96" s="1812"/>
      <c r="T96" s="1813" t="s">
        <v>562</v>
      </c>
      <c r="U96" s="1814"/>
      <c r="V96" s="1814"/>
      <c r="W96" s="1814"/>
      <c r="X96" s="1815"/>
      <c r="Y96" s="1185"/>
      <c r="Z96" s="1186"/>
      <c r="AA96" s="1186"/>
    </row>
    <row r="97" spans="1:29" ht="45">
      <c r="A97" s="1249" t="s">
        <v>563</v>
      </c>
      <c r="B97" s="1266"/>
      <c r="C97" s="1808"/>
      <c r="D97" s="1249" t="s">
        <v>563</v>
      </c>
      <c r="E97" s="1249" t="s">
        <v>564</v>
      </c>
      <c r="F97" s="1249"/>
      <c r="G97" s="1249" t="s">
        <v>563</v>
      </c>
      <c r="H97" s="1249" t="s">
        <v>564</v>
      </c>
      <c r="I97" s="1249"/>
      <c r="J97" s="1188" t="s">
        <v>565</v>
      </c>
      <c r="K97" s="1188" t="s">
        <v>566</v>
      </c>
      <c r="L97" s="1188" t="s">
        <v>567</v>
      </c>
      <c r="M97" s="1249" t="s">
        <v>563</v>
      </c>
      <c r="N97" s="1249" t="s">
        <v>564</v>
      </c>
      <c r="O97" s="1249" t="s">
        <v>568</v>
      </c>
      <c r="P97" s="1249" t="s">
        <v>569</v>
      </c>
      <c r="Q97" s="1188" t="s">
        <v>565</v>
      </c>
      <c r="R97" s="1188" t="s">
        <v>566</v>
      </c>
      <c r="S97" s="1188" t="s">
        <v>567</v>
      </c>
      <c r="T97" s="1189" t="s">
        <v>570</v>
      </c>
      <c r="U97" s="1189" t="s">
        <v>565</v>
      </c>
      <c r="V97" s="1189" t="s">
        <v>567</v>
      </c>
      <c r="W97" s="1189" t="s">
        <v>571</v>
      </c>
      <c r="X97" s="1189" t="s">
        <v>572</v>
      </c>
      <c r="Y97" s="1185"/>
      <c r="Z97" s="1187" t="s">
        <v>696</v>
      </c>
      <c r="AA97" s="1187" t="s">
        <v>697</v>
      </c>
    </row>
    <row r="98" spans="1:29">
      <c r="A98" s="1192">
        <f>A99+A100</f>
        <v>0</v>
      </c>
      <c r="B98" s="1257">
        <f>A98-D98</f>
        <v>-183000.56824408477</v>
      </c>
      <c r="C98" s="1191" t="s">
        <v>669</v>
      </c>
      <c r="D98" s="1192">
        <f>SUM(D99:D100)</f>
        <v>183000.56824408477</v>
      </c>
      <c r="E98" s="1192">
        <f>SUM(E99:E100)</f>
        <v>451592.06389589235</v>
      </c>
      <c r="F98" s="1195">
        <f>E98/D98</f>
        <v>2.46770853352522</v>
      </c>
      <c r="G98" s="1192">
        <f>SUM(G99:G100)</f>
        <v>183000.56824408477</v>
      </c>
      <c r="H98" s="1192">
        <f>SUM(H99:H100)</f>
        <v>451592.06389589235</v>
      </c>
      <c r="I98" s="1195">
        <f>H98/G98</f>
        <v>2.46770853352522</v>
      </c>
      <c r="J98" s="1195">
        <f>(H99*J99+H100*J100)/H98</f>
        <v>2.4359590197178314</v>
      </c>
      <c r="K98" s="1192">
        <f>(H99*K99+H100*K100)/H98</f>
        <v>309.41233662742337</v>
      </c>
      <c r="L98" s="1192">
        <f>(H99*L99+H100*L100)/H98</f>
        <v>74.399261994422744</v>
      </c>
      <c r="M98" s="1192"/>
      <c r="N98" s="1192"/>
      <c r="O98" s="1195"/>
      <c r="P98" s="1192"/>
      <c r="Q98" s="1195"/>
      <c r="R98" s="1192"/>
      <c r="S98" s="1192"/>
      <c r="T98" s="1192">
        <f>SUM(T99:T100)</f>
        <v>451592.06389589235</v>
      </c>
      <c r="U98" s="1195">
        <f>W98/T98</f>
        <v>2.4359590197178314</v>
      </c>
      <c r="V98" s="1192">
        <f>(T99*V99+T100*V100)/T98</f>
        <v>74.399261994422744</v>
      </c>
      <c r="W98" s="1192">
        <f>SUM(W99:W100)</f>
        <v>1100059.7612801902</v>
      </c>
      <c r="X98" s="1192">
        <f>SUM(X99:X100)</f>
        <v>33598116.276392594</v>
      </c>
      <c r="Y98" s="1185"/>
      <c r="Z98" s="1200">
        <f>H98*J98</f>
        <v>1100059.7612801902</v>
      </c>
      <c r="AA98" s="1200">
        <f>N98*Q98</f>
        <v>0</v>
      </c>
    </row>
    <row r="99" spans="1:29">
      <c r="A99" s="1232">
        <f>'Погр. тип 1 ск.'!H62</f>
        <v>0</v>
      </c>
      <c r="B99" s="1257">
        <f>A99-D99</f>
        <v>-127627.86260999599</v>
      </c>
      <c r="C99" s="1201" t="s">
        <v>573</v>
      </c>
      <c r="D99" s="1202">
        <f>G99+M99</f>
        <v>127627.86260999599</v>
      </c>
      <c r="E99" s="1202">
        <f>H99+N99</f>
        <v>351921.19375453237</v>
      </c>
      <c r="F99" s="1205">
        <f>E99/D99</f>
        <v>2.7574009824949415</v>
      </c>
      <c r="G99" s="1202">
        <f>498262.682172951-G101</f>
        <v>127627.86260999599</v>
      </c>
      <c r="H99" s="1202">
        <f>1373910.00936426-H101</f>
        <v>351921.19375453237</v>
      </c>
      <c r="I99" s="1205">
        <f>H99/G99</f>
        <v>2.7574009824949415</v>
      </c>
      <c r="J99" s="1205">
        <v>2.5481022516003757</v>
      </c>
      <c r="K99" s="1202">
        <v>310.09555689092616</v>
      </c>
      <c r="L99" s="1216">
        <v>82.159261484876964</v>
      </c>
      <c r="M99" s="1202"/>
      <c r="N99" s="1202"/>
      <c r="O99" s="1205"/>
      <c r="P99" s="1202"/>
      <c r="Q99" s="1215"/>
      <c r="R99" s="1215"/>
      <c r="S99" s="1216"/>
      <c r="T99" s="1202">
        <f>E99</f>
        <v>351921.19375453237</v>
      </c>
      <c r="U99" s="1208">
        <v>2.5481022516003757</v>
      </c>
      <c r="V99" s="1209">
        <v>82.159261484876964</v>
      </c>
      <c r="W99" s="1202">
        <f>T99*U99</f>
        <v>896731.186191816</v>
      </c>
      <c r="X99" s="1202">
        <f>T99*V99</f>
        <v>28913585.379748676</v>
      </c>
      <c r="Y99" s="1185"/>
      <c r="Z99" s="1200">
        <f>H99*J99</f>
        <v>896731.186191816</v>
      </c>
      <c r="AA99" s="1200">
        <f>N99*Q99</f>
        <v>0</v>
      </c>
      <c r="AC99" s="1309">
        <v>127627.86260999646</v>
      </c>
    </row>
    <row r="100" spans="1:29">
      <c r="A100" s="1232">
        <f>'Погр. тип 1 ск.'!H63</f>
        <v>0</v>
      </c>
      <c r="B100" s="1257">
        <f>A100-D100</f>
        <v>-55372.705634088779</v>
      </c>
      <c r="C100" s="1210" t="s">
        <v>574</v>
      </c>
      <c r="D100" s="1211">
        <f>G100+M100</f>
        <v>55372.705634088779</v>
      </c>
      <c r="E100" s="1211">
        <f>H100+N100</f>
        <v>99670.870141359977</v>
      </c>
      <c r="F100" s="1212">
        <f>E100/D100</f>
        <v>1.8000000000000032</v>
      </c>
      <c r="G100" s="1211">
        <v>55372.705634088779</v>
      </c>
      <c r="H100" s="1211">
        <v>99670.870141359977</v>
      </c>
      <c r="I100" s="1212">
        <f>H100/G100</f>
        <v>1.8000000000000032</v>
      </c>
      <c r="J100" s="1212">
        <v>2.0399999999999983</v>
      </c>
      <c r="K100" s="1211">
        <v>306.99999999999977</v>
      </c>
      <c r="L100" s="1218">
        <v>46.999999999999964</v>
      </c>
      <c r="M100" s="1211"/>
      <c r="N100" s="1211"/>
      <c r="O100" s="1212"/>
      <c r="P100" s="1211"/>
      <c r="Q100" s="1217"/>
      <c r="R100" s="1217"/>
      <c r="S100" s="1218"/>
      <c r="T100" s="1211">
        <f>E100</f>
        <v>99670.870141359977</v>
      </c>
      <c r="U100" s="1208">
        <v>2.0399999999999996</v>
      </c>
      <c r="V100" s="1209">
        <v>47</v>
      </c>
      <c r="W100" s="1211">
        <f>T100*U100</f>
        <v>203328.57508837432</v>
      </c>
      <c r="X100" s="1211">
        <f>T100*V100</f>
        <v>4684530.8966439189</v>
      </c>
      <c r="Y100" s="1185"/>
      <c r="Z100" s="1200">
        <f>H100*J100</f>
        <v>203328.57508837417</v>
      </c>
      <c r="AA100" s="1213">
        <f>N100*Q100</f>
        <v>0</v>
      </c>
      <c r="AC100" s="1010">
        <v>55372.499999999127</v>
      </c>
    </row>
    <row r="101" spans="1:29" ht="15.75" thickBot="1">
      <c r="A101" s="1186"/>
      <c r="B101" s="1268"/>
      <c r="C101" s="1219"/>
      <c r="D101" s="1289"/>
      <c r="E101" s="1289"/>
      <c r="F101" s="1289"/>
      <c r="G101" s="1276">
        <v>370634.819562955</v>
      </c>
      <c r="H101" s="1276">
        <f>G101*I101</f>
        <v>1021988.8156097275</v>
      </c>
      <c r="I101" s="1273">
        <v>2.7574009824949415</v>
      </c>
      <c r="J101" s="1289"/>
      <c r="K101" s="1289"/>
      <c r="L101" s="1219"/>
      <c r="M101" s="1219"/>
      <c r="N101" s="1219"/>
      <c r="O101" s="1219"/>
      <c r="P101" s="1219"/>
      <c r="Q101" s="1219"/>
      <c r="R101" s="1219"/>
      <c r="S101" s="1219"/>
      <c r="T101" s="1219"/>
      <c r="U101" s="1219"/>
      <c r="V101" s="1219"/>
      <c r="W101" s="1219"/>
      <c r="X101" s="1219"/>
      <c r="Y101" s="1221"/>
    </row>
    <row r="102" spans="1:29" ht="15.75" thickBot="1">
      <c r="A102" s="1269">
        <v>417000.02519704</v>
      </c>
      <c r="B102" s="1270" t="s">
        <v>662</v>
      </c>
      <c r="C102" s="1186"/>
      <c r="D102" s="1186"/>
      <c r="E102" s="1186"/>
      <c r="F102" s="1186"/>
      <c r="G102" s="1186"/>
      <c r="H102" s="1186"/>
      <c r="I102" s="1186"/>
      <c r="J102" s="1186"/>
      <c r="K102" s="1186"/>
      <c r="L102" s="1186"/>
      <c r="M102" s="1186"/>
      <c r="N102" s="1186"/>
      <c r="O102" s="1186"/>
      <c r="P102" s="1186"/>
      <c r="Q102" s="1186"/>
      <c r="R102" s="1186"/>
      <c r="S102" s="1186"/>
      <c r="T102" s="1186"/>
      <c r="U102" s="1186"/>
      <c r="V102" s="1186"/>
      <c r="W102" s="1186"/>
      <c r="X102" s="1186"/>
      <c r="Y102" s="1186"/>
    </row>
    <row r="103" spans="1:29" ht="16.5" thickBot="1">
      <c r="A103" s="1271">
        <f>A98+A102</f>
        <v>417000.02519704</v>
      </c>
      <c r="B103" s="1237" t="s">
        <v>701</v>
      </c>
      <c r="C103" s="1186"/>
      <c r="D103" s="1186"/>
      <c r="E103" s="1186"/>
      <c r="F103" s="1186"/>
      <c r="G103" s="1186"/>
      <c r="H103" s="1186"/>
      <c r="I103" s="1186"/>
      <c r="J103" s="1186"/>
      <c r="K103" s="1186"/>
      <c r="L103" s="1186"/>
      <c r="M103" s="1186"/>
      <c r="N103" s="1186"/>
      <c r="O103" s="1186"/>
      <c r="P103" s="1186"/>
      <c r="Q103" s="1186"/>
      <c r="R103" s="1186"/>
      <c r="S103" s="1186"/>
      <c r="T103" s="1186"/>
      <c r="U103" s="1186"/>
      <c r="V103" s="1186"/>
      <c r="W103" s="1186"/>
      <c r="X103" s="1186"/>
      <c r="Y103" s="1186"/>
    </row>
    <row r="104" spans="1:29" ht="15.75" thickBot="1">
      <c r="A104" s="1186"/>
      <c r="B104" s="1186"/>
      <c r="C104" s="1186"/>
      <c r="D104" s="1186"/>
      <c r="E104" s="1186"/>
      <c r="F104" s="1186"/>
      <c r="G104" s="1186"/>
      <c r="H104" s="1186"/>
      <c r="I104" s="1186"/>
      <c r="J104" s="1186"/>
      <c r="K104" s="1186"/>
      <c r="L104" s="1186"/>
      <c r="M104" s="1186"/>
      <c r="N104" s="1186"/>
      <c r="O104" s="1186"/>
      <c r="P104" s="1186"/>
      <c r="Q104" s="1186"/>
      <c r="R104" s="1186"/>
      <c r="S104" s="1186"/>
      <c r="T104" s="1186"/>
      <c r="U104" s="1186"/>
      <c r="V104" s="1186"/>
      <c r="W104" s="1186"/>
      <c r="X104" s="1186"/>
      <c r="Y104" s="1186"/>
    </row>
    <row r="105" spans="1:29">
      <c r="A105" s="1186"/>
      <c r="B105" s="1252"/>
      <c r="C105" s="1253"/>
      <c r="D105" s="1253"/>
      <c r="E105" s="1253"/>
      <c r="F105" s="1253"/>
      <c r="G105" s="1253"/>
      <c r="H105" s="1253"/>
      <c r="I105" s="1253"/>
      <c r="J105" s="1253"/>
      <c r="K105" s="1253"/>
      <c r="L105" s="1253"/>
      <c r="M105" s="1253"/>
      <c r="N105" s="1253"/>
      <c r="O105" s="1253"/>
      <c r="P105" s="1253"/>
      <c r="Q105" s="1253"/>
      <c r="R105" s="1253"/>
      <c r="S105" s="1253"/>
      <c r="T105" s="1253"/>
      <c r="U105" s="1253"/>
      <c r="V105" s="1253"/>
      <c r="W105" s="1253"/>
      <c r="X105" s="1253"/>
      <c r="Y105" s="1255"/>
    </row>
    <row r="106" spans="1:29" ht="18.75">
      <c r="A106" s="1186"/>
      <c r="B106" s="1256"/>
      <c r="C106" s="1806" t="s">
        <v>679</v>
      </c>
      <c r="D106" s="1806"/>
      <c r="E106" s="1806"/>
      <c r="F106" s="1806"/>
      <c r="G106" s="1806"/>
      <c r="H106" s="1806"/>
      <c r="I106" s="1806"/>
      <c r="J106" s="1806"/>
      <c r="K106" s="1806"/>
      <c r="L106" s="1806"/>
      <c r="M106" s="1806"/>
      <c r="N106" s="1806"/>
      <c r="O106" s="1806"/>
      <c r="P106" s="1806"/>
      <c r="Q106" s="1806"/>
      <c r="R106" s="1806"/>
      <c r="S106" s="1806"/>
      <c r="T106" s="1806"/>
      <c r="U106" s="1806"/>
      <c r="V106" s="1806"/>
      <c r="W106" s="1806"/>
      <c r="X106" s="1806"/>
      <c r="Y106" s="1185"/>
      <c r="Z106" s="1186"/>
      <c r="AA106" s="1186"/>
    </row>
    <row r="107" spans="1:29">
      <c r="A107" s="1186"/>
      <c r="B107" s="1256"/>
      <c r="C107" s="1807" t="s">
        <v>558</v>
      </c>
      <c r="D107" s="1809" t="s">
        <v>559</v>
      </c>
      <c r="E107" s="1810"/>
      <c r="F107" s="1248"/>
      <c r="G107" s="1811" t="s">
        <v>560</v>
      </c>
      <c r="H107" s="1811"/>
      <c r="I107" s="1811"/>
      <c r="J107" s="1811"/>
      <c r="K107" s="1811"/>
      <c r="L107" s="1811"/>
      <c r="M107" s="1812" t="s">
        <v>561</v>
      </c>
      <c r="N107" s="1812"/>
      <c r="O107" s="1812"/>
      <c r="P107" s="1812"/>
      <c r="Q107" s="1812"/>
      <c r="R107" s="1812"/>
      <c r="S107" s="1812"/>
      <c r="T107" s="1813" t="s">
        <v>562</v>
      </c>
      <c r="U107" s="1814"/>
      <c r="V107" s="1814"/>
      <c r="W107" s="1814"/>
      <c r="X107" s="1815"/>
      <c r="Y107" s="1185"/>
      <c r="Z107" s="1186"/>
      <c r="AA107" s="1186"/>
    </row>
    <row r="108" spans="1:29" ht="45">
      <c r="A108" s="1249" t="s">
        <v>563</v>
      </c>
      <c r="B108" s="1266"/>
      <c r="C108" s="1808"/>
      <c r="D108" s="1249" t="s">
        <v>563</v>
      </c>
      <c r="E108" s="1249" t="s">
        <v>564</v>
      </c>
      <c r="F108" s="1249"/>
      <c r="G108" s="1249" t="s">
        <v>563</v>
      </c>
      <c r="H108" s="1249" t="s">
        <v>564</v>
      </c>
      <c r="I108" s="1249"/>
      <c r="J108" s="1188" t="s">
        <v>565</v>
      </c>
      <c r="K108" s="1188" t="s">
        <v>566</v>
      </c>
      <c r="L108" s="1188" t="s">
        <v>567</v>
      </c>
      <c r="M108" s="1249" t="s">
        <v>563</v>
      </c>
      <c r="N108" s="1249" t="s">
        <v>564</v>
      </c>
      <c r="O108" s="1249" t="s">
        <v>568</v>
      </c>
      <c r="P108" s="1249" t="s">
        <v>569</v>
      </c>
      <c r="Q108" s="1188" t="s">
        <v>565</v>
      </c>
      <c r="R108" s="1188" t="s">
        <v>566</v>
      </c>
      <c r="S108" s="1188" t="s">
        <v>567</v>
      </c>
      <c r="T108" s="1189" t="s">
        <v>570</v>
      </c>
      <c r="U108" s="1189" t="s">
        <v>565</v>
      </c>
      <c r="V108" s="1189" t="s">
        <v>567</v>
      </c>
      <c r="W108" s="1189" t="s">
        <v>571</v>
      </c>
      <c r="X108" s="1189" t="s">
        <v>572</v>
      </c>
      <c r="Y108" s="1185"/>
      <c r="Z108" s="1187" t="s">
        <v>696</v>
      </c>
      <c r="AA108" s="1187" t="s">
        <v>697</v>
      </c>
    </row>
    <row r="109" spans="1:29">
      <c r="A109" s="1192">
        <f>A110+A111</f>
        <v>3454405</v>
      </c>
      <c r="B109" s="1257">
        <f>A109-D109</f>
        <v>114405.19299999997</v>
      </c>
      <c r="C109" s="1191" t="s">
        <v>669</v>
      </c>
      <c r="D109" s="1192">
        <f>SUM(D110:D111)</f>
        <v>3339999.807</v>
      </c>
      <c r="E109" s="1192">
        <f>SUM(E110:E111)</f>
        <v>8836635.0246800072</v>
      </c>
      <c r="F109" s="1195">
        <f>E109/D109</f>
        <v>2.6456992620658579</v>
      </c>
      <c r="G109" s="1192">
        <f>SUM(G110:G111)</f>
        <v>3133731.7210268765</v>
      </c>
      <c r="H109" s="1192">
        <f>SUM(H110:H111)</f>
        <v>8261019.0827604905</v>
      </c>
      <c r="I109" s="1195">
        <f>H109/G109</f>
        <v>2.6361602773237651</v>
      </c>
      <c r="J109" s="1195">
        <f>(H110*J110+H111*J111)/H109</f>
        <v>2.8182494925654402</v>
      </c>
      <c r="K109" s="1192">
        <f>(H110*K110+H111*K111)/H109</f>
        <v>306.92139599430516</v>
      </c>
      <c r="L109" s="1192">
        <f>(H110*L110+H111*L111)/H109</f>
        <v>102.52326815309672</v>
      </c>
      <c r="M109" s="1192">
        <f>SUM(M110:M111)</f>
        <v>206268.08597312373</v>
      </c>
      <c r="N109" s="1192">
        <f>SUM(N110:N111)</f>
        <v>575615.94191951538</v>
      </c>
      <c r="O109" s="1195">
        <f>P109/N109*1000</f>
        <v>1.5909998774615413</v>
      </c>
      <c r="P109" s="1192">
        <f>SUM(P110:P111)</f>
        <v>915.80489305885862</v>
      </c>
      <c r="Q109" s="1195">
        <f>(N110*Q110+N111*Q111)/N109</f>
        <v>4.0704385750660954</v>
      </c>
      <c r="R109" s="1192">
        <f>(N110*R110+N111*R111)/N109</f>
        <v>266.00000000000006</v>
      </c>
      <c r="S109" s="1192">
        <f>(N110*S110+N111*S111)/N109</f>
        <v>90.090438352943067</v>
      </c>
      <c r="T109" s="1192">
        <f>SUM(T110:T111)</f>
        <v>8836635.0246800072</v>
      </c>
      <c r="U109" s="1195">
        <f>W109/T109</f>
        <v>2.9101812790658874</v>
      </c>
      <c r="V109" s="1192">
        <f>(T110*V110+T111*V111)/T109</f>
        <v>101.56117999297352</v>
      </c>
      <c r="W109" s="1192">
        <f>SUM(W110:W111)</f>
        <v>25716209.818761684</v>
      </c>
      <c r="X109" s="1192">
        <f>SUM(X110:X111)</f>
        <v>897459080.27374017</v>
      </c>
      <c r="Y109" s="1185"/>
      <c r="Z109" s="1200">
        <f>H109*J109</f>
        <v>23281612.838063169</v>
      </c>
      <c r="AA109" s="1200">
        <f>N109*Q109</f>
        <v>2343009.3344122004</v>
      </c>
    </row>
    <row r="110" spans="1:29">
      <c r="A110" s="1202">
        <f>A117+A124</f>
        <v>3006071</v>
      </c>
      <c r="B110" s="1257">
        <f>A110-D110</f>
        <v>53091.693000000436</v>
      </c>
      <c r="C110" s="1201" t="s">
        <v>573</v>
      </c>
      <c r="D110" s="1202">
        <f>D117+D124</f>
        <v>2952979.3069999996</v>
      </c>
      <c r="E110" s="1202">
        <f>E117+E124</f>
        <v>8135757.6911800057</v>
      </c>
      <c r="F110" s="1205">
        <f>E110/D110</f>
        <v>2.7551014908551159</v>
      </c>
      <c r="G110" s="1202">
        <f>G117+G124</f>
        <v>2746711.221026876</v>
      </c>
      <c r="H110" s="1202">
        <f>H117+H124</f>
        <v>7560141.7492604898</v>
      </c>
      <c r="I110" s="1205">
        <f>H110/G110</f>
        <v>2.7524341442905969</v>
      </c>
      <c r="J110" s="1205">
        <f>(H117*J117+H124*J124)/H110</f>
        <v>2.8880850631565065</v>
      </c>
      <c r="K110" s="1202">
        <f>(H117*K117+H124*K124)/H110</f>
        <v>306.91410886031468</v>
      </c>
      <c r="L110" s="1202">
        <f>(H117*L117+H124*L124)/H110</f>
        <v>107.3233527392392</v>
      </c>
      <c r="M110" s="1202">
        <f>M117+M124</f>
        <v>206268.08597312373</v>
      </c>
      <c r="N110" s="1202">
        <f>N117+N124</f>
        <v>575615.94191951538</v>
      </c>
      <c r="O110" s="1205">
        <f>P110/N110</f>
        <v>1.5909998774615412E-3</v>
      </c>
      <c r="P110" s="1202">
        <f>P117+P124</f>
        <v>915.80489305885862</v>
      </c>
      <c r="Q110" s="1205">
        <f>(N117*Q117+N124*Q124)/N110</f>
        <v>4.0704385750660954</v>
      </c>
      <c r="R110" s="1202">
        <f>(N117*R117+N124*R124)/N110</f>
        <v>266.00000000000006</v>
      </c>
      <c r="S110" s="1202">
        <f>(N117*S117+N124*S124)/N110</f>
        <v>90.090438352943067</v>
      </c>
      <c r="T110" s="1202">
        <f>T117+T124</f>
        <v>8135757.6911800057</v>
      </c>
      <c r="U110" s="1208">
        <f>(T117*U117+T124*U124)/T110</f>
        <v>2.9829956057311833</v>
      </c>
      <c r="V110" s="1209">
        <f>(T117*V117+T124*V124)/T110</f>
        <v>105.93877031059432</v>
      </c>
      <c r="W110" s="1202">
        <f>W117+W124</f>
        <v>24268929.442083634</v>
      </c>
      <c r="X110" s="1202">
        <f>X117+X124</f>
        <v>861892165.34856975</v>
      </c>
      <c r="Y110" s="1185"/>
      <c r="Z110" s="1200">
        <f>H110*J110</f>
        <v>21834332.461385123</v>
      </c>
      <c r="AA110" s="1200">
        <f>N110*Q110</f>
        <v>2343009.3344122004</v>
      </c>
    </row>
    <row r="111" spans="1:29">
      <c r="A111" s="1211">
        <f>A118+A125</f>
        <v>448334</v>
      </c>
      <c r="B111" s="1257">
        <f>A111-D111</f>
        <v>61313.499999999534</v>
      </c>
      <c r="C111" s="1210" t="s">
        <v>574</v>
      </c>
      <c r="D111" s="1211">
        <f>D118+D125</f>
        <v>387020.50000000047</v>
      </c>
      <c r="E111" s="1211">
        <f>E118+E125</f>
        <v>700877.33350000065</v>
      </c>
      <c r="F111" s="1212">
        <f>E111/D111</f>
        <v>1.8109566121174454</v>
      </c>
      <c r="G111" s="1211">
        <f>G118+G125</f>
        <v>387020.50000000047</v>
      </c>
      <c r="H111" s="1211">
        <f>H118+H125</f>
        <v>700877.33350000065</v>
      </c>
      <c r="I111" s="1212">
        <f>H111/G111</f>
        <v>1.8109566121174454</v>
      </c>
      <c r="J111" s="1212">
        <f>(H118*J118+H125*J125)/H111</f>
        <v>2.0649553174315138</v>
      </c>
      <c r="K111" s="1211">
        <f>(H118*K118+H125*K125)/H111</f>
        <v>306.99999999999994</v>
      </c>
      <c r="L111" s="1211">
        <f>(H118*L118+H125*L125)/H111</f>
        <v>50.746276452626148</v>
      </c>
      <c r="M111" s="1211"/>
      <c r="N111" s="1211"/>
      <c r="O111" s="1212"/>
      <c r="P111" s="1211"/>
      <c r="Q111" s="1212"/>
      <c r="R111" s="1217"/>
      <c r="S111" s="1218"/>
      <c r="T111" s="1211">
        <f>T118+T125</f>
        <v>700877.33350000065</v>
      </c>
      <c r="U111" s="1208">
        <f>(T118*U118+T125*U125)/T111</f>
        <v>2.0649553174315178</v>
      </c>
      <c r="V111" s="1209">
        <f>(T118*V118+T125*V125)/T111</f>
        <v>50.74627645262612</v>
      </c>
      <c r="W111" s="1211">
        <f>W118+W125</f>
        <v>1447280.3766780496</v>
      </c>
      <c r="X111" s="1211">
        <f>X118+X125</f>
        <v>35566914.925170466</v>
      </c>
      <c r="Y111" s="1185"/>
      <c r="Z111" s="1200">
        <f>H111*J111</f>
        <v>1447280.3766780468</v>
      </c>
      <c r="AA111" s="1213">
        <f>N111*Q111</f>
        <v>0</v>
      </c>
    </row>
    <row r="112" spans="1:29">
      <c r="A112" s="1186"/>
      <c r="B112" s="1266"/>
      <c r="C112" s="1214"/>
      <c r="D112" s="1214"/>
      <c r="E112" s="1287"/>
      <c r="F112" s="1287"/>
      <c r="G112" s="1287"/>
      <c r="H112" s="1287"/>
      <c r="I112" s="1287"/>
      <c r="J112" s="1287"/>
      <c r="K112" s="1214"/>
      <c r="L112" s="1214"/>
      <c r="M112" s="1214"/>
      <c r="N112" s="1214"/>
      <c r="O112" s="1214"/>
      <c r="P112" s="1214"/>
      <c r="Q112" s="1214"/>
      <c r="R112" s="1214"/>
      <c r="S112" s="1214"/>
      <c r="T112" s="1214"/>
      <c r="U112" s="1214"/>
      <c r="V112" s="1214"/>
      <c r="W112" s="1214"/>
      <c r="X112" s="1214"/>
      <c r="Y112" s="1185"/>
      <c r="Z112" s="1186"/>
      <c r="AA112" s="1186"/>
    </row>
    <row r="113" spans="1:29" ht="18.75">
      <c r="A113" s="1186"/>
      <c r="B113" s="1266"/>
      <c r="C113" s="1806" t="s">
        <v>680</v>
      </c>
      <c r="D113" s="1806"/>
      <c r="E113" s="1806"/>
      <c r="F113" s="1806"/>
      <c r="G113" s="1806"/>
      <c r="H113" s="1806"/>
      <c r="I113" s="1806"/>
      <c r="J113" s="1806"/>
      <c r="K113" s="1806"/>
      <c r="L113" s="1806"/>
      <c r="M113" s="1806"/>
      <c r="N113" s="1806"/>
      <c r="O113" s="1806"/>
      <c r="P113" s="1806"/>
      <c r="Q113" s="1806"/>
      <c r="R113" s="1806"/>
      <c r="S113" s="1806"/>
      <c r="T113" s="1806"/>
      <c r="U113" s="1806"/>
      <c r="V113" s="1806"/>
      <c r="W113" s="1806"/>
      <c r="X113" s="1806"/>
      <c r="Y113" s="1185"/>
      <c r="Z113" s="1186"/>
      <c r="AA113" s="1186"/>
    </row>
    <row r="114" spans="1:29">
      <c r="A114" s="1186"/>
      <c r="B114" s="1266"/>
      <c r="C114" s="1807" t="s">
        <v>558</v>
      </c>
      <c r="D114" s="1809" t="s">
        <v>559</v>
      </c>
      <c r="E114" s="1810"/>
      <c r="F114" s="1248"/>
      <c r="G114" s="1811" t="s">
        <v>560</v>
      </c>
      <c r="H114" s="1811"/>
      <c r="I114" s="1811"/>
      <c r="J114" s="1811"/>
      <c r="K114" s="1811"/>
      <c r="L114" s="1811"/>
      <c r="M114" s="1812" t="s">
        <v>561</v>
      </c>
      <c r="N114" s="1812"/>
      <c r="O114" s="1812"/>
      <c r="P114" s="1812"/>
      <c r="Q114" s="1812"/>
      <c r="R114" s="1812"/>
      <c r="S114" s="1812"/>
      <c r="T114" s="1813" t="s">
        <v>562</v>
      </c>
      <c r="U114" s="1814"/>
      <c r="V114" s="1814"/>
      <c r="W114" s="1814"/>
      <c r="X114" s="1815"/>
      <c r="Y114" s="1185"/>
      <c r="Z114" s="1186"/>
      <c r="AA114" s="1186"/>
    </row>
    <row r="115" spans="1:29" ht="45">
      <c r="A115" s="1249" t="s">
        <v>563</v>
      </c>
      <c r="B115" s="1266"/>
      <c r="C115" s="1808"/>
      <c r="D115" s="1249" t="s">
        <v>563</v>
      </c>
      <c r="E115" s="1249" t="s">
        <v>564</v>
      </c>
      <c r="F115" s="1249"/>
      <c r="G115" s="1249" t="s">
        <v>563</v>
      </c>
      <c r="H115" s="1249" t="s">
        <v>564</v>
      </c>
      <c r="I115" s="1249"/>
      <c r="J115" s="1188" t="s">
        <v>565</v>
      </c>
      <c r="K115" s="1188" t="s">
        <v>566</v>
      </c>
      <c r="L115" s="1188" t="s">
        <v>567</v>
      </c>
      <c r="M115" s="1249" t="s">
        <v>563</v>
      </c>
      <c r="N115" s="1249" t="s">
        <v>564</v>
      </c>
      <c r="O115" s="1249" t="s">
        <v>568</v>
      </c>
      <c r="P115" s="1249" t="s">
        <v>569</v>
      </c>
      <c r="Q115" s="1188" t="s">
        <v>565</v>
      </c>
      <c r="R115" s="1188" t="s">
        <v>566</v>
      </c>
      <c r="S115" s="1188" t="s">
        <v>567</v>
      </c>
      <c r="T115" s="1189" t="s">
        <v>570</v>
      </c>
      <c r="U115" s="1189" t="s">
        <v>565</v>
      </c>
      <c r="V115" s="1189" t="s">
        <v>567</v>
      </c>
      <c r="W115" s="1189" t="s">
        <v>571</v>
      </c>
      <c r="X115" s="1189" t="s">
        <v>572</v>
      </c>
      <c r="Y115" s="1185"/>
      <c r="Z115" s="1187" t="s">
        <v>696</v>
      </c>
      <c r="AA115" s="1187" t="s">
        <v>697</v>
      </c>
    </row>
    <row r="116" spans="1:29">
      <c r="A116" s="1192">
        <f>A117+A118</f>
        <v>3454405</v>
      </c>
      <c r="B116" s="1257">
        <f>A116-D116</f>
        <v>324405.40000000084</v>
      </c>
      <c r="C116" s="1191" t="s">
        <v>669</v>
      </c>
      <c r="D116" s="1192">
        <f>SUM(D117:D118)</f>
        <v>3129999.5999999992</v>
      </c>
      <c r="E116" s="1192">
        <f>SUM(E117:E118)</f>
        <v>8291851.6379666058</v>
      </c>
      <c r="F116" s="1195">
        <f>E116/D116</f>
        <v>2.6491542164946629</v>
      </c>
      <c r="G116" s="1192">
        <f>SUM(G117:G118)</f>
        <v>2923731.5140268756</v>
      </c>
      <c r="H116" s="1192">
        <f>SUM(H117:H118)</f>
        <v>7716235.69604709</v>
      </c>
      <c r="I116" s="1195">
        <f>H116/G116</f>
        <v>2.6391738294120808</v>
      </c>
      <c r="J116" s="1195">
        <f>(H117*J117+H118*J118)/H116</f>
        <v>2.8330772890423237</v>
      </c>
      <c r="K116" s="1192">
        <f>(H117*K117+H118*K118)/H116</f>
        <v>306.67791532125386</v>
      </c>
      <c r="L116" s="1192">
        <f>(H117*L117+H118*L118)/H116</f>
        <v>103.45925956364266</v>
      </c>
      <c r="M116" s="1192">
        <f>SUM(M117:M118)</f>
        <v>206268.08597312373</v>
      </c>
      <c r="N116" s="1192">
        <f>SUM(N117:N118)</f>
        <v>575615.94191951538</v>
      </c>
      <c r="O116" s="1195">
        <f>P116/N116*1000</f>
        <v>1.5909998774615413</v>
      </c>
      <c r="P116" s="1192">
        <f>SUM(P117:P118)</f>
        <v>915.80489305885862</v>
      </c>
      <c r="Q116" s="1195">
        <f>(N117*Q117+N118*Q118)/N116</f>
        <v>4.0704385750660954</v>
      </c>
      <c r="R116" s="1192">
        <f>(N117*R117+N118*R118)/N116</f>
        <v>266.00000000000006</v>
      </c>
      <c r="S116" s="1192">
        <f>(N117*S117+N118*S118)/N116</f>
        <v>90.090438352943067</v>
      </c>
      <c r="T116" s="1192">
        <f>SUM(T117:T118)</f>
        <v>8291851.6379666058</v>
      </c>
      <c r="U116" s="1195">
        <f>W116/T116</f>
        <v>2.9300197529854861</v>
      </c>
      <c r="V116" s="1192">
        <f>(T117*V117+T118*V118)/T116</f>
        <v>102.368985170817</v>
      </c>
      <c r="W116" s="1192">
        <f>SUM(W117:W118)</f>
        <v>24295289.088067211</v>
      </c>
      <c r="X116" s="1192">
        <f>SUM(X117:X118)</f>
        <v>848828437.36561811</v>
      </c>
      <c r="Y116" s="1185"/>
      <c r="Z116" s="1200">
        <f>H116*J116</f>
        <v>21860692.107368696</v>
      </c>
      <c r="AA116" s="1200">
        <f>N116*Q116</f>
        <v>2343009.3344122004</v>
      </c>
    </row>
    <row r="117" spans="1:29">
      <c r="A117" s="1231">
        <f>'Погр. тип 1 ск.'!I49</f>
        <v>3006071</v>
      </c>
      <c r="B117" s="1257">
        <f>A117-D117</f>
        <v>171050.00000000047</v>
      </c>
      <c r="C117" s="1201" t="s">
        <v>573</v>
      </c>
      <c r="D117" s="1202">
        <f>G117+M117</f>
        <v>2835020.9999999995</v>
      </c>
      <c r="E117" s="1202">
        <f>H117+N117</f>
        <v>7756649.724466607</v>
      </c>
      <c r="F117" s="1205">
        <f>E117/D117</f>
        <v>2.7360113820908585</v>
      </c>
      <c r="G117" s="1202">
        <f>2282257.21869668+G126</f>
        <v>2628752.914026876</v>
      </c>
      <c r="H117" s="1202">
        <f>6259232.97123594+H126</f>
        <v>7181033.7825470911</v>
      </c>
      <c r="I117" s="1205">
        <f>H117/G117</f>
        <v>2.7317264183444188</v>
      </c>
      <c r="J117" s="1205">
        <v>2.8906724620543209</v>
      </c>
      <c r="K117" s="1202">
        <v>306.653910374112</v>
      </c>
      <c r="L117" s="1216">
        <v>107.41687924114036</v>
      </c>
      <c r="M117" s="1202">
        <v>206268.08597312373</v>
      </c>
      <c r="N117" s="1202">
        <v>575615.94191951538</v>
      </c>
      <c r="O117" s="1205">
        <v>1.5909998774615413</v>
      </c>
      <c r="P117" s="1202">
        <v>915.80489305885862</v>
      </c>
      <c r="Q117" s="1215">
        <v>4.0704385750660954</v>
      </c>
      <c r="R117" s="1215">
        <v>266.00000000000006</v>
      </c>
      <c r="S117" s="1216">
        <v>90.090438352943067</v>
      </c>
      <c r="T117" s="1202">
        <f>E117</f>
        <v>7756649.724466607</v>
      </c>
      <c r="U117" s="1208">
        <v>2.9900297691454703</v>
      </c>
      <c r="V117" s="1209">
        <v>105.95768449979411</v>
      </c>
      <c r="W117" s="1202">
        <f>T117*U117</f>
        <v>23192613.584989164</v>
      </c>
      <c r="X117" s="1202">
        <f>T117*V117</f>
        <v>821876644.28044772</v>
      </c>
      <c r="Y117" s="1185"/>
      <c r="Z117" s="1200">
        <f>H117*J117</f>
        <v>20758016.604290653</v>
      </c>
      <c r="AA117" s="1200">
        <f>N117*Q117</f>
        <v>2343009.3344122004</v>
      </c>
    </row>
    <row r="118" spans="1:29">
      <c r="A118" s="1231">
        <f>'Погр. тип 1 ск.'!I50</f>
        <v>448334</v>
      </c>
      <c r="B118" s="1257">
        <f>A118-D118</f>
        <v>153355.40000000026</v>
      </c>
      <c r="C118" s="1210" t="s">
        <v>574</v>
      </c>
      <c r="D118" s="1211">
        <f>G118+M118</f>
        <v>294978.59999999974</v>
      </c>
      <c r="E118" s="1211">
        <f>H118+N118</f>
        <v>535201.91349999909</v>
      </c>
      <c r="F118" s="1212">
        <f>E118/D118</f>
        <v>1.8143753936726243</v>
      </c>
      <c r="G118" s="1211">
        <f>339979.301747584-G127</f>
        <v>294978.59999999974</v>
      </c>
      <c r="H118" s="1211">
        <f>616203.176645651-H127</f>
        <v>535201.91349999909</v>
      </c>
      <c r="I118" s="1212">
        <f>H118/G118</f>
        <v>1.8143753936726243</v>
      </c>
      <c r="J118" s="1212">
        <v>2.0602981328429899</v>
      </c>
      <c r="K118" s="1211">
        <v>306.99999999999989</v>
      </c>
      <c r="L118" s="1218">
        <v>50.358177736915842</v>
      </c>
      <c r="M118" s="1211">
        <v>0</v>
      </c>
      <c r="N118" s="1211">
        <v>0</v>
      </c>
      <c r="O118" s="1212">
        <v>0</v>
      </c>
      <c r="P118" s="1211">
        <v>0</v>
      </c>
      <c r="Q118" s="1217">
        <v>0</v>
      </c>
      <c r="R118" s="1217">
        <v>0</v>
      </c>
      <c r="S118" s="1218">
        <v>0</v>
      </c>
      <c r="T118" s="1211">
        <f>E118</f>
        <v>535201.91349999909</v>
      </c>
      <c r="U118" s="1208">
        <v>2.0602981328429952</v>
      </c>
      <c r="V118" s="1209">
        <v>50.358177736915813</v>
      </c>
      <c r="W118" s="1211">
        <f>T118*U118</f>
        <v>1102675.5030780465</v>
      </c>
      <c r="X118" s="1211">
        <f>T118*V118</f>
        <v>26951793.085170396</v>
      </c>
      <c r="Y118" s="1185"/>
      <c r="Z118" s="1200">
        <f>H118*J118</f>
        <v>1102675.5030780435</v>
      </c>
      <c r="AA118" s="1213">
        <f>N118*Q118</f>
        <v>0</v>
      </c>
    </row>
    <row r="119" spans="1:29">
      <c r="A119" s="1186"/>
      <c r="B119" s="1266"/>
      <c r="C119" s="1214"/>
      <c r="D119" s="1272"/>
      <c r="E119" s="1287"/>
      <c r="F119" s="1287"/>
      <c r="G119" s="1290"/>
      <c r="H119" s="1290"/>
      <c r="I119" s="1287"/>
      <c r="J119" s="1287"/>
      <c r="K119" s="1214"/>
      <c r="L119" s="1214"/>
      <c r="M119" s="1214"/>
      <c r="N119" s="1214"/>
      <c r="O119" s="1214"/>
      <c r="P119" s="1214"/>
      <c r="Q119" s="1214"/>
      <c r="R119" s="1214"/>
      <c r="S119" s="1214"/>
      <c r="T119" s="1214"/>
      <c r="U119" s="1214"/>
      <c r="V119" s="1214"/>
      <c r="W119" s="1214"/>
      <c r="X119" s="1214"/>
      <c r="Y119" s="1185"/>
      <c r="Z119" s="1186"/>
      <c r="AA119" s="1186"/>
    </row>
    <row r="120" spans="1:29" ht="18.75">
      <c r="A120" s="1186"/>
      <c r="B120" s="1266"/>
      <c r="C120" s="1806" t="s">
        <v>681</v>
      </c>
      <c r="D120" s="1806"/>
      <c r="E120" s="1806"/>
      <c r="F120" s="1806"/>
      <c r="G120" s="1806"/>
      <c r="H120" s="1806"/>
      <c r="I120" s="1806"/>
      <c r="J120" s="1806"/>
      <c r="K120" s="1806"/>
      <c r="L120" s="1806"/>
      <c r="M120" s="1806"/>
      <c r="N120" s="1806"/>
      <c r="O120" s="1806"/>
      <c r="P120" s="1806"/>
      <c r="Q120" s="1806"/>
      <c r="R120" s="1806"/>
      <c r="S120" s="1806"/>
      <c r="T120" s="1806"/>
      <c r="U120" s="1806"/>
      <c r="V120" s="1806"/>
      <c r="W120" s="1806"/>
      <c r="X120" s="1806"/>
      <c r="Y120" s="1185"/>
      <c r="Z120" s="1186"/>
      <c r="AA120" s="1186"/>
    </row>
    <row r="121" spans="1:29">
      <c r="A121" s="1186"/>
      <c r="B121" s="1266"/>
      <c r="C121" s="1807" t="s">
        <v>558</v>
      </c>
      <c r="D121" s="1809" t="s">
        <v>559</v>
      </c>
      <c r="E121" s="1810"/>
      <c r="F121" s="1248"/>
      <c r="G121" s="1811" t="s">
        <v>560</v>
      </c>
      <c r="H121" s="1811"/>
      <c r="I121" s="1811"/>
      <c r="J121" s="1811"/>
      <c r="K121" s="1811"/>
      <c r="L121" s="1811"/>
      <c r="M121" s="1812" t="s">
        <v>561</v>
      </c>
      <c r="N121" s="1812"/>
      <c r="O121" s="1812"/>
      <c r="P121" s="1812"/>
      <c r="Q121" s="1812"/>
      <c r="R121" s="1812"/>
      <c r="S121" s="1812"/>
      <c r="T121" s="1813" t="s">
        <v>562</v>
      </c>
      <c r="U121" s="1814"/>
      <c r="V121" s="1814"/>
      <c r="W121" s="1814"/>
      <c r="X121" s="1815"/>
      <c r="Y121" s="1185"/>
      <c r="Z121" s="1186"/>
      <c r="AA121" s="1186"/>
    </row>
    <row r="122" spans="1:29" ht="45">
      <c r="A122" s="1249" t="s">
        <v>563</v>
      </c>
      <c r="B122" s="1266"/>
      <c r="C122" s="1808"/>
      <c r="D122" s="1249" t="s">
        <v>563</v>
      </c>
      <c r="E122" s="1249" t="s">
        <v>564</v>
      </c>
      <c r="F122" s="1249"/>
      <c r="G122" s="1249" t="s">
        <v>563</v>
      </c>
      <c r="H122" s="1249" t="s">
        <v>564</v>
      </c>
      <c r="I122" s="1249"/>
      <c r="J122" s="1188" t="s">
        <v>565</v>
      </c>
      <c r="K122" s="1188" t="s">
        <v>566</v>
      </c>
      <c r="L122" s="1188" t="s">
        <v>567</v>
      </c>
      <c r="M122" s="1249" t="s">
        <v>563</v>
      </c>
      <c r="N122" s="1249" t="s">
        <v>564</v>
      </c>
      <c r="O122" s="1249" t="s">
        <v>568</v>
      </c>
      <c r="P122" s="1249" t="s">
        <v>569</v>
      </c>
      <c r="Q122" s="1188" t="s">
        <v>565</v>
      </c>
      <c r="R122" s="1188" t="s">
        <v>566</v>
      </c>
      <c r="S122" s="1188" t="s">
        <v>567</v>
      </c>
      <c r="T122" s="1189" t="s">
        <v>570</v>
      </c>
      <c r="U122" s="1189" t="s">
        <v>565</v>
      </c>
      <c r="V122" s="1189" t="s">
        <v>567</v>
      </c>
      <c r="W122" s="1189" t="s">
        <v>571</v>
      </c>
      <c r="X122" s="1189" t="s">
        <v>572</v>
      </c>
      <c r="Y122" s="1185"/>
      <c r="Z122" s="1187" t="s">
        <v>696</v>
      </c>
      <c r="AA122" s="1187" t="s">
        <v>697</v>
      </c>
    </row>
    <row r="123" spans="1:29">
      <c r="A123" s="1192">
        <f>A124+A125</f>
        <v>0</v>
      </c>
      <c r="B123" s="1257">
        <f>A123-D123</f>
        <v>-210000.20700000066</v>
      </c>
      <c r="C123" s="1191" t="s">
        <v>669</v>
      </c>
      <c r="D123" s="1192">
        <f>SUM(D124:D125)</f>
        <v>210000.20700000066</v>
      </c>
      <c r="E123" s="1192">
        <f>SUM(E124:E125)</f>
        <v>544783.38671340048</v>
      </c>
      <c r="F123" s="1195">
        <f>E123/D123</f>
        <v>2.5942040462531484</v>
      </c>
      <c r="G123" s="1192">
        <f>SUM(G124:G125)</f>
        <v>210000.20700000066</v>
      </c>
      <c r="H123" s="1192">
        <f>SUM(H124:H125)</f>
        <v>544783.38671340048</v>
      </c>
      <c r="I123" s="1195">
        <f>H123/G123</f>
        <v>2.5942040462531484</v>
      </c>
      <c r="J123" s="1195">
        <f>(H124*J124+H125*J125)/H123</f>
        <v>2.6082306570813096</v>
      </c>
      <c r="K123" s="1192">
        <f>(H124*K124+H125*K125)/H123</f>
        <v>310.37002219421572</v>
      </c>
      <c r="L123" s="1192">
        <f>(H124*L124+H125*L125)/H123</f>
        <v>89.266016721808938</v>
      </c>
      <c r="M123" s="1192"/>
      <c r="N123" s="1192"/>
      <c r="O123" s="1195"/>
      <c r="P123" s="1192"/>
      <c r="Q123" s="1195"/>
      <c r="R123" s="1192"/>
      <c r="S123" s="1192"/>
      <c r="T123" s="1192">
        <f>SUM(T124:T125)</f>
        <v>544783.38671340048</v>
      </c>
      <c r="U123" s="1195">
        <f>W123/T123</f>
        <v>2.6082306570813096</v>
      </c>
      <c r="V123" s="1192">
        <f>(T124*V124+T125*V125)/T123</f>
        <v>89.266016721808924</v>
      </c>
      <c r="W123" s="1192">
        <f>SUM(W124:W125)</f>
        <v>1420920.7306944737</v>
      </c>
      <c r="X123" s="1192">
        <f>SUM(X124:X125)</f>
        <v>48630642.908122107</v>
      </c>
      <c r="Y123" s="1185"/>
      <c r="Z123" s="1200">
        <f>H123*J123</f>
        <v>1420920.7306944737</v>
      </c>
      <c r="AA123" s="1200">
        <f>N123*Q123</f>
        <v>0</v>
      </c>
    </row>
    <row r="124" spans="1:29">
      <c r="A124" s="1232">
        <f>'Погр. тип 1 ск.'!I62</f>
        <v>0</v>
      </c>
      <c r="B124" s="1257">
        <f>A124-D124</f>
        <v>-117958.30699999997</v>
      </c>
      <c r="C124" s="1201" t="s">
        <v>573</v>
      </c>
      <c r="D124" s="1202">
        <f>G124+M124</f>
        <v>117958.30699999997</v>
      </c>
      <c r="E124" s="1202">
        <f>H124+N124</f>
        <v>379107.96671339881</v>
      </c>
      <c r="F124" s="1205">
        <f>E124/D124</f>
        <v>3.2139149531316935</v>
      </c>
      <c r="G124" s="1202">
        <f>464454.002330196-G126</f>
        <v>117958.30699999997</v>
      </c>
      <c r="H124" s="1202">
        <f>1300908.77802455-H126</f>
        <v>379107.96671339881</v>
      </c>
      <c r="I124" s="1205">
        <f>H124/G124</f>
        <v>3.2139149531316935</v>
      </c>
      <c r="J124" s="1205">
        <v>2.8390747533621545</v>
      </c>
      <c r="K124" s="1202">
        <v>311.84276846034248</v>
      </c>
      <c r="L124" s="1216">
        <v>105.55178097423972</v>
      </c>
      <c r="M124" s="1202"/>
      <c r="N124" s="1202"/>
      <c r="O124" s="1205"/>
      <c r="P124" s="1202"/>
      <c r="Q124" s="1215"/>
      <c r="R124" s="1215"/>
      <c r="S124" s="1216"/>
      <c r="T124" s="1202">
        <f>E124</f>
        <v>379107.96671339881</v>
      </c>
      <c r="U124" s="1208">
        <v>2.8390747533621545</v>
      </c>
      <c r="V124" s="1209">
        <v>105.55178097423972</v>
      </c>
      <c r="W124" s="1202">
        <f>T124*U124</f>
        <v>1076315.8570944706</v>
      </c>
      <c r="X124" s="1202">
        <f>T124*V124</f>
        <v>40015521.068122037</v>
      </c>
      <c r="Y124" s="1185"/>
      <c r="Z124" s="1200">
        <f>H124*J124</f>
        <v>1076315.8570944706</v>
      </c>
      <c r="AA124" s="1200">
        <f>N124*Q124</f>
        <v>0</v>
      </c>
      <c r="AC124" s="1309">
        <v>117958.307</v>
      </c>
    </row>
    <row r="125" spans="1:29">
      <c r="A125" s="1232">
        <f>'Погр. тип 1 ск.'!I63</f>
        <v>0</v>
      </c>
      <c r="B125" s="1257">
        <f>A125-D125</f>
        <v>-92041.900000000693</v>
      </c>
      <c r="C125" s="1210" t="s">
        <v>574</v>
      </c>
      <c r="D125" s="1211">
        <f>G125+M125</f>
        <v>92041.900000000693</v>
      </c>
      <c r="E125" s="1211">
        <f>H125+N125</f>
        <v>165675.42000000161</v>
      </c>
      <c r="F125" s="1212">
        <f>E125/D125</f>
        <v>1.800000000000004</v>
      </c>
      <c r="G125" s="1211">
        <f>47041.1982524164+G127</f>
        <v>92041.900000000693</v>
      </c>
      <c r="H125" s="1211">
        <f>84674.1568543497+H127</f>
        <v>165675.42000000161</v>
      </c>
      <c r="I125" s="1212">
        <f>H125/G125</f>
        <v>1.800000000000004</v>
      </c>
      <c r="J125" s="1212">
        <v>2.0799999999999992</v>
      </c>
      <c r="K125" s="1211">
        <v>306.99999999999983</v>
      </c>
      <c r="L125" s="1218">
        <v>51.999999999999979</v>
      </c>
      <c r="M125" s="1211"/>
      <c r="N125" s="1211"/>
      <c r="O125" s="1212"/>
      <c r="P125" s="1211"/>
      <c r="Q125" s="1217"/>
      <c r="R125" s="1217"/>
      <c r="S125" s="1218"/>
      <c r="T125" s="1211">
        <f>E125</f>
        <v>165675.42000000161</v>
      </c>
      <c r="U125" s="1208">
        <v>2.0799999999999987</v>
      </c>
      <c r="V125" s="1209">
        <v>51.999999999999901</v>
      </c>
      <c r="W125" s="1211">
        <f>T125*U125</f>
        <v>344604.87360000313</v>
      </c>
      <c r="X125" s="1211">
        <f>T125*V125</f>
        <v>8615121.8400000669</v>
      </c>
      <c r="Y125" s="1185"/>
      <c r="Z125" s="1200">
        <f>H125*J125</f>
        <v>344604.87360000319</v>
      </c>
      <c r="AA125" s="1213">
        <f>N125*Q125</f>
        <v>0</v>
      </c>
      <c r="AC125" s="1010">
        <v>92041.500000000698</v>
      </c>
    </row>
    <row r="126" spans="1:29" ht="15.75" thickBot="1">
      <c r="A126" s="1186"/>
      <c r="B126" s="1258"/>
      <c r="C126" s="1219"/>
      <c r="D126" s="1274"/>
      <c r="E126" s="1289"/>
      <c r="F126" s="1289"/>
      <c r="G126" s="1277">
        <v>346495.695330196</v>
      </c>
      <c r="H126" s="1277">
        <f>G126*I126</f>
        <v>921800.81131115125</v>
      </c>
      <c r="I126" s="1273">
        <v>2.6603528520973785</v>
      </c>
      <c r="J126" s="1289"/>
      <c r="K126" s="1219"/>
      <c r="L126" s="1219"/>
      <c r="M126" s="1219"/>
      <c r="N126" s="1219"/>
      <c r="O126" s="1219"/>
      <c r="P126" s="1219"/>
      <c r="Q126" s="1219"/>
      <c r="R126" s="1219"/>
      <c r="S126" s="1219"/>
      <c r="T126" s="1219"/>
      <c r="U126" s="1219"/>
      <c r="V126" s="1219"/>
      <c r="W126" s="1219"/>
      <c r="X126" s="1219"/>
      <c r="Y126" s="1221"/>
    </row>
    <row r="127" spans="1:29" ht="15.75" thickBot="1">
      <c r="A127" s="1269">
        <f>D25-A77-A102</f>
        <v>-0.11032738402718678</v>
      </c>
      <c r="B127" s="1270" t="s">
        <v>662</v>
      </c>
      <c r="C127" s="1186"/>
      <c r="D127" s="1186"/>
      <c r="E127" s="1278"/>
      <c r="F127" s="1278"/>
      <c r="G127" s="1301">
        <f>45000.3017475843+0.4</f>
        <v>45000.701747584302</v>
      </c>
      <c r="H127" s="1300">
        <f>G127*I127</f>
        <v>81001.263145651916</v>
      </c>
      <c r="I127" s="1302">
        <v>1.8000000000000038</v>
      </c>
      <c r="J127" s="1278"/>
      <c r="K127" s="1278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  <c r="V127" s="1278"/>
      <c r="W127" s="1278"/>
      <c r="X127" s="1186"/>
      <c r="Y127" s="1186"/>
    </row>
    <row r="128" spans="1:29" ht="16.5" thickBot="1">
      <c r="A128" s="1271">
        <f>A123+A127</f>
        <v>-0.11032738402718678</v>
      </c>
      <c r="B128" s="1237" t="s">
        <v>701</v>
      </c>
      <c r="C128" s="1186"/>
      <c r="D128" s="1186"/>
      <c r="E128" s="1278"/>
      <c r="F128" s="1278"/>
      <c r="G128" s="1303"/>
      <c r="H128" s="1304"/>
      <c r="I128" s="1305"/>
      <c r="J128" s="1278"/>
      <c r="K128" s="1278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  <c r="V128" s="1278"/>
      <c r="W128" s="1278">
        <f>T123*U123</f>
        <v>1420920.7306944737</v>
      </c>
      <c r="X128" s="1186"/>
      <c r="Y128" s="1186"/>
    </row>
  </sheetData>
  <mergeCells count="90">
    <mergeCell ref="C3:X3"/>
    <mergeCell ref="C4:C5"/>
    <mergeCell ref="G4:L4"/>
    <mergeCell ref="M4:S4"/>
    <mergeCell ref="T4:X4"/>
    <mergeCell ref="D4:F4"/>
    <mergeCell ref="C10:X10"/>
    <mergeCell ref="C11:C12"/>
    <mergeCell ref="D11:E11"/>
    <mergeCell ref="G11:L11"/>
    <mergeCell ref="M11:S11"/>
    <mergeCell ref="T11:X11"/>
    <mergeCell ref="C17:X17"/>
    <mergeCell ref="C18:C19"/>
    <mergeCell ref="D18:E18"/>
    <mergeCell ref="G18:L18"/>
    <mergeCell ref="M18:S18"/>
    <mergeCell ref="T18:X18"/>
    <mergeCell ref="C31:X31"/>
    <mergeCell ref="C32:C33"/>
    <mergeCell ref="D32:E32"/>
    <mergeCell ref="G32:L32"/>
    <mergeCell ref="M32:S32"/>
    <mergeCell ref="T32:X32"/>
    <mergeCell ref="C38:X38"/>
    <mergeCell ref="C39:C40"/>
    <mergeCell ref="D39:E39"/>
    <mergeCell ref="G39:L39"/>
    <mergeCell ref="M39:S39"/>
    <mergeCell ref="T39:X39"/>
    <mergeCell ref="C45:X45"/>
    <mergeCell ref="C46:C47"/>
    <mergeCell ref="D46:E46"/>
    <mergeCell ref="G46:L46"/>
    <mergeCell ref="M46:S46"/>
    <mergeCell ref="T46:X46"/>
    <mergeCell ref="C56:X56"/>
    <mergeCell ref="C57:C58"/>
    <mergeCell ref="D57:E57"/>
    <mergeCell ref="G57:L57"/>
    <mergeCell ref="M57:S57"/>
    <mergeCell ref="T57:X57"/>
    <mergeCell ref="C63:X63"/>
    <mergeCell ref="C64:C65"/>
    <mergeCell ref="D64:E64"/>
    <mergeCell ref="G64:L64"/>
    <mergeCell ref="M64:S64"/>
    <mergeCell ref="T64:X64"/>
    <mergeCell ref="C70:X70"/>
    <mergeCell ref="C71:C72"/>
    <mergeCell ref="D71:E71"/>
    <mergeCell ref="G71:L71"/>
    <mergeCell ref="M71:S71"/>
    <mergeCell ref="T71:X71"/>
    <mergeCell ref="C81:X81"/>
    <mergeCell ref="C82:C83"/>
    <mergeCell ref="D82:E82"/>
    <mergeCell ref="G82:L82"/>
    <mergeCell ref="M82:S82"/>
    <mergeCell ref="T82:X82"/>
    <mergeCell ref="C88:X88"/>
    <mergeCell ref="C89:C90"/>
    <mergeCell ref="D89:E89"/>
    <mergeCell ref="G89:L89"/>
    <mergeCell ref="M89:S89"/>
    <mergeCell ref="T89:X89"/>
    <mergeCell ref="C95:X95"/>
    <mergeCell ref="C96:C97"/>
    <mergeCell ref="D96:E96"/>
    <mergeCell ref="G96:L96"/>
    <mergeCell ref="M96:S96"/>
    <mergeCell ref="T96:X96"/>
    <mergeCell ref="C106:X106"/>
    <mergeCell ref="C107:C108"/>
    <mergeCell ref="D107:E107"/>
    <mergeCell ref="G107:L107"/>
    <mergeCell ref="M107:S107"/>
    <mergeCell ref="T107:X107"/>
    <mergeCell ref="C113:X113"/>
    <mergeCell ref="C114:C115"/>
    <mergeCell ref="D114:E114"/>
    <mergeCell ref="G114:L114"/>
    <mergeCell ref="M114:S114"/>
    <mergeCell ref="T114:X114"/>
    <mergeCell ref="C120:X120"/>
    <mergeCell ref="C121:C122"/>
    <mergeCell ref="D121:E121"/>
    <mergeCell ref="G121:L121"/>
    <mergeCell ref="M121:S121"/>
    <mergeCell ref="T121:X121"/>
  </mergeCells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"/>
  <sheetViews>
    <sheetView topLeftCell="A46" zoomScaleNormal="100" workbookViewId="0">
      <selection activeCell="I52" sqref="I52"/>
    </sheetView>
  </sheetViews>
  <sheetFormatPr defaultRowHeight="15"/>
  <cols>
    <col min="1" max="1" width="12.28515625" style="1010" bestFit="1" customWidth="1"/>
    <col min="2" max="2" width="62.42578125" style="1010" bestFit="1" customWidth="1"/>
    <col min="3" max="3" width="24.5703125" style="1010" customWidth="1"/>
    <col min="4" max="6" width="16.5703125" style="1010" bestFit="1" customWidth="1"/>
    <col min="7" max="7" width="17" style="1010" bestFit="1" customWidth="1"/>
    <col min="8" max="8" width="17.85546875" style="1010" bestFit="1" customWidth="1"/>
    <col min="9" max="9" width="43.85546875" style="1010" bestFit="1" customWidth="1"/>
    <col min="10" max="10" width="13.42578125" style="1010" bestFit="1" customWidth="1"/>
    <col min="11" max="11" width="13.140625" style="1010" bestFit="1" customWidth="1"/>
    <col min="12" max="13" width="12.42578125" style="1010" bestFit="1" customWidth="1"/>
    <col min="14" max="14" width="12.28515625" style="1010" bestFit="1" customWidth="1"/>
    <col min="15" max="16384" width="9.140625" style="1010"/>
  </cols>
  <sheetData>
    <row r="1" spans="2:9" ht="18.75">
      <c r="B1" s="1339" t="s">
        <v>717</v>
      </c>
    </row>
    <row r="2" spans="2:9" ht="15.75" thickBot="1"/>
    <row r="3" spans="2:9" ht="15.75" thickBot="1">
      <c r="B3" s="435" t="s">
        <v>77</v>
      </c>
      <c r="C3" s="690" t="s">
        <v>76</v>
      </c>
      <c r="D3" s="691" t="s">
        <v>75</v>
      </c>
      <c r="E3" s="691" t="s">
        <v>74</v>
      </c>
      <c r="F3" s="691" t="s">
        <v>73</v>
      </c>
      <c r="G3" s="691" t="s">
        <v>72</v>
      </c>
      <c r="H3" s="692" t="s">
        <v>71</v>
      </c>
    </row>
    <row r="4" spans="2:9" ht="16.5" thickBot="1">
      <c r="B4" s="1357" t="s">
        <v>641</v>
      </c>
      <c r="C4" s="1127"/>
      <c r="D4" s="1129"/>
      <c r="E4" s="1129"/>
      <c r="F4" s="1127"/>
      <c r="G4" s="1127"/>
      <c r="H4" s="1128"/>
    </row>
    <row r="5" spans="2:9" ht="15.75">
      <c r="B5" s="917" t="s">
        <v>362</v>
      </c>
      <c r="C5" s="1313" t="s">
        <v>291</v>
      </c>
      <c r="D5" s="1316">
        <f>'Погр. тип 1 ск.'!F34</f>
        <v>3540040.7324999999</v>
      </c>
      <c r="E5" s="936">
        <f>'Погр. тип 1 ск.'!G34</f>
        <v>3092455.8778749397</v>
      </c>
      <c r="F5" s="936">
        <f>'Погр. тип 1 ск.'!H34</f>
        <v>3032073</v>
      </c>
      <c r="G5" s="936">
        <f>'Погр. тип 1 ск.'!I34</f>
        <v>3006071</v>
      </c>
      <c r="H5" s="1037">
        <f>'Погр. тип 1 ск.'!J34</f>
        <v>12670640.610374939</v>
      </c>
    </row>
    <row r="6" spans="2:9" ht="15.75">
      <c r="B6" s="919" t="s">
        <v>363</v>
      </c>
      <c r="C6" s="1314" t="s">
        <v>291</v>
      </c>
      <c r="D6" s="1318">
        <f>'Погр. тип 1 ск.'!F35</f>
        <v>461433.04712499958</v>
      </c>
      <c r="E6" s="914">
        <f>'Погр. тип 1 ск.'!G35</f>
        <v>893746.69350002985</v>
      </c>
      <c r="F6" s="914">
        <f>'Погр. тип 1 ск.'!H35</f>
        <v>658045</v>
      </c>
      <c r="G6" s="1449">
        <f>'Погр. тип 1 ск.'!I35</f>
        <v>448334</v>
      </c>
      <c r="H6" s="922">
        <f>'Погр. тип 1 ск.'!J35</f>
        <v>2461558.7406250294</v>
      </c>
      <c r="I6" s="1440">
        <f>H6-H21</f>
        <v>-0.30649997061118484</v>
      </c>
    </row>
    <row r="7" spans="2:9" ht="16.5" thickBot="1">
      <c r="B7" s="1137" t="s">
        <v>744</v>
      </c>
      <c r="C7" s="1315" t="s">
        <v>291</v>
      </c>
      <c r="D7" s="1442">
        <f>'Погр. тип 1 ск.'!F36</f>
        <v>4001473.7796249995</v>
      </c>
      <c r="E7" s="1430">
        <f>'Погр. тип 1 ск.'!G36</f>
        <v>3986202.5713749696</v>
      </c>
      <c r="F7" s="1430">
        <f>'Погр. тип 1 ск.'!H36</f>
        <v>3690118</v>
      </c>
      <c r="G7" s="1430">
        <f>'Погр. тип 1 ск.'!I36</f>
        <v>3454405</v>
      </c>
      <c r="H7" s="1431">
        <f>'Погр. тип 1 ск.'!J36</f>
        <v>15132199.35099997</v>
      </c>
      <c r="I7" s="1440">
        <f>H7-H22</f>
        <v>-0.30649996921420097</v>
      </c>
    </row>
    <row r="8" spans="2:9" ht="15.75">
      <c r="B8" s="1425" t="s">
        <v>755</v>
      </c>
      <c r="C8" s="1427" t="s">
        <v>291</v>
      </c>
      <c r="D8" s="1426">
        <f>'Свод для ПТО 2023г'!D54</f>
        <v>243880</v>
      </c>
      <c r="E8" s="936">
        <f>'Свод для ПТО 2023г'!D83</f>
        <v>254800</v>
      </c>
      <c r="F8" s="936">
        <f>'Свод для ПТО 2023г'!D113</f>
        <v>251160</v>
      </c>
      <c r="G8" s="936">
        <f>'Свод для ПТО 2023г'!D143</f>
        <v>258440</v>
      </c>
      <c r="H8" s="1037">
        <f>'Свод для ПТО 2023г'!D24</f>
        <v>1008280</v>
      </c>
    </row>
    <row r="9" spans="2:9" ht="15.75">
      <c r="B9" s="919" t="s">
        <v>751</v>
      </c>
      <c r="C9" s="1456" t="s">
        <v>291</v>
      </c>
      <c r="D9" s="1459">
        <f>D5</f>
        <v>3540040.7324999999</v>
      </c>
      <c r="E9" s="1460">
        <f>E5</f>
        <v>3092455.8778749397</v>
      </c>
      <c r="F9" s="1460">
        <f>F5</f>
        <v>3032073</v>
      </c>
      <c r="G9" s="1460">
        <f>G5</f>
        <v>3006071</v>
      </c>
      <c r="H9" s="1461">
        <f>D9+E9+F9+G9</f>
        <v>12670640.610374939</v>
      </c>
    </row>
    <row r="10" spans="2:9" ht="16.5" thickBot="1">
      <c r="B10" s="1137" t="s">
        <v>750</v>
      </c>
      <c r="C10" s="1428" t="s">
        <v>291</v>
      </c>
      <c r="D10" s="1429">
        <f>D6+D8</f>
        <v>705313.04712499958</v>
      </c>
      <c r="E10" s="1430">
        <f>E6+E8</f>
        <v>1148546.6935000299</v>
      </c>
      <c r="F10" s="1430">
        <f>F6+F8</f>
        <v>909205</v>
      </c>
      <c r="G10" s="1430">
        <f>G6+G8</f>
        <v>706774</v>
      </c>
      <c r="H10" s="1431">
        <f>D10+E10+F10+G10</f>
        <v>3469838.7406250294</v>
      </c>
    </row>
    <row r="11" spans="2:9" ht="16.5" thickBot="1">
      <c r="B11" s="1451" t="s">
        <v>745</v>
      </c>
      <c r="C11" s="1452" t="s">
        <v>291</v>
      </c>
      <c r="D11" s="1453">
        <f>D7+D8</f>
        <v>4245353.7796249995</v>
      </c>
      <c r="E11" s="1454">
        <f>E7+E8</f>
        <v>4241002.5713749696</v>
      </c>
      <c r="F11" s="1454">
        <f>F7+F8</f>
        <v>3941278</v>
      </c>
      <c r="G11" s="1454">
        <f>G7+G8</f>
        <v>3712845</v>
      </c>
      <c r="H11" s="1455">
        <f>H7+H8</f>
        <v>16140479.35099997</v>
      </c>
    </row>
    <row r="12" spans="2:9" ht="15.75" thickBot="1">
      <c r="B12" s="1126"/>
      <c r="C12" s="1127"/>
      <c r="D12" s="1127"/>
      <c r="E12" s="1127"/>
      <c r="F12" s="1127"/>
      <c r="G12" s="1127"/>
      <c r="H12" s="1128"/>
    </row>
    <row r="13" spans="2:9">
      <c r="B13" s="1135" t="s">
        <v>662</v>
      </c>
      <c r="C13" s="1346" t="s">
        <v>291</v>
      </c>
      <c r="D13" s="1348">
        <f>'Погр. тип 1 ск.'!F41</f>
        <v>0</v>
      </c>
      <c r="E13" s="1122">
        <f>'Погр. тип 1 ск.'!G41</f>
        <v>182499.5</v>
      </c>
      <c r="F13" s="1122">
        <f>'Погр. тип 1 ск.'!H41</f>
        <v>266914.5</v>
      </c>
      <c r="G13" s="1122">
        <f>'Погр. тип 1 ск.'!I41</f>
        <v>69415</v>
      </c>
      <c r="H13" s="1349">
        <f>'Погр. тип 1 ск.'!J41</f>
        <v>518829</v>
      </c>
    </row>
    <row r="14" spans="2:9" ht="15.75" thickBot="1">
      <c r="B14" s="1136" t="s">
        <v>664</v>
      </c>
      <c r="C14" s="1347" t="s">
        <v>291</v>
      </c>
      <c r="D14" s="1350">
        <f>'Погр. тип 1 ск.'!F42</f>
        <v>50000</v>
      </c>
      <c r="E14" s="1124">
        <f>'Погр. тип 1 ск.'!G42</f>
        <v>10000</v>
      </c>
      <c r="F14" s="1124">
        <f>'Погр. тип 1 ск.'!H42</f>
        <v>10000</v>
      </c>
      <c r="G14" s="1124">
        <f>'Погр. тип 1 ск.'!I42</f>
        <v>80000</v>
      </c>
      <c r="H14" s="1351">
        <f>'Погр. тип 1 ск.'!J42</f>
        <v>150000</v>
      </c>
    </row>
    <row r="15" spans="2:9" ht="15.75" hidden="1" thickBot="1">
      <c r="B15" s="1126"/>
      <c r="C15" s="1127"/>
      <c r="D15" s="1127"/>
      <c r="E15" s="1127"/>
      <c r="F15" s="1127"/>
      <c r="G15" s="1127"/>
      <c r="H15" s="1128"/>
    </row>
    <row r="16" spans="2:9" hidden="1">
      <c r="B16" s="1135" t="s">
        <v>721</v>
      </c>
      <c r="C16" s="1346" t="s">
        <v>291</v>
      </c>
      <c r="D16" s="1348">
        <f>'Погр. тип 1 ск.'!F44</f>
        <v>4245353.7796249995</v>
      </c>
      <c r="E16" s="1122">
        <f>'Погр. тип 1 ск.'!G44</f>
        <v>4241002.5713749696</v>
      </c>
      <c r="F16" s="1122">
        <f>'Погр. тип 1 ск.'!H44</f>
        <v>3941278</v>
      </c>
      <c r="G16" s="1122">
        <f>'Погр. тип 1 ск.'!I44</f>
        <v>3712845</v>
      </c>
      <c r="H16" s="1349">
        <f>'Погр. тип 1 ск.'!J44</f>
        <v>16140479.35099997</v>
      </c>
    </row>
    <row r="17" spans="2:9" ht="15.75" hidden="1" thickBot="1">
      <c r="B17" s="1136" t="s">
        <v>666</v>
      </c>
      <c r="C17" s="1347" t="s">
        <v>291</v>
      </c>
      <c r="D17" s="1350">
        <f>'Погр. тип 1 ск.'!F45</f>
        <v>4295353.7796249995</v>
      </c>
      <c r="E17" s="1124">
        <f>'Погр. тип 1 ск.'!G45</f>
        <v>4251002.5713749696</v>
      </c>
      <c r="F17" s="1124">
        <f>'Погр. тип 1 ск.'!H45</f>
        <v>3951278</v>
      </c>
      <c r="G17" s="1124">
        <f>'Погр. тип 1 ск.'!I45</f>
        <v>3792845</v>
      </c>
      <c r="H17" s="1351">
        <f>'Погр. тип 1 ск.'!J45</f>
        <v>16290479.35099997</v>
      </c>
    </row>
    <row r="18" spans="2:9">
      <c r="B18" s="1352"/>
      <c r="C18" s="1352"/>
      <c r="D18" s="1352"/>
      <c r="E18" s="1352"/>
      <c r="F18" s="1352"/>
      <c r="G18" s="1352"/>
      <c r="H18" s="1353"/>
    </row>
    <row r="19" spans="2:9" ht="16.5" thickBot="1">
      <c r="B19" s="1356" t="s">
        <v>749</v>
      </c>
      <c r="C19" s="1354"/>
      <c r="D19" s="1463">
        <f>D5-D20</f>
        <v>0</v>
      </c>
      <c r="E19" s="1463">
        <f>E5-E20</f>
        <v>0</v>
      </c>
      <c r="F19" s="1463">
        <f>F5-F20</f>
        <v>0</v>
      </c>
      <c r="G19" s="1463">
        <f>G5-G20</f>
        <v>0</v>
      </c>
      <c r="H19" s="1355"/>
    </row>
    <row r="20" spans="2:9" ht="15.75">
      <c r="B20" s="917" t="s">
        <v>753</v>
      </c>
      <c r="C20" s="1313" t="s">
        <v>291</v>
      </c>
      <c r="D20" s="1447">
        <f>'Погр. тип 1 ск.'!F49</f>
        <v>3540040.7324999999</v>
      </c>
      <c r="E20" s="1448">
        <f>'Погр. тип 1 ск.'!G49</f>
        <v>3092455.8778749397</v>
      </c>
      <c r="F20" s="1448">
        <f>'Погр. тип 1 ск.'!H49</f>
        <v>3032073</v>
      </c>
      <c r="G20" s="1448">
        <f>'Погр. тип 1 ск.'!I49</f>
        <v>3006071</v>
      </c>
      <c r="H20" s="1458">
        <f>D20+E20+F20+G20</f>
        <v>12670640.610374939</v>
      </c>
      <c r="I20" s="1464">
        <f>H20-H5</f>
        <v>0</v>
      </c>
    </row>
    <row r="21" spans="2:9" ht="15.75">
      <c r="B21" s="919" t="s">
        <v>754</v>
      </c>
      <c r="C21" s="1314" t="s">
        <v>291</v>
      </c>
      <c r="D21" s="1318">
        <f>'Погр. тип 1 ск.'!F50</f>
        <v>461433.04712500004</v>
      </c>
      <c r="E21" s="914">
        <f>'Погр. тип 1 ск.'!G50</f>
        <v>893747</v>
      </c>
      <c r="F21" s="914">
        <f>'Погр. тип 1 ск.'!H50</f>
        <v>658045</v>
      </c>
      <c r="G21" s="1449">
        <f>'Погр. тип 1 ск.'!I50</f>
        <v>448334</v>
      </c>
      <c r="H21" s="1319">
        <f>D21+E21+F21+G21</f>
        <v>2461559.047125</v>
      </c>
    </row>
    <row r="22" spans="2:9" ht="16.5" thickBot="1">
      <c r="B22" s="1137" t="s">
        <v>746</v>
      </c>
      <c r="C22" s="1315" t="s">
        <v>291</v>
      </c>
      <c r="D22" s="1442">
        <f>D20+D21</f>
        <v>4001473.779625</v>
      </c>
      <c r="E22" s="1430">
        <f>E20+E21</f>
        <v>3986202.8778749397</v>
      </c>
      <c r="F22" s="1430">
        <f>F20+F21</f>
        <v>3690118</v>
      </c>
      <c r="G22" s="1430">
        <f>G20+G21</f>
        <v>3454405</v>
      </c>
      <c r="H22" s="1443">
        <f>D22+E22+F22+G22</f>
        <v>15132199.657499939</v>
      </c>
    </row>
    <row r="23" spans="2:9" ht="16.5" thickBot="1">
      <c r="B23" s="1425" t="s">
        <v>752</v>
      </c>
      <c r="C23" s="1427" t="s">
        <v>291</v>
      </c>
      <c r="D23" s="936">
        <f>ЭШ_рыхлая!F26</f>
        <v>243880</v>
      </c>
      <c r="E23" s="936">
        <f>ЭШ_рыхлая!G26</f>
        <v>254800</v>
      </c>
      <c r="F23" s="936">
        <f>ЭШ_рыхлая!H26</f>
        <v>251160</v>
      </c>
      <c r="G23" s="936">
        <f>ЭШ_рыхлая!I26</f>
        <v>258440</v>
      </c>
      <c r="H23" s="1443">
        <f>D23+E23+F23+G23</f>
        <v>1008280</v>
      </c>
    </row>
    <row r="24" spans="2:9" ht="15.75">
      <c r="B24" s="919" t="s">
        <v>751</v>
      </c>
      <c r="C24" s="1314" t="s">
        <v>291</v>
      </c>
      <c r="D24" s="1462">
        <f>D20</f>
        <v>3540040.7324999999</v>
      </c>
      <c r="E24" s="1460">
        <f>E20</f>
        <v>3092455.8778749397</v>
      </c>
      <c r="F24" s="1460">
        <f>F20</f>
        <v>3032073</v>
      </c>
      <c r="G24" s="1460">
        <f>G20</f>
        <v>3006071</v>
      </c>
      <c r="H24" s="1461">
        <f>H20</f>
        <v>12670640.610374939</v>
      </c>
    </row>
    <row r="25" spans="2:9" ht="16.5" thickBot="1">
      <c r="B25" s="1137" t="s">
        <v>750</v>
      </c>
      <c r="C25" s="1328" t="s">
        <v>291</v>
      </c>
      <c r="D25" s="1430">
        <f>D21+D23</f>
        <v>705313.04712500004</v>
      </c>
      <c r="E25" s="1430">
        <f>E21+E23</f>
        <v>1148547</v>
      </c>
      <c r="F25" s="1430">
        <f>F21+F23</f>
        <v>909205</v>
      </c>
      <c r="G25" s="1430">
        <f>G21+G23</f>
        <v>706774</v>
      </c>
      <c r="H25" s="1431">
        <f>H21+H23</f>
        <v>3469839.047125</v>
      </c>
    </row>
    <row r="26" spans="2:9" ht="16.5" thickBot="1">
      <c r="B26" s="1137" t="s">
        <v>748</v>
      </c>
      <c r="C26" s="1428" t="s">
        <v>291</v>
      </c>
      <c r="D26" s="1453">
        <f>D24+D25</f>
        <v>4245353.7796250004</v>
      </c>
      <c r="E26" s="1453">
        <f>E24+E25</f>
        <v>4241002.8778749397</v>
      </c>
      <c r="F26" s="1453">
        <f>F24+F25</f>
        <v>3941278</v>
      </c>
      <c r="G26" s="1453">
        <f>G24+G25</f>
        <v>3712845</v>
      </c>
      <c r="H26" s="1676">
        <f>H24+H25</f>
        <v>16140479.657499939</v>
      </c>
    </row>
    <row r="27" spans="2:9" ht="15.75">
      <c r="B27" s="917" t="s">
        <v>662</v>
      </c>
      <c r="C27" s="1313" t="s">
        <v>291</v>
      </c>
      <c r="D27" s="1316">
        <f>D13</f>
        <v>0</v>
      </c>
      <c r="E27" s="936">
        <f>E13</f>
        <v>182499.5</v>
      </c>
      <c r="F27" s="936">
        <f>F13</f>
        <v>266914.5</v>
      </c>
      <c r="G27" s="936">
        <f>G13</f>
        <v>69415</v>
      </c>
      <c r="H27" s="1317">
        <f>D27+E27+F27+G27</f>
        <v>518829</v>
      </c>
    </row>
    <row r="28" spans="2:9" ht="16.5" thickBot="1">
      <c r="B28" s="925" t="s">
        <v>715</v>
      </c>
      <c r="C28" s="1315" t="s">
        <v>291</v>
      </c>
      <c r="D28" s="1320">
        <f>D26+D27</f>
        <v>4245353.7796250004</v>
      </c>
      <c r="E28" s="1312">
        <f>E26+E27</f>
        <v>4423502.3778749397</v>
      </c>
      <c r="F28" s="1312">
        <f>F26+F27</f>
        <v>4208192.5</v>
      </c>
      <c r="G28" s="1312">
        <f>G26+G27</f>
        <v>3782260</v>
      </c>
      <c r="H28" s="1321">
        <f>D28+E28+F28+G28</f>
        <v>16659308.657499939</v>
      </c>
    </row>
    <row r="29" spans="2:9" ht="15.75" thickBot="1">
      <c r="B29" s="1126"/>
      <c r="C29" s="1127"/>
      <c r="D29" s="1127"/>
      <c r="E29" s="1127"/>
      <c r="F29" s="1127"/>
      <c r="G29" s="1450"/>
      <c r="H29" s="1128"/>
    </row>
    <row r="30" spans="2:9" ht="15.75" hidden="1" thickBot="1">
      <c r="B30" s="1322" t="s">
        <v>683</v>
      </c>
      <c r="C30" s="1323" t="s">
        <v>291</v>
      </c>
      <c r="D30" s="1324"/>
      <c r="E30" s="1324"/>
      <c r="F30" s="1324"/>
      <c r="G30" s="1324"/>
      <c r="H30" s="1325">
        <f>D30+E30+F30+G30</f>
        <v>0</v>
      </c>
    </row>
    <row r="31" spans="2:9" ht="15.75" thickBot="1">
      <c r="B31" s="1326" t="s">
        <v>664</v>
      </c>
      <c r="C31" s="1344" t="s">
        <v>291</v>
      </c>
      <c r="D31" s="1345">
        <f>'Погр. тип 1 ск.'!F59</f>
        <v>50000</v>
      </c>
      <c r="E31" s="1327">
        <f>'Погр. тип 1 ск.'!G59</f>
        <v>10000</v>
      </c>
      <c r="F31" s="1327">
        <f>'Погр. тип 1 ск.'!H59</f>
        <v>10000</v>
      </c>
      <c r="G31" s="1327">
        <f>'Погр. тип 1 ск.'!I59</f>
        <v>80000</v>
      </c>
      <c r="H31" s="1677">
        <f>D31+E31+F31+G31</f>
        <v>150000</v>
      </c>
    </row>
    <row r="32" spans="2:9">
      <c r="B32" s="1126"/>
      <c r="C32" s="1127"/>
      <c r="D32" s="1127"/>
      <c r="E32" s="1127"/>
      <c r="F32" s="1127"/>
      <c r="G32" s="1127"/>
      <c r="H32" s="1128"/>
    </row>
    <row r="33" spans="1:11" ht="15.75">
      <c r="B33" s="1330" t="s">
        <v>668</v>
      </c>
      <c r="C33" s="1340" t="s">
        <v>291</v>
      </c>
      <c r="D33" s="1342">
        <f>D26+D31</f>
        <v>4295353.7796250004</v>
      </c>
      <c r="E33" s="1331">
        <f>E26+E31</f>
        <v>4251002.8778749397</v>
      </c>
      <c r="F33" s="1331">
        <f>F26+F31</f>
        <v>3951278</v>
      </c>
      <c r="G33" s="1331">
        <f>G26+G31</f>
        <v>3792845</v>
      </c>
      <c r="H33" s="1332">
        <f>D33+E33+F33+G33</f>
        <v>16290479.657499939</v>
      </c>
    </row>
    <row r="34" spans="1:11" ht="16.5" thickBot="1">
      <c r="B34" s="1136" t="s">
        <v>716</v>
      </c>
      <c r="C34" s="1341" t="s">
        <v>291</v>
      </c>
      <c r="D34" s="1343">
        <f>D28+D31</f>
        <v>4295353.7796250004</v>
      </c>
      <c r="E34" s="1333">
        <f>E28+E31</f>
        <v>4433502.3778749397</v>
      </c>
      <c r="F34" s="1333">
        <f>F28+F31</f>
        <v>4218192.5</v>
      </c>
      <c r="G34" s="1333">
        <f>G28+G31</f>
        <v>3862260</v>
      </c>
      <c r="H34" s="1334">
        <f>D34+E34+F34+G34</f>
        <v>16809308.657499939</v>
      </c>
    </row>
    <row r="35" spans="1:11" ht="16.5" thickBot="1">
      <c r="B35" s="1136" t="s">
        <v>847</v>
      </c>
      <c r="C35" s="1341" t="s">
        <v>291</v>
      </c>
      <c r="D35" s="1338">
        <f>'Погр. тип 1_ПКВ'!F22</f>
        <v>0</v>
      </c>
      <c r="E35" s="1142">
        <f>'Погр. тип 1_ПКВ'!G22</f>
        <v>9111.4444444440014</v>
      </c>
      <c r="F35" s="1142">
        <f>'Погр. тип 1_ПКВ'!H22</f>
        <v>6000</v>
      </c>
      <c r="G35" s="1142">
        <f>'Погр. тип 1_ПКВ'!I22</f>
        <v>96000</v>
      </c>
      <c r="H35" s="1704">
        <f>D35+E35+F35+G35</f>
        <v>111111.444444444</v>
      </c>
    </row>
    <row r="36" spans="1:11" ht="16.5" thickBot="1">
      <c r="B36" s="1356" t="s">
        <v>743</v>
      </c>
      <c r="C36" s="1354"/>
      <c r="D36" s="1463"/>
      <c r="E36" s="1354"/>
      <c r="F36" s="1354"/>
      <c r="G36" s="1354"/>
      <c r="H36" s="1742">
        <f>H22+H27+H31+H35</f>
        <v>15912140.101944383</v>
      </c>
    </row>
    <row r="37" spans="1:11" ht="15.75">
      <c r="B37" s="917" t="s">
        <v>362</v>
      </c>
      <c r="C37" s="1313" t="s">
        <v>291</v>
      </c>
      <c r="D37" s="1441">
        <f t="shared" ref="D37:G38" si="0">D24-D9</f>
        <v>0</v>
      </c>
      <c r="E37" s="1595">
        <f t="shared" si="0"/>
        <v>0</v>
      </c>
      <c r="F37" s="1595">
        <f t="shared" si="0"/>
        <v>0</v>
      </c>
      <c r="G37" s="1596">
        <f t="shared" si="0"/>
        <v>0</v>
      </c>
      <c r="H37" s="1426">
        <f>'Погр. тип 1 ск.'!J62</f>
        <v>0</v>
      </c>
    </row>
    <row r="38" spans="1:11" ht="15.75">
      <c r="B38" s="919" t="s">
        <v>852</v>
      </c>
      <c r="C38" s="1314" t="s">
        <v>291</v>
      </c>
      <c r="D38" s="1318">
        <f t="shared" si="0"/>
        <v>0</v>
      </c>
      <c r="E38" s="914">
        <f t="shared" si="0"/>
        <v>0.30649997014552355</v>
      </c>
      <c r="F38" s="914">
        <f t="shared" si="0"/>
        <v>0</v>
      </c>
      <c r="G38" s="922">
        <f>G25-G10</f>
        <v>0</v>
      </c>
      <c r="H38" s="1591">
        <f>D38+E38+F38+G38</f>
        <v>0.30649997014552355</v>
      </c>
    </row>
    <row r="39" spans="1:11" ht="16.5" thickBot="1">
      <c r="B39" s="1137" t="s">
        <v>851</v>
      </c>
      <c r="C39" s="1328" t="s">
        <v>291</v>
      </c>
      <c r="D39" s="1421">
        <f>D37+D38</f>
        <v>0</v>
      </c>
      <c r="E39" s="1597">
        <f>E37+E38</f>
        <v>0.30649997014552355</v>
      </c>
      <c r="F39" s="1597">
        <f>F37+F38</f>
        <v>0</v>
      </c>
      <c r="G39" s="1598">
        <f>G37+G38</f>
        <v>0</v>
      </c>
      <c r="H39" s="1592">
        <f>D39+E39+F39+G39</f>
        <v>0.30649997014552355</v>
      </c>
      <c r="I39" s="1749">
        <f>H39*I37</f>
        <v>0</v>
      </c>
      <c r="K39" s="1440"/>
    </row>
    <row r="40" spans="1:11" ht="15.75" thickBot="1">
      <c r="B40" s="1126"/>
      <c r="C40" s="1127"/>
      <c r="D40" s="1599"/>
      <c r="E40" s="1600"/>
      <c r="F40" s="1600"/>
      <c r="G40" s="1601"/>
      <c r="H40" s="1128"/>
    </row>
    <row r="41" spans="1:11" ht="15.75" thickBot="1">
      <c r="B41" s="1125" t="s">
        <v>662</v>
      </c>
      <c r="C41" s="1335" t="s">
        <v>291</v>
      </c>
      <c r="D41" s="1336">
        <f>'Погр. тип 1 ск.'!F66</f>
        <v>0</v>
      </c>
      <c r="E41" s="1247">
        <f>'Погр. тип 1 ск.'!G66</f>
        <v>0</v>
      </c>
      <c r="F41" s="1247">
        <f>'Погр. тип 1 ск.'!H66</f>
        <v>0</v>
      </c>
      <c r="G41" s="1337">
        <f>'Погр. тип 1 ск.'!I66</f>
        <v>0</v>
      </c>
      <c r="H41" s="1593">
        <f>D41+E41+F41+G41</f>
        <v>0</v>
      </c>
    </row>
    <row r="42" spans="1:11" ht="15.75" thickBot="1">
      <c r="B42" s="1126"/>
      <c r="C42" s="1127"/>
      <c r="D42" s="1602"/>
      <c r="E42" s="1603"/>
      <c r="F42" s="1603"/>
      <c r="G42" s="1604"/>
      <c r="H42" s="1128"/>
    </row>
    <row r="43" spans="1:11" ht="16.5" thickBot="1">
      <c r="B43" s="1125" t="s">
        <v>665</v>
      </c>
      <c r="C43" s="1335" t="s">
        <v>291</v>
      </c>
      <c r="D43" s="1338">
        <f>D39+D41</f>
        <v>0</v>
      </c>
      <c r="E43" s="1142">
        <f>E39+E41</f>
        <v>0.30649997014552355</v>
      </c>
      <c r="F43" s="1142">
        <f>F39+F41</f>
        <v>0</v>
      </c>
      <c r="G43" s="1605">
        <f>G39+G41</f>
        <v>0</v>
      </c>
      <c r="H43" s="1594">
        <f>H39+H41</f>
        <v>0.30649997014552355</v>
      </c>
    </row>
    <row r="44" spans="1:11" ht="15.75" thickBot="1"/>
    <row r="45" spans="1:11" ht="15.75" thickBot="1">
      <c r="B45" s="690" t="s">
        <v>789</v>
      </c>
      <c r="C45" s="690" t="s">
        <v>76</v>
      </c>
      <c r="D45" s="691" t="s">
        <v>75</v>
      </c>
      <c r="E45" s="691" t="s">
        <v>74</v>
      </c>
      <c r="F45" s="691" t="s">
        <v>73</v>
      </c>
      <c r="G45" s="1534" t="s">
        <v>72</v>
      </c>
      <c r="H45" s="839" t="s">
        <v>840</v>
      </c>
    </row>
    <row r="46" spans="1:11">
      <c r="A46" s="1010">
        <v>1</v>
      </c>
      <c r="B46" s="1513" t="s">
        <v>793</v>
      </c>
      <c r="C46" s="1514"/>
      <c r="D46" s="1514"/>
      <c r="E46" s="1514"/>
      <c r="F46" s="1514"/>
      <c r="G46" s="1535"/>
      <c r="H46" s="1539"/>
    </row>
    <row r="47" spans="1:11">
      <c r="B47" s="1515" t="s">
        <v>790</v>
      </c>
      <c r="C47" s="1516" t="s">
        <v>17</v>
      </c>
      <c r="D47" s="1517">
        <f>'Экс 1 (3000) '!F46</f>
        <v>1462.05675</v>
      </c>
      <c r="E47" s="1517">
        <f>'Экс 1 (3000) '!G46</f>
        <v>1570.7013791208792</v>
      </c>
      <c r="F47" s="1517">
        <f>'Экс 1 (3000) '!H46</f>
        <v>1485.606322463768</v>
      </c>
      <c r="G47" s="1536">
        <f>'Экс 1 (3000) '!I46</f>
        <v>1224.9244583333334</v>
      </c>
      <c r="H47" s="1540">
        <f>D47+E47+F47+G47</f>
        <v>5743.2889099179811</v>
      </c>
    </row>
    <row r="48" spans="1:11">
      <c r="B48" s="1521" t="s">
        <v>791</v>
      </c>
      <c r="C48" s="1522" t="s">
        <v>17</v>
      </c>
      <c r="D48" s="1523">
        <f>'Экс 1 (3000) '!F64</f>
        <v>1459.8557394135589</v>
      </c>
      <c r="E48" s="1523">
        <f>'Экс 1 (3000) '!G64</f>
        <v>1568.2413056664818</v>
      </c>
      <c r="F48" s="1523">
        <f>'Экс 1 (3000) '!H64</f>
        <v>1484.8677931642335</v>
      </c>
      <c r="G48" s="1537">
        <f>'Экс 1 (3000) '!I64</f>
        <v>1224.3255665947074</v>
      </c>
      <c r="H48" s="1541">
        <f>D48+E48+F48+G48</f>
        <v>5737.290404838981</v>
      </c>
    </row>
    <row r="49" spans="1:8" ht="15.75" thickBot="1">
      <c r="B49" s="1518" t="s">
        <v>792</v>
      </c>
      <c r="C49" s="1519" t="s">
        <v>17</v>
      </c>
      <c r="D49" s="1520">
        <f>D47-D48</f>
        <v>2.2010105864410434</v>
      </c>
      <c r="E49" s="1520">
        <f>E47-E48</f>
        <v>2.4600734543973886</v>
      </c>
      <c r="F49" s="1520">
        <f>F47-F48</f>
        <v>0.73852929953454804</v>
      </c>
      <c r="G49" s="1538">
        <f>G47-G48</f>
        <v>0.59889173862598</v>
      </c>
      <c r="H49" s="1542">
        <f>D49+E49+F49+G49</f>
        <v>5.99850507899896</v>
      </c>
    </row>
    <row r="50" spans="1:8">
      <c r="A50" s="1010">
        <v>2</v>
      </c>
      <c r="B50" s="1513" t="s">
        <v>794</v>
      </c>
      <c r="C50" s="1514"/>
      <c r="D50" s="1514"/>
      <c r="E50" s="1514"/>
      <c r="F50" s="1514"/>
      <c r="G50" s="1535"/>
      <c r="H50" s="1539"/>
    </row>
    <row r="51" spans="1:8">
      <c r="B51" s="1515" t="s">
        <v>790</v>
      </c>
      <c r="C51" s="1516" t="s">
        <v>17</v>
      </c>
      <c r="D51" s="1517">
        <f>'Экс 2 (2600)'!F46</f>
        <v>3003.3382499999998</v>
      </c>
      <c r="E51" s="1517">
        <f>'Экс 2 (2600)'!G46</f>
        <v>3128.5937765567764</v>
      </c>
      <c r="F51" s="1517">
        <f>'Экс 2 (2600)'!H46</f>
        <v>3177.8360579710143</v>
      </c>
      <c r="G51" s="1517">
        <f>'Экс 2 (2600)'!I46</f>
        <v>3108.160721014493</v>
      </c>
      <c r="H51" s="1540">
        <f>D51+E51+F51+G51</f>
        <v>12417.928805542284</v>
      </c>
    </row>
    <row r="52" spans="1:8">
      <c r="B52" s="1521" t="s">
        <v>791</v>
      </c>
      <c r="C52" s="1522" t="s">
        <v>17</v>
      </c>
      <c r="D52" s="1523">
        <f>'Экс 2 (2600)'!F63</f>
        <v>3001.904309113052</v>
      </c>
      <c r="E52" s="1523">
        <f>'Экс 2 (2600)'!G63</f>
        <v>3126.7085662604941</v>
      </c>
      <c r="F52" s="1523">
        <f>'Экс 2 (2600)'!H63</f>
        <v>3176.5398967355995</v>
      </c>
      <c r="G52" s="1523">
        <f>'Экс 2 (2600)'!I63</f>
        <v>3107.2619416884349</v>
      </c>
      <c r="H52" s="1541">
        <f>D52+E52+F52+G52</f>
        <v>12412.414713797581</v>
      </c>
    </row>
    <row r="53" spans="1:8" ht="15.75" thickBot="1">
      <c r="B53" s="1518" t="s">
        <v>792</v>
      </c>
      <c r="C53" s="1519" t="s">
        <v>17</v>
      </c>
      <c r="D53" s="1520">
        <f>D51-D52</f>
        <v>1.4339408869477666</v>
      </c>
      <c r="E53" s="1520">
        <f>E51-E52</f>
        <v>1.8852102962823665</v>
      </c>
      <c r="F53" s="1520">
        <f>F51-F52</f>
        <v>1.2961612354147292</v>
      </c>
      <c r="G53" s="1538">
        <f>G51-G52</f>
        <v>0.89877932605804745</v>
      </c>
      <c r="H53" s="1542">
        <f>D53+E53+F53+G53</f>
        <v>5.5140917447029096</v>
      </c>
    </row>
    <row r="54" spans="1:8">
      <c r="A54" s="1010">
        <v>3</v>
      </c>
      <c r="B54" s="1513" t="s">
        <v>804</v>
      </c>
      <c r="C54" s="1514"/>
      <c r="D54" s="1514"/>
      <c r="E54" s="1514"/>
      <c r="F54" s="1514"/>
      <c r="G54" s="1535"/>
      <c r="H54" s="1539"/>
    </row>
    <row r="55" spans="1:8">
      <c r="B55" s="1515" t="s">
        <v>790</v>
      </c>
      <c r="C55" s="1516" t="s">
        <v>17</v>
      </c>
      <c r="D55" s="1517">
        <f>'Экс 3 (2000)'!F46</f>
        <v>1535.4605000000001</v>
      </c>
      <c r="E55" s="1517">
        <f>'Экс 3 (2000)'!G46</f>
        <v>1425.1260228937729</v>
      </c>
      <c r="F55" s="1517">
        <f>'Экс 3 (2000)'!H46</f>
        <v>1615.0097971014493</v>
      </c>
      <c r="G55" s="1517">
        <f>'Экс 3 (2000)'!I46</f>
        <v>1617.5123949275362</v>
      </c>
      <c r="H55" s="1540">
        <f>D55+E55+F55+G55</f>
        <v>6193.1087149227587</v>
      </c>
    </row>
    <row r="56" spans="1:8">
      <c r="B56" s="1521" t="s">
        <v>791</v>
      </c>
      <c r="C56" s="1522" t="s">
        <v>17</v>
      </c>
      <c r="D56" s="1523">
        <f>'Экс 3 (2000)'!F63</f>
        <v>1534.4295954864924</v>
      </c>
      <c r="E56" s="1523">
        <f>'Экс 3 (2000)'!G63</f>
        <v>1424.5988480344511</v>
      </c>
      <c r="F56" s="1523">
        <f>'Экс 3 (2000)'!H63</f>
        <v>1612.8489913736653</v>
      </c>
      <c r="G56" s="1523">
        <f>'Экс 3 (2000)'!I63</f>
        <v>1617.2424875032204</v>
      </c>
      <c r="H56" s="1541">
        <f>D56+E56+F56+G56</f>
        <v>6189.1199223978283</v>
      </c>
    </row>
    <row r="57" spans="1:8" ht="15.75" thickBot="1">
      <c r="B57" s="1518" t="s">
        <v>792</v>
      </c>
      <c r="C57" s="1519" t="s">
        <v>17</v>
      </c>
      <c r="D57" s="1520">
        <f>D55-D56</f>
        <v>1.0309045135077213</v>
      </c>
      <c r="E57" s="1520">
        <f>E55-E56</f>
        <v>0.52717485932180352</v>
      </c>
      <c r="F57" s="1520">
        <f>F55-F56</f>
        <v>2.1608057277840089</v>
      </c>
      <c r="G57" s="1538">
        <f>G55-G56</f>
        <v>0.26990742431576109</v>
      </c>
      <c r="H57" s="1542">
        <f>D57+E57+F57+G57</f>
        <v>3.9887925249292948</v>
      </c>
    </row>
    <row r="58" spans="1:8">
      <c r="A58" s="1010">
        <v>4</v>
      </c>
      <c r="B58" s="1513" t="s">
        <v>805</v>
      </c>
      <c r="C58" s="1514"/>
      <c r="D58" s="1514"/>
      <c r="E58" s="1514"/>
      <c r="F58" s="1514"/>
      <c r="G58" s="1535"/>
      <c r="H58" s="1539"/>
    </row>
    <row r="59" spans="1:8">
      <c r="B59" s="1515" t="s">
        <v>790</v>
      </c>
      <c r="C59" s="1516" t="s">
        <v>17</v>
      </c>
      <c r="D59" s="1517">
        <f>'Экс 4 (1250)'!F46</f>
        <v>4833.6913333333332</v>
      </c>
      <c r="E59" s="1517">
        <f>'Экс 4 (1250)'!G46</f>
        <v>4094.8541062271061</v>
      </c>
      <c r="F59" s="1517">
        <f>'Экс 4 (1250)'!H46</f>
        <v>2268.8595144927535</v>
      </c>
      <c r="G59" s="1517">
        <f>'Экс 4 (1250)'!I46</f>
        <v>2992.0273188405795</v>
      </c>
      <c r="H59" s="1540">
        <f>D59+E59+F59+G59</f>
        <v>14189.432272893771</v>
      </c>
    </row>
    <row r="60" spans="1:8">
      <c r="B60" s="1521" t="s">
        <v>791</v>
      </c>
      <c r="C60" s="1522" t="s">
        <v>17</v>
      </c>
      <c r="D60" s="1523">
        <f>'Экс 4 (1250)'!F63</f>
        <v>4832.4621043573716</v>
      </c>
      <c r="E60" s="1523">
        <f>'Экс 4 (1250)'!G63</f>
        <v>4093.381943773802</v>
      </c>
      <c r="F60" s="1523">
        <f>'Экс 4 (1250)'!H63</f>
        <v>2269.0115475575594</v>
      </c>
      <c r="G60" s="1523">
        <f>'Экс 4 (1250)'!I63</f>
        <v>2607.1758253727007</v>
      </c>
      <c r="H60" s="1541">
        <f>D60+E60+F60+G60</f>
        <v>13802.031421061432</v>
      </c>
    </row>
    <row r="61" spans="1:8" ht="15.75" thickBot="1">
      <c r="B61" s="1518" t="s">
        <v>792</v>
      </c>
      <c r="C61" s="1519" t="s">
        <v>17</v>
      </c>
      <c r="D61" s="1794">
        <f>D59-D60</f>
        <v>1.2292289759616324</v>
      </c>
      <c r="E61" s="1794">
        <f>E59-E60</f>
        <v>1.4721624533040085</v>
      </c>
      <c r="F61" s="1606">
        <f>F59-F60</f>
        <v>-0.15203306480589163</v>
      </c>
      <c r="G61" s="1760">
        <f>G59-G60</f>
        <v>384.85149346787875</v>
      </c>
      <c r="H61" s="1768">
        <f>D61+E61+F61+G61</f>
        <v>387.4008518323385</v>
      </c>
    </row>
    <row r="62" spans="1:8">
      <c r="B62" s="1513" t="s">
        <v>795</v>
      </c>
      <c r="C62" s="1514"/>
      <c r="D62" s="1514"/>
      <c r="E62" s="1514"/>
      <c r="F62" s="1514"/>
      <c r="G62" s="1535"/>
      <c r="H62" s="1539"/>
    </row>
    <row r="63" spans="1:8">
      <c r="B63" s="1515" t="s">
        <v>790</v>
      </c>
      <c r="C63" s="1516" t="s">
        <v>17</v>
      </c>
      <c r="D63" s="1517">
        <f>ЭШ_рыхлая!F18</f>
        <v>1423.24</v>
      </c>
      <c r="E63" s="1517">
        <f>ЭШ_рыхлая!G18</f>
        <v>1466.471978021978</v>
      </c>
      <c r="F63" s="1517">
        <f>ЭШ_рыхлая!H18</f>
        <v>1392.9099637681159</v>
      </c>
      <c r="G63" s="1536">
        <f>ЭШ_рыхлая!I18</f>
        <v>1483.1389492753624</v>
      </c>
      <c r="H63" s="1540">
        <f>D63+E63+F63+G63</f>
        <v>5765.7608910654562</v>
      </c>
    </row>
    <row r="64" spans="1:8">
      <c r="B64" s="1521" t="s">
        <v>791</v>
      </c>
      <c r="C64" s="1522" t="s">
        <v>17</v>
      </c>
      <c r="D64" s="1523">
        <f>ЭШ_рыхлая!F21</f>
        <v>1422.09</v>
      </c>
      <c r="E64" s="1523">
        <f>ЭШ_рыхлая!G21</f>
        <v>1465.1601145246493</v>
      </c>
      <c r="F64" s="1523">
        <f>ЭШ_рыхлая!H21</f>
        <v>1391.5981002707872</v>
      </c>
      <c r="G64" s="1523">
        <f>ЭШ_рыхлая!I21</f>
        <v>1481.7889492753625</v>
      </c>
      <c r="H64" s="1541">
        <f>D64+E64+F64+G64</f>
        <v>5760.6371640707985</v>
      </c>
    </row>
    <row r="65" spans="2:8" ht="15.75" thickBot="1">
      <c r="B65" s="1518" t="s">
        <v>792</v>
      </c>
      <c r="C65" s="1519" t="s">
        <v>17</v>
      </c>
      <c r="D65" s="1520">
        <f>D63-D64</f>
        <v>1.1500000000000909</v>
      </c>
      <c r="E65" s="1606">
        <f>E63-E64</f>
        <v>1.3118634973286589</v>
      </c>
      <c r="F65" s="1606">
        <f>F63-F64</f>
        <v>1.3118634973286589</v>
      </c>
      <c r="G65" s="1674">
        <f>G63-G64</f>
        <v>1.3499999999999091</v>
      </c>
      <c r="H65" s="1542">
        <f>D65+E65+F65+G65</f>
        <v>5.1237269946573178</v>
      </c>
    </row>
    <row r="66" spans="2:8">
      <c r="B66" s="1513" t="s">
        <v>800</v>
      </c>
      <c r="C66" s="1514"/>
      <c r="D66" s="1514"/>
      <c r="E66" s="1514"/>
      <c r="F66" s="1514"/>
      <c r="G66" s="1535"/>
      <c r="H66" s="1539"/>
    </row>
    <row r="67" spans="2:8">
      <c r="B67" s="1515" t="s">
        <v>790</v>
      </c>
      <c r="C67" s="1516" t="s">
        <v>17</v>
      </c>
      <c r="D67" s="1517">
        <f>'Погр. тип 1 ск.'!F25</f>
        <v>766.38666666666666</v>
      </c>
      <c r="E67" s="1517">
        <f>'Погр. тип 1 ск.'!G25</f>
        <v>700.31282051282051</v>
      </c>
      <c r="F67" s="1517">
        <f>'Погр. тип 1 ск.'!H25</f>
        <v>1569.9157608695652</v>
      </c>
      <c r="G67" s="1536">
        <f>'Погр. тип 1 ск.'!I25</f>
        <v>693.53043478260872</v>
      </c>
      <c r="H67" s="1540">
        <f>D67+E67+F67+G67</f>
        <v>3730.1456828316614</v>
      </c>
    </row>
    <row r="68" spans="2:8">
      <c r="B68" s="1521" t="s">
        <v>791</v>
      </c>
      <c r="C68" s="1522" t="s">
        <v>17</v>
      </c>
      <c r="D68" s="1523">
        <f>'Погр. тип 1 ск.'!F32+'Погр. тип 1_ВК '!F32+'Погр. тип 1_рыхл'!F32+'Погр. тип 1_ПКВ'!F32</f>
        <v>151.05740181268882</v>
      </c>
      <c r="E68" s="1523">
        <f>'Погр. тип 1 ск.'!G32+'Погр. тип 1_ВК '!G32+'Погр. тип 1_рыхл'!G32+'Погр. тип 1_ПКВ'!G32</f>
        <v>560.07615255088069</v>
      </c>
      <c r="F68" s="1523">
        <f>'Погр. тип 1 ск.'!H32+'Погр. тип 1_ВК '!H32+'Погр. тип 1_рыхл'!H32+'Погр. тип 1_ПКВ'!H32</f>
        <v>1152.140045070731</v>
      </c>
      <c r="G68" s="1523">
        <f>'Погр. тип 1 ск.'!I32+'Погр. тип 1_ВК '!I32+'Погр. тип 1_рыхл'!I32+'Погр. тип 1_ПКВ'!I32</f>
        <v>668.5054307648611</v>
      </c>
      <c r="H68" s="1541">
        <f>D68+E68+F68+G68</f>
        <v>2531.7790301991618</v>
      </c>
    </row>
    <row r="69" spans="2:8" ht="15.75" thickBot="1">
      <c r="B69" s="1518" t="s">
        <v>792</v>
      </c>
      <c r="C69" s="1519" t="s">
        <v>17</v>
      </c>
      <c r="D69" s="1767">
        <f>D67-D68</f>
        <v>615.32926485397786</v>
      </c>
      <c r="E69" s="1767">
        <f>E67-E68</f>
        <v>140.23666796193982</v>
      </c>
      <c r="F69" s="1767">
        <f>F67-F68</f>
        <v>417.7757157988342</v>
      </c>
      <c r="G69" s="1767">
        <f>G67-G68</f>
        <v>25.025004017747619</v>
      </c>
      <c r="H69" s="1768">
        <f>D69+E69+F69+G69</f>
        <v>1198.3666526324996</v>
      </c>
    </row>
    <row r="70" spans="2:8" ht="15.75" thickBot="1">
      <c r="B70" s="1515"/>
      <c r="C70" s="1516"/>
      <c r="D70" s="1748">
        <f>D68/D67</f>
        <v>0.19710337925071178</v>
      </c>
      <c r="E70" s="1748">
        <f>E68/E67</f>
        <v>0.79975139130075013</v>
      </c>
      <c r="F70" s="1748">
        <f>F68/F67</f>
        <v>0.73388653951252059</v>
      </c>
      <c r="G70" s="1748">
        <f>G68/G67</f>
        <v>0.96391650205575785</v>
      </c>
      <c r="H70" s="1680"/>
    </row>
    <row r="71" spans="2:8">
      <c r="B71" s="1513" t="s">
        <v>796</v>
      </c>
      <c r="C71" s="1514"/>
      <c r="D71" s="1514"/>
      <c r="E71" s="1514"/>
      <c r="F71" s="1514"/>
      <c r="G71" s="1535"/>
      <c r="H71" s="1539"/>
    </row>
    <row r="72" spans="2:8">
      <c r="B72" s="1515" t="s">
        <v>790</v>
      </c>
      <c r="C72" s="1516" t="s">
        <v>17</v>
      </c>
      <c r="D72" s="1517">
        <f>Э1А1!F204</f>
        <v>44605.4506060606</v>
      </c>
      <c r="E72" s="1517">
        <f>Э1А1!G204</f>
        <v>48329.785622710639</v>
      </c>
      <c r="F72" s="1517">
        <f>Э1А1!H204</f>
        <v>47625.250181159427</v>
      </c>
      <c r="G72" s="1536">
        <f>Э1А1!I204</f>
        <v>46551.017963768114</v>
      </c>
      <c r="H72" s="1540">
        <f>D72+E72+F72+G72</f>
        <v>187111.50437369879</v>
      </c>
    </row>
    <row r="73" spans="2:8">
      <c r="B73" s="1521" t="s">
        <v>791</v>
      </c>
      <c r="C73" s="1522" t="s">
        <v>17</v>
      </c>
      <c r="D73" s="1523">
        <f>'Погр. тип 1 А1_ПКВ'!F229</f>
        <v>43680.39770657468</v>
      </c>
      <c r="E73" s="1523">
        <f>'Погр. тип 1 А1_ПКВ'!G229</f>
        <v>48001.393615412577</v>
      </c>
      <c r="F73" s="1523">
        <f>'Погр. тип 1 А1_ПКВ'!H229</f>
        <v>47142.725544097193</v>
      </c>
      <c r="G73" s="1523">
        <f>'Погр. тип 1 А1_ПКВ'!I229</f>
        <v>45661.299832590812</v>
      </c>
      <c r="H73" s="1541">
        <f>D73+E73+F73+G73</f>
        <v>184485.81669867528</v>
      </c>
    </row>
    <row r="74" spans="2:8" ht="15.75" thickBot="1">
      <c r="B74" s="1518" t="s">
        <v>792</v>
      </c>
      <c r="C74" s="1519" t="s">
        <v>17</v>
      </c>
      <c r="D74" s="1520">
        <f>D72-D73</f>
        <v>925.05289948591962</v>
      </c>
      <c r="E74" s="1520">
        <f>E72-E73</f>
        <v>328.3920072980618</v>
      </c>
      <c r="F74" s="1520">
        <f>F72-F73</f>
        <v>482.52463706223352</v>
      </c>
      <c r="G74" s="1538">
        <f>G72-G73</f>
        <v>889.71813117730198</v>
      </c>
      <c r="H74" s="1542">
        <f>D74+E74+F74+G74</f>
        <v>2625.6876750235169</v>
      </c>
    </row>
    <row r="75" spans="2:8" ht="15.75" thickBot="1">
      <c r="B75" s="435"/>
      <c r="C75" s="690" t="s">
        <v>76</v>
      </c>
      <c r="D75" s="691" t="s">
        <v>75</v>
      </c>
      <c r="E75" s="691" t="s">
        <v>74</v>
      </c>
      <c r="F75" s="691" t="s">
        <v>73</v>
      </c>
      <c r="G75" s="1534" t="s">
        <v>72</v>
      </c>
      <c r="H75" s="839" t="s">
        <v>840</v>
      </c>
    </row>
    <row r="76" spans="2:8" ht="15.75" thickTop="1">
      <c r="B76" s="1817" t="s">
        <v>788</v>
      </c>
      <c r="C76" s="1530" t="s">
        <v>797</v>
      </c>
      <c r="D76" s="1525">
        <f>Э1А1!F210</f>
        <v>5.1376463694513248</v>
      </c>
      <c r="E76" s="1525">
        <f>Э1А1!G210</f>
        <v>6.1476971041490609</v>
      </c>
      <c r="F76" s="1525">
        <f>Э1А1!H210</f>
        <v>6.1730818021759335</v>
      </c>
      <c r="G76" s="1527">
        <f>Э1А1!I210</f>
        <v>4.8795568288689939</v>
      </c>
      <c r="H76" s="1543">
        <f t="shared" ref="H76:H83" si="1">SUM(D76:G76)/4</f>
        <v>5.5844955261613283</v>
      </c>
    </row>
    <row r="77" spans="2:8">
      <c r="B77" s="1818"/>
      <c r="C77" s="1531" t="s">
        <v>798</v>
      </c>
      <c r="D77" s="1524">
        <f>Э2А1!F212</f>
        <v>9.92916835652135</v>
      </c>
      <c r="E77" s="1524">
        <f>Э2А1!G212</f>
        <v>9.911684175763785</v>
      </c>
      <c r="F77" s="1524">
        <f>Э2А1!H212</f>
        <v>11.314725836180278</v>
      </c>
      <c r="G77" s="1528">
        <f>Э2А1!I212</f>
        <v>10.659714316403203</v>
      </c>
      <c r="H77" s="1544">
        <f t="shared" si="1"/>
        <v>10.453823171217154</v>
      </c>
    </row>
    <row r="78" spans="2:8">
      <c r="B78" s="1818"/>
      <c r="C78" s="1531" t="s">
        <v>799</v>
      </c>
      <c r="D78" s="1524">
        <f>Э3А1!F216</f>
        <v>4.2100752676663618</v>
      </c>
      <c r="E78" s="1524">
        <f>Э3А1!G216</f>
        <v>3.9805708580773502</v>
      </c>
      <c r="F78" s="1524">
        <f>Э3А1!H216</f>
        <v>4.7651436244773899</v>
      </c>
      <c r="G78" s="1528">
        <f>Э3А1!I216</f>
        <v>5.6814951501119975</v>
      </c>
      <c r="H78" s="1544">
        <f t="shared" si="1"/>
        <v>4.659321225083275</v>
      </c>
    </row>
    <row r="79" spans="2:8">
      <c r="B79" s="1818"/>
      <c r="C79" s="1531" t="s">
        <v>806</v>
      </c>
      <c r="D79" s="1524">
        <f>Э4А1!F216</f>
        <v>10.347209693650818</v>
      </c>
      <c r="E79" s="1524">
        <f>Э4А1!G216</f>
        <v>9.3059628483145875</v>
      </c>
      <c r="F79" s="1524">
        <f>Э4А1!H216</f>
        <v>5.3871301820815862</v>
      </c>
      <c r="G79" s="1524">
        <f>Э4А1!I216</f>
        <v>6.1727660151833703</v>
      </c>
      <c r="H79" s="1544">
        <f t="shared" si="1"/>
        <v>7.8032671848075896</v>
      </c>
    </row>
    <row r="80" spans="2:8">
      <c r="B80" s="1818"/>
      <c r="C80" s="1531" t="s">
        <v>784</v>
      </c>
      <c r="D80" s="1524">
        <f>П1А1!F212</f>
        <v>0</v>
      </c>
      <c r="E80" s="1524">
        <f>П1А1!G212</f>
        <v>0.15002345080363758</v>
      </c>
      <c r="F80" s="1524">
        <f>П1А1!H212</f>
        <v>1.313004941776442</v>
      </c>
      <c r="G80" s="1528">
        <f>П1А1!I212</f>
        <v>0</v>
      </c>
      <c r="H80" s="1544">
        <f t="shared" si="1"/>
        <v>0.36575709814501989</v>
      </c>
    </row>
    <row r="81" spans="2:8">
      <c r="B81" s="1818"/>
      <c r="C81" s="1531" t="s">
        <v>786</v>
      </c>
      <c r="D81" s="1524">
        <f>'Погр. тип 1 А1_ВК'!F223</f>
        <v>0.27601622200216958</v>
      </c>
      <c r="E81" s="1524">
        <f>'Погр. тип 1 А1_ВК'!G223</f>
        <v>5.412880941985726E-2</v>
      </c>
      <c r="F81" s="1524">
        <f>'Погр. тип 1 А1_ВК'!H223</f>
        <v>5.4790843082224906E-2</v>
      </c>
      <c r="G81" s="1528">
        <f>'Погр. тип 1 А1_ВК'!I223</f>
        <v>0.45966248693967127</v>
      </c>
      <c r="H81" s="1544">
        <f t="shared" si="1"/>
        <v>0.21114959036098074</v>
      </c>
    </row>
    <row r="82" spans="2:8" ht="15.75" thickBot="1">
      <c r="B82" s="1818"/>
      <c r="C82" s="1532" t="s">
        <v>785</v>
      </c>
      <c r="D82" s="1526">
        <f>'Погр. тип 1 А1_рыхл'!F219</f>
        <v>0</v>
      </c>
      <c r="E82" s="1526">
        <f>'Погр. тип 1 А1_рыхл'!G219</f>
        <v>1.0489246931758331</v>
      </c>
      <c r="F82" s="1526">
        <f>'Погр. тип 1 А1_рыхл'!H219</f>
        <v>1.5512384765369802</v>
      </c>
      <c r="G82" s="1529">
        <f>'Погр. тип 1 А1_рыхл'!I219</f>
        <v>0.42331455476571805</v>
      </c>
      <c r="H82" s="1545">
        <f t="shared" si="1"/>
        <v>0.7558694311196329</v>
      </c>
    </row>
    <row r="83" spans="2:8" ht="15.75" thickBot="1">
      <c r="B83" s="1818"/>
      <c r="C83" s="1532" t="s">
        <v>855</v>
      </c>
      <c r="D83" s="1705">
        <f>'Погр. тип 1 А1_ПКВ'!F219</f>
        <v>0</v>
      </c>
      <c r="E83" s="1705">
        <f>'Погр. тип 1 А1_ПКВ'!G219</f>
        <v>0.19036876001609707</v>
      </c>
      <c r="F83" s="1705">
        <f>'Погр. тип 1 А1_ПКВ'!H219</f>
        <v>0.12680166541886334</v>
      </c>
      <c r="G83" s="1705">
        <f>'Погр. тип 1 А1_ПКВ'!I219</f>
        <v>2.1309952894523163</v>
      </c>
      <c r="H83" s="1545">
        <f t="shared" si="1"/>
        <v>0.61204142872181921</v>
      </c>
    </row>
    <row r="84" spans="2:8" ht="15.75" thickBot="1">
      <c r="B84" s="1819"/>
      <c r="C84" s="1533" t="s">
        <v>575</v>
      </c>
      <c r="D84" s="1695">
        <f>D76+D77+D78+D79+D80+D81+D82+D83</f>
        <v>29.900115909292026</v>
      </c>
      <c r="E84" s="1695">
        <f t="shared" ref="E84:G84" si="2">E76+E77+E78+E79+E80+E81+E82+E83</f>
        <v>30.789360699720209</v>
      </c>
      <c r="F84" s="1695">
        <f t="shared" si="2"/>
        <v>30.685917371729698</v>
      </c>
      <c r="G84" s="1695">
        <f t="shared" si="2"/>
        <v>30.407504641725268</v>
      </c>
      <c r="H84" s="1546">
        <f>SUM(D84:G84)/4</f>
        <v>30.4457246556168</v>
      </c>
    </row>
    <row r="85" spans="2:8">
      <c r="C85" s="1010" t="s">
        <v>867</v>
      </c>
      <c r="D85" s="1752">
        <f>Э1А1!F209</f>
        <v>30.533333333333299</v>
      </c>
      <c r="E85" s="1747">
        <f>Э1А1!G209</f>
        <v>31</v>
      </c>
      <c r="F85" s="1747">
        <f>Э1А1!H209</f>
        <v>31</v>
      </c>
      <c r="G85" s="1747">
        <f>Э1А1!I209</f>
        <v>31</v>
      </c>
      <c r="H85" s="1747">
        <f>SUM(D85:G85)/4</f>
        <v>30.883333333333326</v>
      </c>
    </row>
    <row r="86" spans="2:8" ht="15.75" thickBot="1">
      <c r="C86" s="1010" t="s">
        <v>864</v>
      </c>
      <c r="D86" s="1769">
        <f>D85-D84</f>
        <v>0.63321742404127335</v>
      </c>
      <c r="E86" s="1769">
        <f>E85-E84</f>
        <v>0.21063930027979083</v>
      </c>
      <c r="F86" s="1769">
        <f>F85-F84</f>
        <v>0.31408262827030242</v>
      </c>
      <c r="G86" s="1769">
        <f>G85-G84</f>
        <v>0.5924953582747321</v>
      </c>
      <c r="H86" s="1550">
        <f>H85-H84</f>
        <v>0.43760867771652556</v>
      </c>
    </row>
    <row r="87" spans="2:8" ht="15.75" thickBot="1">
      <c r="D87" s="691" t="s">
        <v>75</v>
      </c>
      <c r="E87" s="691" t="s">
        <v>74</v>
      </c>
      <c r="F87" s="691" t="s">
        <v>73</v>
      </c>
      <c r="G87" s="691" t="s">
        <v>72</v>
      </c>
      <c r="H87" s="691" t="s">
        <v>866</v>
      </c>
    </row>
    <row r="88" spans="2:8">
      <c r="C88" s="1753" t="s">
        <v>865</v>
      </c>
      <c r="D88" s="1754">
        <f>'Погр. тип 1_ВК '!F22</f>
        <v>50000</v>
      </c>
      <c r="E88" s="1754">
        <f>'Погр. тип 1_ВК '!G22</f>
        <v>10000</v>
      </c>
      <c r="F88" s="1754">
        <f>'Погр. тип 1_ВК '!H22</f>
        <v>10000</v>
      </c>
      <c r="G88" s="1754">
        <f>'Погр. тип 1_ВК '!I22</f>
        <v>80000</v>
      </c>
      <c r="H88" s="1755">
        <f>D88+E88+F88+G88</f>
        <v>150000</v>
      </c>
    </row>
    <row r="89" spans="2:8">
      <c r="C89" s="1753" t="s">
        <v>662</v>
      </c>
      <c r="D89" s="1754">
        <f>'Погр. тип 1_рыхл'!F62</f>
        <v>0</v>
      </c>
      <c r="E89" s="1754">
        <f>'Погр. тип 1_рыхл'!G62</f>
        <v>182499.5</v>
      </c>
      <c r="F89" s="1754">
        <f>'Погр. тип 1_рыхл'!H62</f>
        <v>266914.5</v>
      </c>
      <c r="G89" s="1754">
        <f>'Погр. тип 1_рыхл'!I62</f>
        <v>69415</v>
      </c>
      <c r="H89" s="1755">
        <f t="shared" ref="H89:H90" si="3">D89+E89+F89+G89</f>
        <v>518829</v>
      </c>
    </row>
    <row r="90" spans="2:8">
      <c r="C90" s="1753" t="s">
        <v>847</v>
      </c>
      <c r="D90" s="1754">
        <f>'Погр. тип 1_ПКВ'!F59</f>
        <v>0</v>
      </c>
      <c r="E90" s="1754">
        <f>'Погр. тип 1_ПКВ'!G59</f>
        <v>9111.4444444440014</v>
      </c>
      <c r="F90" s="1754">
        <f>'Погр. тип 1_ПКВ'!H59</f>
        <v>6000</v>
      </c>
      <c r="G90" s="1754">
        <f>'Погр. тип 1_ПКВ'!I59</f>
        <v>96000</v>
      </c>
      <c r="H90" s="1755">
        <f t="shared" si="3"/>
        <v>111111.444444444</v>
      </c>
    </row>
    <row r="92" spans="2:8">
      <c r="D92" s="1396"/>
      <c r="E92" s="1396"/>
      <c r="F92" s="1396"/>
      <c r="G92" s="1396"/>
      <c r="H92" s="1396"/>
    </row>
    <row r="93" spans="2:8">
      <c r="D93" s="1396"/>
      <c r="E93" s="1396"/>
      <c r="F93" s="1396"/>
      <c r="G93" s="1396"/>
      <c r="H93" s="1396"/>
    </row>
    <row r="94" spans="2:8">
      <c r="G94" s="1424"/>
    </row>
    <row r="95" spans="2:8">
      <c r="E95" s="1424"/>
      <c r="F95" s="1424"/>
      <c r="G95" s="1424"/>
    </row>
  </sheetData>
  <mergeCells count="1">
    <mergeCell ref="B76:B84"/>
  </mergeCells>
  <pageMargins left="0.7" right="0.7" top="0.75" bottom="0.75" header="0.3" footer="0.3"/>
  <pageSetup paperSize="9" orientation="portrait" horizont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89"/>
  <sheetViews>
    <sheetView topLeftCell="C1" zoomScale="70" zoomScaleNormal="70" workbookViewId="0">
      <pane ySplit="5" topLeftCell="A60" activePane="bottomLeft" state="frozen"/>
      <selection activeCell="J65" sqref="J65"/>
      <selection pane="bottomLeft" activeCell="J71" sqref="J71"/>
    </sheetView>
  </sheetViews>
  <sheetFormatPr defaultColWidth="9.140625" defaultRowHeight="15.75"/>
  <cols>
    <col min="1" max="1" width="4.7109375" style="88" customWidth="1"/>
    <col min="2" max="2" width="55.28515625" style="362" customWidth="1"/>
    <col min="3" max="3" width="11.85546875" style="3" customWidth="1"/>
    <col min="4" max="4" width="40" style="3" bestFit="1" customWidth="1"/>
    <col min="5" max="5" width="7.42578125" style="3" customWidth="1"/>
    <col min="6" max="9" width="14.42578125" style="1" bestFit="1" customWidth="1"/>
    <col min="10" max="10" width="67.42578125" style="262" customWidth="1"/>
    <col min="11" max="11" width="13.28515625" style="1" bestFit="1" customWidth="1"/>
    <col min="12" max="12" width="12.42578125" style="1" bestFit="1" customWidth="1"/>
    <col min="13" max="13" width="15.5703125" style="1" bestFit="1" customWidth="1"/>
    <col min="14" max="15" width="12.42578125" style="1" bestFit="1" customWidth="1"/>
    <col min="16" max="16384" width="9.140625" style="1"/>
  </cols>
  <sheetData>
    <row r="1" spans="1:12">
      <c r="J1" s="429" t="s">
        <v>235</v>
      </c>
    </row>
    <row r="2" spans="1:12" s="429" customFormat="1">
      <c r="A2" s="428"/>
      <c r="B2" s="428"/>
      <c r="C2" s="428"/>
      <c r="D2" s="428"/>
      <c r="E2" s="428"/>
      <c r="J2" s="429" t="s">
        <v>236</v>
      </c>
    </row>
    <row r="4" spans="1:12" ht="16.5" thickBot="1">
      <c r="B4" s="1094" t="s">
        <v>357</v>
      </c>
      <c r="C4" s="1094" t="s">
        <v>802</v>
      </c>
      <c r="D4" s="1581"/>
      <c r="J4" s="1"/>
    </row>
    <row r="5" spans="1:12" ht="32.25" customHeight="1" thickBot="1">
      <c r="A5" s="434" t="s">
        <v>80</v>
      </c>
      <c r="B5" s="434" t="s">
        <v>79</v>
      </c>
      <c r="C5" s="430" t="s">
        <v>78</v>
      </c>
      <c r="D5" s="431" t="s">
        <v>77</v>
      </c>
      <c r="E5" s="432" t="s">
        <v>76</v>
      </c>
      <c r="F5" s="433" t="s">
        <v>75</v>
      </c>
      <c r="G5" s="433" t="s">
        <v>74</v>
      </c>
      <c r="H5" s="433" t="s">
        <v>73</v>
      </c>
      <c r="I5" s="433" t="s">
        <v>72</v>
      </c>
      <c r="J5" s="240" t="s">
        <v>71</v>
      </c>
    </row>
    <row r="6" spans="1:12" ht="16.5" thickBot="1">
      <c r="A6" s="1820" t="s">
        <v>358</v>
      </c>
      <c r="B6" s="1821"/>
      <c r="C6" s="1821"/>
      <c r="D6" s="1821"/>
      <c r="E6" s="1821"/>
      <c r="F6" s="1821"/>
      <c r="G6" s="1821"/>
      <c r="H6" s="1821"/>
      <c r="I6" s="1821"/>
      <c r="J6" s="1822"/>
      <c r="K6" s="1279">
        <f>K7+K25</f>
        <v>2695000</v>
      </c>
    </row>
    <row r="7" spans="1:12" ht="18">
      <c r="A7" s="363">
        <v>1</v>
      </c>
      <c r="B7" s="86" t="s">
        <v>362</v>
      </c>
      <c r="C7" s="264" t="s">
        <v>215</v>
      </c>
      <c r="D7" s="43" t="s">
        <v>11</v>
      </c>
      <c r="E7" s="37" t="s">
        <v>13</v>
      </c>
      <c r="F7" s="242">
        <f>F57</f>
        <v>686000</v>
      </c>
      <c r="G7" s="242">
        <f>G57</f>
        <v>738000</v>
      </c>
      <c r="H7" s="242">
        <f>H57</f>
        <v>698000</v>
      </c>
      <c r="I7" s="242">
        <f>I57</f>
        <v>573000</v>
      </c>
      <c r="J7" s="565" t="s">
        <v>510</v>
      </c>
      <c r="K7" s="1279">
        <f>F7+G7+H7+I7</f>
        <v>2695000</v>
      </c>
    </row>
    <row r="8" spans="1:12" s="56" customFormat="1" ht="35.25" customHeight="1">
      <c r="A8" s="365">
        <v>2</v>
      </c>
      <c r="B8" s="84" t="s">
        <v>124</v>
      </c>
      <c r="C8" s="46" t="s">
        <v>123</v>
      </c>
      <c r="D8" s="82" t="s">
        <v>11</v>
      </c>
      <c r="E8" s="81" t="s">
        <v>13</v>
      </c>
      <c r="F8" s="245">
        <v>9.6929999999999996</v>
      </c>
      <c r="G8" s="74">
        <f>F8</f>
        <v>9.6929999999999996</v>
      </c>
      <c r="H8" s="74">
        <f>G8</f>
        <v>9.6929999999999996</v>
      </c>
      <c r="I8" s="74">
        <f>H8</f>
        <v>9.6929999999999996</v>
      </c>
      <c r="J8" s="595" t="s">
        <v>234</v>
      </c>
      <c r="K8" s="1279"/>
    </row>
    <row r="9" spans="1:12" ht="15.75" customHeight="1">
      <c r="A9" s="369">
        <v>3</v>
      </c>
      <c r="B9" s="517" t="s">
        <v>122</v>
      </c>
      <c r="C9" s="518" t="s">
        <v>121</v>
      </c>
      <c r="D9" s="32" t="s">
        <v>120</v>
      </c>
      <c r="E9" s="75" t="s">
        <v>47</v>
      </c>
      <c r="F9" s="245">
        <v>32</v>
      </c>
      <c r="G9" s="74">
        <f t="shared" ref="G9:I11" si="0">F9</f>
        <v>32</v>
      </c>
      <c r="H9" s="74">
        <f t="shared" si="0"/>
        <v>32</v>
      </c>
      <c r="I9" s="74">
        <f t="shared" si="0"/>
        <v>32</v>
      </c>
      <c r="J9" s="258" t="s">
        <v>203</v>
      </c>
      <c r="K9" s="1279"/>
    </row>
    <row r="10" spans="1:12" ht="16.5">
      <c r="A10" s="365">
        <v>4</v>
      </c>
      <c r="B10" s="236" t="s">
        <v>119</v>
      </c>
      <c r="C10" s="78" t="s">
        <v>118</v>
      </c>
      <c r="D10" s="32" t="s">
        <v>11</v>
      </c>
      <c r="E10" s="75"/>
      <c r="F10" s="245">
        <v>0.8</v>
      </c>
      <c r="G10" s="74">
        <f t="shared" si="0"/>
        <v>0.8</v>
      </c>
      <c r="H10" s="74">
        <f t="shared" si="0"/>
        <v>0.8</v>
      </c>
      <c r="I10" s="74">
        <f t="shared" si="0"/>
        <v>0.8</v>
      </c>
      <c r="J10" s="259" t="s">
        <v>201</v>
      </c>
      <c r="K10" s="1279"/>
    </row>
    <row r="11" spans="1:12" ht="16.5">
      <c r="A11" s="1823">
        <v>5</v>
      </c>
      <c r="B11" s="236" t="s">
        <v>117</v>
      </c>
      <c r="C11" s="78" t="s">
        <v>116</v>
      </c>
      <c r="D11" s="32" t="s">
        <v>115</v>
      </c>
      <c r="E11" s="75"/>
      <c r="F11" s="245">
        <v>1.45</v>
      </c>
      <c r="G11" s="74">
        <f t="shared" si="0"/>
        <v>1.45</v>
      </c>
      <c r="H11" s="74">
        <f t="shared" si="0"/>
        <v>1.45</v>
      </c>
      <c r="I11" s="74">
        <f t="shared" si="0"/>
        <v>1.45</v>
      </c>
      <c r="J11" s="258" t="s">
        <v>202</v>
      </c>
      <c r="K11" s="1279"/>
    </row>
    <row r="12" spans="1:12" ht="17.25" thickBot="1">
      <c r="A12" s="1823"/>
      <c r="B12" s="70" t="s">
        <v>114</v>
      </c>
      <c r="C12" s="73" t="s">
        <v>113</v>
      </c>
      <c r="D12" s="17" t="s">
        <v>112</v>
      </c>
      <c r="E12" s="72"/>
      <c r="F12" s="77">
        <f>IF(F11=0,0,F10/F11)</f>
        <v>0.55172413793103448</v>
      </c>
      <c r="G12" s="77">
        <f>IF(G11=0,0,G10/G11)</f>
        <v>0.55172413793103448</v>
      </c>
      <c r="H12" s="77">
        <f>IF(H11=0,0,H10/H11)</f>
        <v>0.55172413793103448</v>
      </c>
      <c r="I12" s="77">
        <f>IF(I11=0,0,I10/I11)</f>
        <v>0.55172413793103448</v>
      </c>
      <c r="J12" s="238"/>
      <c r="K12" s="1279"/>
    </row>
    <row r="13" spans="1:12" ht="18">
      <c r="A13" s="368">
        <v>6</v>
      </c>
      <c r="B13" s="359" t="s">
        <v>111</v>
      </c>
      <c r="C13" s="71" t="s">
        <v>43</v>
      </c>
      <c r="D13" s="43" t="s">
        <v>364</v>
      </c>
      <c r="E13" s="37" t="s">
        <v>82</v>
      </c>
      <c r="F13" s="80">
        <f>IFERROR(ROUND(F8*F12/F9*3600,0),0)</f>
        <v>602</v>
      </c>
      <c r="G13" s="80">
        <f>IFERROR(ROUND(G8*G12/G9*3600,0),0)</f>
        <v>602</v>
      </c>
      <c r="H13" s="80">
        <f>IFERROR(ROUND(H8*H12/H9*3600,0),0)</f>
        <v>602</v>
      </c>
      <c r="I13" s="80">
        <f>IFERROR(ROUND(I8*I12/I9*3600,0),0)</f>
        <v>602</v>
      </c>
      <c r="J13" s="260"/>
      <c r="K13" s="1279"/>
    </row>
    <row r="14" spans="1:12" ht="16.5">
      <c r="A14" s="519">
        <v>7</v>
      </c>
      <c r="B14" s="236" t="s">
        <v>109</v>
      </c>
      <c r="C14" s="68" t="s">
        <v>108</v>
      </c>
      <c r="D14" s="32" t="s">
        <v>11</v>
      </c>
      <c r="E14" s="75" t="s">
        <v>107</v>
      </c>
      <c r="F14" s="246">
        <v>90.3</v>
      </c>
      <c r="G14" s="702">
        <f>F14</f>
        <v>90.3</v>
      </c>
      <c r="H14" s="702">
        <f>G14</f>
        <v>90.3</v>
      </c>
      <c r="I14" s="702">
        <f>H14</f>
        <v>90.3</v>
      </c>
      <c r="J14" s="248" t="s">
        <v>206</v>
      </c>
      <c r="K14" s="1279"/>
      <c r="L14" s="1">
        <v>92.5</v>
      </c>
    </row>
    <row r="15" spans="1:12" ht="18">
      <c r="A15" s="519">
        <v>8</v>
      </c>
      <c r="B15" s="236" t="s">
        <v>360</v>
      </c>
      <c r="C15" s="78" t="s">
        <v>106</v>
      </c>
      <c r="D15" s="32" t="s">
        <v>105</v>
      </c>
      <c r="E15" s="75" t="s">
        <v>104</v>
      </c>
      <c r="F15" s="246">
        <f>'Свод для ПТО 2023г'!X37</f>
        <v>2.6694607001827833</v>
      </c>
      <c r="G15" s="246">
        <f>'Свод для ПТО 2023г'!X66</f>
        <v>2.7929051863078165</v>
      </c>
      <c r="H15" s="246">
        <f>'Свод для ПТО 2023г'!X96</f>
        <v>2.7846509632188936</v>
      </c>
      <c r="I15" s="246">
        <f>'Свод для ПТО 2023г'!X126</f>
        <v>2.8600212702893577</v>
      </c>
      <c r="J15" s="258" t="s">
        <v>202</v>
      </c>
      <c r="K15" s="1279"/>
    </row>
    <row r="16" spans="1:12" ht="36.75" customHeight="1">
      <c r="A16" s="519">
        <v>9</v>
      </c>
      <c r="B16" s="236" t="s">
        <v>361</v>
      </c>
      <c r="C16" s="78" t="s">
        <v>102</v>
      </c>
      <c r="D16" s="32" t="s">
        <v>101</v>
      </c>
      <c r="E16" s="75" t="s">
        <v>13</v>
      </c>
      <c r="F16" s="74">
        <f>IF(F15=0, 0,ROUND(F14/F15,1))</f>
        <v>33.799999999999997</v>
      </c>
      <c r="G16" s="74">
        <f>IF(G15=0, 0,ROUND(G14/G15,1))</f>
        <v>32.299999999999997</v>
      </c>
      <c r="H16" s="74">
        <f>IF(H15=0, 0,ROUND(H14/H15,1))</f>
        <v>32.4</v>
      </c>
      <c r="I16" s="74">
        <f>IF(I15=0, 0,ROUND(I14/I15,1))</f>
        <v>31.6</v>
      </c>
      <c r="J16" s="29" t="s">
        <v>100</v>
      </c>
      <c r="K16" s="1279"/>
    </row>
    <row r="17" spans="1:13" ht="18">
      <c r="A17" s="519">
        <v>10</v>
      </c>
      <c r="B17" s="236" t="s">
        <v>99</v>
      </c>
      <c r="C17" s="78" t="s">
        <v>98</v>
      </c>
      <c r="D17" s="32" t="s">
        <v>97</v>
      </c>
      <c r="E17" s="75" t="s">
        <v>13</v>
      </c>
      <c r="F17" s="245">
        <v>60</v>
      </c>
      <c r="G17" s="464">
        <f>F17</f>
        <v>60</v>
      </c>
      <c r="H17" s="464">
        <f>G17</f>
        <v>60</v>
      </c>
      <c r="I17" s="464">
        <f>H17</f>
        <v>60</v>
      </c>
      <c r="J17" s="248" t="s">
        <v>206</v>
      </c>
      <c r="K17" s="1279"/>
    </row>
    <row r="18" spans="1:13" ht="21.75" customHeight="1">
      <c r="A18" s="519">
        <v>11</v>
      </c>
      <c r="B18" s="236" t="s">
        <v>96</v>
      </c>
      <c r="C18" s="78" t="s">
        <v>95</v>
      </c>
      <c r="D18" s="32" t="s">
        <v>11</v>
      </c>
      <c r="E18" s="75" t="s">
        <v>13</v>
      </c>
      <c r="F18" s="74">
        <f>IF(F11=0,0,F17/F11)</f>
        <v>41.379310344827587</v>
      </c>
      <c r="G18" s="74">
        <f>IF(G11=0,0,G17/G11)</f>
        <v>41.379310344827587</v>
      </c>
      <c r="H18" s="74">
        <f>IF(H11=0,0,H17/H11)</f>
        <v>41.379310344827587</v>
      </c>
      <c r="I18" s="74">
        <f>IF(I11=0,0,I17/I11)</f>
        <v>41.379310344827587</v>
      </c>
      <c r="J18" s="29"/>
      <c r="K18" s="1279"/>
    </row>
    <row r="19" spans="1:13" ht="17.25" thickBot="1">
      <c r="A19" s="519">
        <v>12</v>
      </c>
      <c r="B19" s="70" t="s">
        <v>94</v>
      </c>
      <c r="C19" s="73" t="s">
        <v>93</v>
      </c>
      <c r="D19" s="17" t="s">
        <v>92</v>
      </c>
      <c r="E19" s="72"/>
      <c r="F19" s="77">
        <f>IF(F8=0,0,IF(F12=0,0,IF(F16&gt;F18,F18/(F8*F12),F16/(F8*F12))))</f>
        <v>6.320282678221397</v>
      </c>
      <c r="G19" s="77">
        <f>IF(G8=0,0,IF(G12=0,0,IF(G16&gt;G18,G18/(G8*G12),G16/(G8*G12))))</f>
        <v>6.0397967605488496</v>
      </c>
      <c r="H19" s="77">
        <f>IF(H8=0,0,IF(H12=0,0,IF(H16&gt;H18,H18/(H8*H12),H16/(H8*H12))))</f>
        <v>6.0584958217270195</v>
      </c>
      <c r="I19" s="77">
        <f>IF(I8=0,0,IF(I12=0,0,IF(I16&gt;I18,I18/(I8*I12),I16/(I8*I12))))</f>
        <v>5.9089033323016613</v>
      </c>
      <c r="J19" s="20"/>
      <c r="K19" s="1279"/>
      <c r="M19" s="701"/>
    </row>
    <row r="20" spans="1:13" ht="16.5">
      <c r="A20" s="368">
        <v>13</v>
      </c>
      <c r="B20" s="359" t="s">
        <v>91</v>
      </c>
      <c r="C20" s="71" t="s">
        <v>90</v>
      </c>
      <c r="D20" s="43" t="s">
        <v>89</v>
      </c>
      <c r="E20" s="37" t="s">
        <v>1</v>
      </c>
      <c r="F20" s="76">
        <f>ROUNDUP(F19,0)</f>
        <v>7</v>
      </c>
      <c r="G20" s="76">
        <f>ROUNDUP(G19,0)</f>
        <v>7</v>
      </c>
      <c r="H20" s="76">
        <f>ROUNDUP(H19,0)</f>
        <v>7</v>
      </c>
      <c r="I20" s="76">
        <f>ROUNDUP(I19,0)</f>
        <v>6</v>
      </c>
      <c r="J20" s="36"/>
      <c r="K20" s="1279"/>
    </row>
    <row r="21" spans="1:13" ht="15.75" customHeight="1">
      <c r="A21" s="519">
        <v>14</v>
      </c>
      <c r="B21" s="517" t="s">
        <v>88</v>
      </c>
      <c r="C21" s="518" t="s">
        <v>87</v>
      </c>
      <c r="D21" s="32" t="s">
        <v>11</v>
      </c>
      <c r="E21" s="75" t="s">
        <v>47</v>
      </c>
      <c r="F21" s="256">
        <v>60</v>
      </c>
      <c r="G21" s="464">
        <f>F21</f>
        <v>60</v>
      </c>
      <c r="H21" s="464">
        <f>G21</f>
        <v>60</v>
      </c>
      <c r="I21" s="464">
        <f>H21</f>
        <v>60</v>
      </c>
      <c r="J21" s="248" t="s">
        <v>203</v>
      </c>
      <c r="K21" s="1279"/>
    </row>
    <row r="22" spans="1:13" ht="17.25" thickBot="1">
      <c r="A22" s="367">
        <v>15</v>
      </c>
      <c r="B22" s="70" t="s">
        <v>86</v>
      </c>
      <c r="C22" s="73" t="s">
        <v>85</v>
      </c>
      <c r="D22" s="17" t="s">
        <v>84</v>
      </c>
      <c r="E22" s="72" t="s">
        <v>61</v>
      </c>
      <c r="F22" s="59">
        <f>ROUND(F9/60*F20+F21/60,2)</f>
        <v>4.7300000000000004</v>
      </c>
      <c r="G22" s="59">
        <f>ROUND(G9/60*G20+G21/60,2)</f>
        <v>4.7300000000000004</v>
      </c>
      <c r="H22" s="59">
        <f>ROUND(H9/60*H20+H21/60,2)</f>
        <v>4.7300000000000004</v>
      </c>
      <c r="I22" s="59">
        <f>ROUND(I9/60*I20+I21/60,2)</f>
        <v>4.2</v>
      </c>
      <c r="J22" s="20"/>
      <c r="K22" s="1279"/>
    </row>
    <row r="23" spans="1:13" ht="18" thickBot="1">
      <c r="A23" s="353">
        <v>16</v>
      </c>
      <c r="B23" s="360" t="s">
        <v>83</v>
      </c>
      <c r="C23" s="354" t="s">
        <v>365</v>
      </c>
      <c r="D23" s="355" t="s">
        <v>220</v>
      </c>
      <c r="E23" s="356" t="s">
        <v>170</v>
      </c>
      <c r="F23" s="357">
        <f>IF(F22=0,0,IF(F16&lt;F18,ROUND(60/F22*F16,0),ROUND(60/F22*F18,0)))</f>
        <v>429</v>
      </c>
      <c r="G23" s="357">
        <f>IF(G22=0,0,IF(G16&lt;G18,ROUND(60/G22*G16,0),ROUND(60/G22*G18,0)))</f>
        <v>410</v>
      </c>
      <c r="H23" s="357">
        <f>IF(H22=0,0,IF(H16&lt;H18,ROUND(60/H22*H16,0),ROUND(60/H22*H18,0)))</f>
        <v>411</v>
      </c>
      <c r="I23" s="357">
        <f>IF(I22=0,0,IF(I16&lt;I18,ROUND(60/I22*I16,0),ROUND(60/I22*I18,0)))</f>
        <v>451</v>
      </c>
      <c r="J23" s="352"/>
      <c r="K23" s="1279"/>
    </row>
    <row r="24" spans="1:13" ht="16.5" thickBot="1">
      <c r="A24" s="1820" t="s">
        <v>356</v>
      </c>
      <c r="B24" s="1821"/>
      <c r="C24" s="1824"/>
      <c r="D24" s="1824"/>
      <c r="E24" s="1824"/>
      <c r="F24" s="1824"/>
      <c r="G24" s="1824"/>
      <c r="H24" s="1824"/>
      <c r="I24" s="1824"/>
      <c r="J24" s="1825"/>
      <c r="K24" s="1279"/>
    </row>
    <row r="25" spans="1:13" ht="18">
      <c r="A25" s="363">
        <v>1</v>
      </c>
      <c r="B25" s="569" t="s">
        <v>363</v>
      </c>
      <c r="C25" s="51" t="s">
        <v>215</v>
      </c>
      <c r="D25" s="43" t="s">
        <v>11</v>
      </c>
      <c r="E25" s="43" t="s">
        <v>13</v>
      </c>
      <c r="F25" s="242">
        <f>F58</f>
        <v>0</v>
      </c>
      <c r="G25" s="242">
        <f>G58</f>
        <v>0</v>
      </c>
      <c r="H25" s="242">
        <f>H58</f>
        <v>0</v>
      </c>
      <c r="I25" s="242">
        <f>I58</f>
        <v>0</v>
      </c>
      <c r="J25" s="565" t="s">
        <v>510</v>
      </c>
      <c r="K25" s="1279">
        <f>F25+G25+H25+I25</f>
        <v>0</v>
      </c>
    </row>
    <row r="26" spans="1:13" ht="30">
      <c r="A26" s="365">
        <v>2</v>
      </c>
      <c r="B26" s="570" t="s">
        <v>124</v>
      </c>
      <c r="C26" s="46" t="s">
        <v>123</v>
      </c>
      <c r="D26" s="32" t="s">
        <v>11</v>
      </c>
      <c r="E26" s="32" t="s">
        <v>13</v>
      </c>
      <c r="F26" s="74">
        <f>F8</f>
        <v>9.6929999999999996</v>
      </c>
      <c r="G26" s="74">
        <f>G8</f>
        <v>9.6929999999999996</v>
      </c>
      <c r="H26" s="74">
        <f>H8</f>
        <v>9.6929999999999996</v>
      </c>
      <c r="I26" s="74">
        <f>I8</f>
        <v>9.6929999999999996</v>
      </c>
      <c r="J26" s="568" t="s">
        <v>234</v>
      </c>
      <c r="K26" s="1279"/>
      <c r="M26" s="700"/>
    </row>
    <row r="27" spans="1:13" ht="15.75" customHeight="1">
      <c r="A27" s="369">
        <v>3</v>
      </c>
      <c r="B27" s="571" t="s">
        <v>122</v>
      </c>
      <c r="C27" s="46" t="s">
        <v>121</v>
      </c>
      <c r="D27" s="32" t="s">
        <v>120</v>
      </c>
      <c r="E27" s="32" t="s">
        <v>47</v>
      </c>
      <c r="F27" s="245">
        <v>26</v>
      </c>
      <c r="G27" s="464">
        <f t="shared" ref="G27:I29" si="1">F27</f>
        <v>26</v>
      </c>
      <c r="H27" s="464">
        <f t="shared" si="1"/>
        <v>26</v>
      </c>
      <c r="I27" s="464">
        <f t="shared" si="1"/>
        <v>26</v>
      </c>
      <c r="J27" s="258" t="s">
        <v>203</v>
      </c>
    </row>
    <row r="28" spans="1:13" ht="16.5">
      <c r="A28" s="365">
        <v>4</v>
      </c>
      <c r="B28" s="572" t="s">
        <v>119</v>
      </c>
      <c r="C28" s="46" t="s">
        <v>118</v>
      </c>
      <c r="D28" s="32" t="s">
        <v>11</v>
      </c>
      <c r="E28" s="32"/>
      <c r="F28" s="246">
        <v>0.8</v>
      </c>
      <c r="G28" s="702">
        <f t="shared" si="1"/>
        <v>0.8</v>
      </c>
      <c r="H28" s="702">
        <f t="shared" si="1"/>
        <v>0.8</v>
      </c>
      <c r="I28" s="702">
        <f t="shared" si="1"/>
        <v>0.8</v>
      </c>
      <c r="J28" s="259" t="s">
        <v>201</v>
      </c>
    </row>
    <row r="29" spans="1:13" ht="16.5">
      <c r="A29" s="1823">
        <v>5</v>
      </c>
      <c r="B29" s="572" t="s">
        <v>117</v>
      </c>
      <c r="C29" s="46" t="s">
        <v>116</v>
      </c>
      <c r="D29" s="32" t="s">
        <v>115</v>
      </c>
      <c r="E29" s="32"/>
      <c r="F29" s="246">
        <v>1.3</v>
      </c>
      <c r="G29" s="702">
        <f t="shared" si="1"/>
        <v>1.3</v>
      </c>
      <c r="H29" s="702">
        <f t="shared" si="1"/>
        <v>1.3</v>
      </c>
      <c r="I29" s="702">
        <f t="shared" si="1"/>
        <v>1.3</v>
      </c>
      <c r="J29" s="258" t="s">
        <v>202</v>
      </c>
    </row>
    <row r="30" spans="1:13" ht="17.25" thickBot="1">
      <c r="A30" s="1823"/>
      <c r="B30" s="573" t="s">
        <v>114</v>
      </c>
      <c r="C30" s="574" t="s">
        <v>113</v>
      </c>
      <c r="D30" s="17" t="s">
        <v>112</v>
      </c>
      <c r="E30" s="17"/>
      <c r="F30" s="77">
        <f>IF(F29=0,0,F28/F29)</f>
        <v>0.61538461538461542</v>
      </c>
      <c r="G30" s="77">
        <f>IF(G29=0,0,G28/G29)</f>
        <v>0.61538461538461542</v>
      </c>
      <c r="H30" s="77">
        <f>IF(H29=0,0,H28/H29)</f>
        <v>0.61538461538461542</v>
      </c>
      <c r="I30" s="77">
        <f>IF(I29=0,0,I28/I29)</f>
        <v>0.61538461538461542</v>
      </c>
      <c r="J30" s="238"/>
    </row>
    <row r="31" spans="1:13" ht="18">
      <c r="A31" s="368">
        <v>6</v>
      </c>
      <c r="B31" s="359" t="s">
        <v>111</v>
      </c>
      <c r="C31" s="83" t="s">
        <v>43</v>
      </c>
      <c r="D31" s="82" t="s">
        <v>364</v>
      </c>
      <c r="E31" s="81" t="s">
        <v>82</v>
      </c>
      <c r="F31" s="563">
        <f>IFERROR(ROUND(F26*F30/F27*3600,0),0)</f>
        <v>826</v>
      </c>
      <c r="G31" s="563">
        <f>IFERROR(ROUND(G26*G30/G27*3600,0),0)</f>
        <v>826</v>
      </c>
      <c r="H31" s="563">
        <f>IFERROR(ROUND(H26*H30/H27*3600,0),0)</f>
        <v>826</v>
      </c>
      <c r="I31" s="563">
        <f>IFERROR(ROUND(I26*I30/I27*3600,0),0)</f>
        <v>826</v>
      </c>
      <c r="J31" s="260"/>
    </row>
    <row r="32" spans="1:13" ht="16.5">
      <c r="A32" s="519">
        <v>7</v>
      </c>
      <c r="B32" s="517" t="s">
        <v>109</v>
      </c>
      <c r="C32" s="68" t="s">
        <v>108</v>
      </c>
      <c r="D32" s="32" t="s">
        <v>11</v>
      </c>
      <c r="E32" s="75" t="s">
        <v>107</v>
      </c>
      <c r="F32" s="543">
        <f>F14</f>
        <v>90.3</v>
      </c>
      <c r="G32" s="543">
        <f>G14</f>
        <v>90.3</v>
      </c>
      <c r="H32" s="543">
        <f>H14</f>
        <v>90.3</v>
      </c>
      <c r="I32" s="543">
        <f>I14</f>
        <v>90.3</v>
      </c>
      <c r="J32" s="503" t="s">
        <v>206</v>
      </c>
    </row>
    <row r="33" spans="1:11" ht="18">
      <c r="A33" s="519">
        <v>8</v>
      </c>
      <c r="B33" s="517" t="s">
        <v>521</v>
      </c>
      <c r="C33" s="518" t="s">
        <v>106</v>
      </c>
      <c r="D33" s="32" t="s">
        <v>105</v>
      </c>
      <c r="E33" s="75" t="s">
        <v>104</v>
      </c>
      <c r="F33" s="246">
        <f>'Свод для ПТО 2023г'!X38</f>
        <v>1.8733579498806623</v>
      </c>
      <c r="G33" s="253">
        <f>'Свод для ПТО 2023г'!X67</f>
        <v>1.9981489855158836</v>
      </c>
      <c r="H33" s="253">
        <f>'Свод для ПТО 2023г'!X97</f>
        <v>1.8452780584914406</v>
      </c>
      <c r="I33" s="253">
        <f>'Свод для ПТО 2023г'!X127</f>
        <v>1.8139311317009195</v>
      </c>
      <c r="J33" s="258" t="s">
        <v>202</v>
      </c>
    </row>
    <row r="34" spans="1:11" ht="30">
      <c r="A34" s="519">
        <v>9</v>
      </c>
      <c r="B34" s="517" t="s">
        <v>103</v>
      </c>
      <c r="C34" s="518" t="s">
        <v>102</v>
      </c>
      <c r="D34" s="32" t="s">
        <v>101</v>
      </c>
      <c r="E34" s="75" t="s">
        <v>13</v>
      </c>
      <c r="F34" s="74">
        <f>IF(F33=0, 0,ROUND(F32/F33,1))</f>
        <v>48.2</v>
      </c>
      <c r="G34" s="74">
        <f>IF(G33=0, 0,ROUND(G32/G33,1))</f>
        <v>45.2</v>
      </c>
      <c r="H34" s="74">
        <f>IF(H33=0, 0,ROUND(H32/H33,1))</f>
        <v>48.9</v>
      </c>
      <c r="I34" s="74">
        <f>IF(I33=0, 0,ROUND(I32/I33,1))</f>
        <v>49.8</v>
      </c>
      <c r="J34" s="29" t="s">
        <v>100</v>
      </c>
    </row>
    <row r="35" spans="1:11" ht="18">
      <c r="A35" s="519">
        <v>10</v>
      </c>
      <c r="B35" s="517" t="s">
        <v>99</v>
      </c>
      <c r="C35" s="518" t="s">
        <v>98</v>
      </c>
      <c r="D35" s="32" t="s">
        <v>97</v>
      </c>
      <c r="E35" s="75" t="s">
        <v>13</v>
      </c>
      <c r="F35" s="543">
        <f>F17</f>
        <v>60</v>
      </c>
      <c r="G35" s="74">
        <f>F35</f>
        <v>60</v>
      </c>
      <c r="H35" s="74">
        <f>G35</f>
        <v>60</v>
      </c>
      <c r="I35" s="74">
        <f>H35</f>
        <v>60</v>
      </c>
      <c r="J35" s="503" t="s">
        <v>206</v>
      </c>
    </row>
    <row r="36" spans="1:11" ht="18">
      <c r="A36" s="519">
        <v>11</v>
      </c>
      <c r="B36" s="517" t="s">
        <v>96</v>
      </c>
      <c r="C36" s="518" t="s">
        <v>95</v>
      </c>
      <c r="D36" s="32" t="s">
        <v>11</v>
      </c>
      <c r="E36" s="75" t="s">
        <v>13</v>
      </c>
      <c r="F36" s="74">
        <f>IF(F29=0,0,F35/F29)</f>
        <v>46.153846153846153</v>
      </c>
      <c r="G36" s="74">
        <f>IF(G29=0,0,G35/G29)</f>
        <v>46.153846153846153</v>
      </c>
      <c r="H36" s="74">
        <f>IF(H29=0,0,H35/H29)</f>
        <v>46.153846153846153</v>
      </c>
      <c r="I36" s="74">
        <f>IF(I29=0,0,I35/I29)</f>
        <v>46.153846153846153</v>
      </c>
      <c r="J36" s="29"/>
    </row>
    <row r="37" spans="1:11" ht="17.25" thickBot="1">
      <c r="A37" s="519">
        <v>12</v>
      </c>
      <c r="B37" s="70" t="s">
        <v>94</v>
      </c>
      <c r="C37" s="73" t="s">
        <v>93</v>
      </c>
      <c r="D37" s="17" t="s">
        <v>92</v>
      </c>
      <c r="E37" s="72"/>
      <c r="F37" s="77">
        <f>IF(F26=0,0,IF(F30=0,0,IF(F34&gt;F36,F36/(F26*F30),F34/(F26*F30))))</f>
        <v>7.7375425564840601</v>
      </c>
      <c r="G37" s="77">
        <f>IF(G26=0,0,IF(G30=0,0,IF(G34&gt;G36,G36/(G26*G30),G34/(G26*G30))))</f>
        <v>7.5776333436500565</v>
      </c>
      <c r="H37" s="77">
        <f>IF(H26=0,0,IF(H30=0,0,IF(H34&gt;H36,H36/(H26*H30),H34/(H26*H30))))</f>
        <v>7.7375425564840601</v>
      </c>
      <c r="I37" s="77">
        <f>IF(I26=0,0,IF(I30=0,0,IF(I34&gt;I36,I36/(I26*I30),I34/(I26*I30))))</f>
        <v>7.7375425564840601</v>
      </c>
      <c r="J37" s="20"/>
    </row>
    <row r="38" spans="1:11" ht="16.5">
      <c r="A38" s="368">
        <v>13</v>
      </c>
      <c r="B38" s="359" t="s">
        <v>91</v>
      </c>
      <c r="C38" s="71" t="s">
        <v>90</v>
      </c>
      <c r="D38" s="43" t="s">
        <v>89</v>
      </c>
      <c r="E38" s="37" t="s">
        <v>1</v>
      </c>
      <c r="F38" s="76">
        <f>ROUNDUP(F37,0)</f>
        <v>8</v>
      </c>
      <c r="G38" s="76">
        <f>ROUNDUP(G37,0)</f>
        <v>8</v>
      </c>
      <c r="H38" s="76">
        <f>ROUNDUP(H37,0)</f>
        <v>8</v>
      </c>
      <c r="I38" s="76">
        <f>ROUNDUP(I37,0)</f>
        <v>8</v>
      </c>
      <c r="J38" s="36"/>
    </row>
    <row r="39" spans="1:11" ht="15.75" customHeight="1">
      <c r="A39" s="519">
        <v>14</v>
      </c>
      <c r="B39" s="544" t="s">
        <v>88</v>
      </c>
      <c r="C39" s="545" t="s">
        <v>87</v>
      </c>
      <c r="D39" s="32" t="s">
        <v>11</v>
      </c>
      <c r="E39" s="75" t="s">
        <v>47</v>
      </c>
      <c r="F39" s="857">
        <f>F21</f>
        <v>60</v>
      </c>
      <c r="G39" s="74">
        <f>F39</f>
        <v>60</v>
      </c>
      <c r="H39" s="74">
        <f>G39</f>
        <v>60</v>
      </c>
      <c r="I39" s="74">
        <f>H39</f>
        <v>60</v>
      </c>
      <c r="J39" s="503" t="s">
        <v>203</v>
      </c>
    </row>
    <row r="40" spans="1:11" ht="17.25" thickBot="1">
      <c r="A40" s="367">
        <v>15</v>
      </c>
      <c r="B40" s="70" t="s">
        <v>86</v>
      </c>
      <c r="C40" s="73" t="s">
        <v>85</v>
      </c>
      <c r="D40" s="17" t="s">
        <v>84</v>
      </c>
      <c r="E40" s="72" t="s">
        <v>61</v>
      </c>
      <c r="F40" s="59">
        <f>ROUND(F27/60*F38+F39/60,2)</f>
        <v>4.47</v>
      </c>
      <c r="G40" s="59">
        <f>ROUND(G27/60*G38+G39/60,2)</f>
        <v>4.47</v>
      </c>
      <c r="H40" s="59">
        <f>ROUND(H27/60*H38+H39/60,2)</f>
        <v>4.47</v>
      </c>
      <c r="I40" s="59">
        <f>ROUND(I27/60*I38+I39/60,2)</f>
        <v>4.47</v>
      </c>
      <c r="J40" s="20"/>
    </row>
    <row r="41" spans="1:11" ht="18.75" thickBot="1">
      <c r="A41" s="706">
        <v>16</v>
      </c>
      <c r="B41" s="707" t="s">
        <v>83</v>
      </c>
      <c r="C41" s="540" t="s">
        <v>365</v>
      </c>
      <c r="D41" s="541" t="s">
        <v>220</v>
      </c>
      <c r="E41" s="234" t="s">
        <v>82</v>
      </c>
      <c r="F41" s="542">
        <f>IF(F40=0,0,IF(F34&lt;F36,ROUND(60/F40*F34,0),ROUND(60/F40*F36,0)))</f>
        <v>620</v>
      </c>
      <c r="G41" s="542">
        <f>IF(G40=0,0,IF(G34&lt;G36,ROUND(60/G40*G34,0),ROUND(60/G40*G36,0)))</f>
        <v>607</v>
      </c>
      <c r="H41" s="542">
        <f>IF(H40=0,0,IF(H34&lt;H36,ROUND(60/H40*H34,0),ROUND(60/H40*H36,0)))</f>
        <v>620</v>
      </c>
      <c r="I41" s="542">
        <f>IF(I40=0,0,IF(I34&lt;I36,ROUND(60/I40*I34,0),ROUND(60/I40*I36,0)))</f>
        <v>620</v>
      </c>
      <c r="J41" s="550"/>
    </row>
    <row r="42" spans="1:11" ht="43.5" thickBot="1">
      <c r="A42" s="712">
        <v>17</v>
      </c>
      <c r="B42" s="559" t="s">
        <v>504</v>
      </c>
      <c r="C42" s="714" t="s">
        <v>366</v>
      </c>
      <c r="D42" s="715"/>
      <c r="E42" s="716" t="s">
        <v>82</v>
      </c>
      <c r="F42" s="717">
        <f>IFERROR((F23*F7+F41*F25)/(F7+F25),0)</f>
        <v>429</v>
      </c>
      <c r="G42" s="717">
        <f>IFERROR((G23*G7+G41*G25)/(G7+G25),0)</f>
        <v>410</v>
      </c>
      <c r="H42" s="717">
        <f>IFERROR((H23*H7+H41*H25)/(H7+H25),0)</f>
        <v>411</v>
      </c>
      <c r="I42" s="717">
        <f>IFERROR((I23*I7+I41*I25)/(I7+I25),0)</f>
        <v>451</v>
      </c>
      <c r="J42" s="719" t="s">
        <v>493</v>
      </c>
      <c r="K42" s="1">
        <f>(F42+G42+H42+I42)/4</f>
        <v>425.25</v>
      </c>
    </row>
    <row r="43" spans="1:11" ht="16.5" thickBot="1"/>
    <row r="44" spans="1:11" ht="19.5" thickBot="1">
      <c r="A44" s="1829" t="s">
        <v>498</v>
      </c>
      <c r="B44" s="1830"/>
      <c r="C44" s="1830"/>
      <c r="D44" s="1830"/>
      <c r="E44" s="1830"/>
      <c r="F44" s="1830"/>
      <c r="G44" s="1830"/>
      <c r="H44" s="1830"/>
      <c r="I44" s="1830"/>
      <c r="J44" s="1831"/>
    </row>
    <row r="45" spans="1:11" ht="30.75" thickBot="1">
      <c r="A45" s="712">
        <v>18</v>
      </c>
      <c r="B45" s="1296" t="s">
        <v>496</v>
      </c>
      <c r="C45" s="714" t="s">
        <v>366</v>
      </c>
      <c r="D45" s="720" t="s">
        <v>497</v>
      </c>
      <c r="E45" s="725" t="s">
        <v>170</v>
      </c>
      <c r="F45" s="747">
        <f>F71</f>
        <v>479.76867951822612</v>
      </c>
      <c r="G45" s="747">
        <f>G71</f>
        <v>479.76867951822612</v>
      </c>
      <c r="H45" s="747">
        <f>H71</f>
        <v>479.76867951822612</v>
      </c>
      <c r="I45" s="747">
        <f>I71</f>
        <v>479.76867951822612</v>
      </c>
      <c r="J45" s="719" t="s">
        <v>495</v>
      </c>
    </row>
    <row r="46" spans="1:11" ht="17.25" thickBot="1">
      <c r="A46" s="712">
        <v>19</v>
      </c>
      <c r="B46" s="713" t="s">
        <v>378</v>
      </c>
      <c r="C46" s="714" t="s">
        <v>500</v>
      </c>
      <c r="D46" s="715" t="s">
        <v>351</v>
      </c>
      <c r="E46" s="716" t="s">
        <v>17</v>
      </c>
      <c r="F46" s="1030">
        <v>1462.05675</v>
      </c>
      <c r="G46" s="1030">
        <v>1570.7013791208792</v>
      </c>
      <c r="H46" s="1030">
        <v>1485.606322463768</v>
      </c>
      <c r="I46" s="1030">
        <v>1224.9244583333334</v>
      </c>
      <c r="J46" s="718" t="s">
        <v>351</v>
      </c>
      <c r="K46" s="696"/>
    </row>
    <row r="47" spans="1:11" ht="30">
      <c r="A47" s="708">
        <v>20</v>
      </c>
      <c r="B47" s="709" t="s">
        <v>367</v>
      </c>
      <c r="C47" s="83" t="s">
        <v>502</v>
      </c>
      <c r="D47" s="82"/>
      <c r="E47" s="81" t="s">
        <v>17</v>
      </c>
      <c r="F47" s="710">
        <v>30</v>
      </c>
      <c r="G47" s="710">
        <v>30</v>
      </c>
      <c r="H47" s="710">
        <v>30</v>
      </c>
      <c r="I47" s="710">
        <v>30</v>
      </c>
      <c r="J47" s="711" t="s">
        <v>494</v>
      </c>
      <c r="K47" s="696"/>
    </row>
    <row r="48" spans="1:11" ht="30.75" thickBot="1">
      <c r="A48" s="364">
        <v>21</v>
      </c>
      <c r="B48" s="552" t="s">
        <v>368</v>
      </c>
      <c r="C48" s="553" t="s">
        <v>501</v>
      </c>
      <c r="D48" s="553" t="s">
        <v>503</v>
      </c>
      <c r="E48" s="554" t="s">
        <v>17</v>
      </c>
      <c r="F48" s="555">
        <f>IF(F46-F47&lt;0,0,F46-F47)</f>
        <v>1432.05675</v>
      </c>
      <c r="G48" s="555">
        <f>IF(G46-G47&lt;0,0,G46-G47)</f>
        <v>1540.7013791208792</v>
      </c>
      <c r="H48" s="555">
        <f>IF(H46-H47&lt;0,0,H46-H47)</f>
        <v>1455.606322463768</v>
      </c>
      <c r="I48" s="555">
        <f>IF(I46-I47&lt;0,0,I46-I47)</f>
        <v>1194.9244583333334</v>
      </c>
      <c r="J48" s="556"/>
      <c r="K48" s="696"/>
    </row>
    <row r="49" spans="1:12" ht="18.75" thickBot="1">
      <c r="A49" s="368">
        <v>22</v>
      </c>
      <c r="B49" s="359" t="s">
        <v>352</v>
      </c>
      <c r="C49" s="15" t="s">
        <v>213</v>
      </c>
      <c r="D49" s="14" t="s">
        <v>508</v>
      </c>
      <c r="E49" s="19" t="s">
        <v>13</v>
      </c>
      <c r="F49" s="18">
        <f>ROUND(F45*F48,-2)</f>
        <v>687100</v>
      </c>
      <c r="G49" s="18">
        <f>ROUND(G45*G48,-2)</f>
        <v>739200</v>
      </c>
      <c r="H49" s="18">
        <f>ROUND(H45*H48,-2)</f>
        <v>698400</v>
      </c>
      <c r="I49" s="18">
        <f>ROUND(I45*I48,-2)</f>
        <v>573300</v>
      </c>
      <c r="J49" s="36"/>
      <c r="K49" s="696"/>
    </row>
    <row r="50" spans="1:12" ht="18.75" thickBot="1">
      <c r="A50" s="368">
        <v>23</v>
      </c>
      <c r="B50" s="359" t="s">
        <v>353</v>
      </c>
      <c r="C50" s="15" t="s">
        <v>214</v>
      </c>
      <c r="D50" s="14" t="s">
        <v>7</v>
      </c>
      <c r="E50" s="19" t="s">
        <v>13</v>
      </c>
      <c r="F50" s="1826">
        <f>F49+G49+H49+I49</f>
        <v>2698000</v>
      </c>
      <c r="G50" s="1827"/>
      <c r="H50" s="1827"/>
      <c r="I50" s="1828"/>
      <c r="J50" s="36"/>
      <c r="K50" s="696"/>
    </row>
    <row r="51" spans="1:12" ht="43.5" customHeight="1" thickBot="1">
      <c r="A51" s="370">
        <v>24</v>
      </c>
      <c r="B51" s="669" t="s">
        <v>379</v>
      </c>
      <c r="C51" s="267" t="s">
        <v>216</v>
      </c>
      <c r="D51" s="512"/>
      <c r="E51" s="4" t="s">
        <v>0</v>
      </c>
      <c r="F51" s="383">
        <v>1</v>
      </c>
      <c r="G51" s="383">
        <v>1</v>
      </c>
      <c r="H51" s="383">
        <v>1</v>
      </c>
      <c r="I51" s="383">
        <v>1</v>
      </c>
      <c r="J51" s="668" t="s">
        <v>476</v>
      </c>
      <c r="K51" s="696"/>
    </row>
    <row r="52" spans="1:12" ht="29.25" hidden="1" thickBot="1">
      <c r="A52" s="342">
        <v>25</v>
      </c>
      <c r="B52" s="559" t="s">
        <v>354</v>
      </c>
      <c r="C52" s="343" t="s">
        <v>223</v>
      </c>
      <c r="D52" s="560"/>
      <c r="E52" s="411" t="s">
        <v>1</v>
      </c>
      <c r="F52" s="670">
        <f>IF(F45=0,0,IF((F7+F25)&gt;F49,F51,(F7+F25)/F49*F51))</f>
        <v>0.99839906854897398</v>
      </c>
      <c r="G52" s="670">
        <f>IF(G45=0,0,IF((G7+G25)&gt;G49,G51,(G7+G25)/G49*G51))</f>
        <v>0.99837662337662336</v>
      </c>
      <c r="H52" s="670">
        <f>IF(H45=0,0,IF((H7+H25)&gt;H49,H51,(H7+H25)/H49*H51))</f>
        <v>0.99942726231386025</v>
      </c>
      <c r="I52" s="670">
        <f>IF(I45=0,0,IF((I7+I25)&gt;I49,I51,(I7+I25)/I49*I51))</f>
        <v>0.99947671376242808</v>
      </c>
      <c r="J52" s="561" t="s">
        <v>369</v>
      </c>
    </row>
    <row r="53" spans="1:12" ht="29.25" thickBot="1">
      <c r="A53" s="342">
        <v>25</v>
      </c>
      <c r="B53" s="559" t="s">
        <v>354</v>
      </c>
      <c r="C53" s="343" t="s">
        <v>223</v>
      </c>
      <c r="D53" s="560"/>
      <c r="E53" s="411" t="s">
        <v>1</v>
      </c>
      <c r="F53" s="670">
        <f>F68</f>
        <v>1.0015076904703784</v>
      </c>
      <c r="G53" s="670">
        <f>G68</f>
        <v>1.0015686829861632</v>
      </c>
      <c r="H53" s="670">
        <f>H68</f>
        <v>1.000497370407611</v>
      </c>
      <c r="I53" s="670">
        <f>I68</f>
        <v>1.0004891605263881</v>
      </c>
      <c r="J53" s="561" t="s">
        <v>369</v>
      </c>
      <c r="K53" s="910"/>
      <c r="L53" s="1028"/>
    </row>
    <row r="54" spans="1:12" ht="16.5" thickBot="1">
      <c r="A54" s="1100"/>
      <c r="B54" s="1101"/>
      <c r="C54" s="1102"/>
      <c r="D54" s="1112"/>
      <c r="E54" s="1113"/>
      <c r="F54" s="1114"/>
      <c r="G54" s="1114"/>
      <c r="H54" s="1114"/>
      <c r="I54" s="1114"/>
      <c r="J54" s="1103"/>
      <c r="K54" s="910"/>
      <c r="L54" s="1028"/>
    </row>
    <row r="55" spans="1:12">
      <c r="D55" s="917" t="s">
        <v>656</v>
      </c>
      <c r="E55" s="918" t="s">
        <v>291</v>
      </c>
      <c r="F55" s="929">
        <f>'Свод для ПТО 2023г'!D37</f>
        <v>3540040.7324999999</v>
      </c>
      <c r="G55" s="929">
        <f>'Свод для ПТО 2023г'!D66</f>
        <v>3092455.8778749397</v>
      </c>
      <c r="H55" s="929">
        <f>'Свод для ПТО 2023г'!D96</f>
        <v>3032073</v>
      </c>
      <c r="I55" s="929">
        <f>'Свод для ПТО 2023г'!D126</f>
        <v>3006071</v>
      </c>
      <c r="J55" s="911">
        <f>F55+G55+H55+I55</f>
        <v>12670640.610374939</v>
      </c>
    </row>
    <row r="56" spans="1:12" ht="16.5" thickBot="1">
      <c r="D56" s="1038" t="s">
        <v>657</v>
      </c>
      <c r="E56" s="1056" t="s">
        <v>291</v>
      </c>
      <c r="F56" s="1132">
        <f>'Свод для ПТО 2023г'!D38</f>
        <v>461433.04712499958</v>
      </c>
      <c r="G56" s="1132">
        <f>'Свод для ПТО 2023г'!D67</f>
        <v>893746.69350002985</v>
      </c>
      <c r="H56" s="1132">
        <f>'Свод для ПТО 2023г'!D97</f>
        <v>658045</v>
      </c>
      <c r="I56" s="1132">
        <f>'Свод для ПТО 2023г'!D127</f>
        <v>448334</v>
      </c>
      <c r="J56" s="911">
        <f>F56+G56+H56+I56</f>
        <v>2461558.7406250294</v>
      </c>
    </row>
    <row r="57" spans="1:12" ht="16.5" thickTop="1">
      <c r="D57" s="1061" t="s">
        <v>658</v>
      </c>
      <c r="E57" s="1062" t="s">
        <v>291</v>
      </c>
      <c r="F57" s="1063">
        <v>686000</v>
      </c>
      <c r="G57" s="1063">
        <v>738000</v>
      </c>
      <c r="H57" s="1063">
        <v>698000</v>
      </c>
      <c r="I57" s="1064">
        <v>573000</v>
      </c>
      <c r="J57" s="1069">
        <f>F57+G57+H57+I57</f>
        <v>2695000</v>
      </c>
      <c r="K57" s="54"/>
    </row>
    <row r="58" spans="1:12">
      <c r="D58" s="1065" t="s">
        <v>659</v>
      </c>
      <c r="E58" s="931" t="s">
        <v>291</v>
      </c>
      <c r="F58" s="930">
        <v>0</v>
      </c>
      <c r="G58" s="930">
        <v>0</v>
      </c>
      <c r="H58" s="930">
        <v>0</v>
      </c>
      <c r="I58" s="1066">
        <v>0</v>
      </c>
      <c r="J58" s="1070">
        <f>F58+G58+H58+I58</f>
        <v>0</v>
      </c>
      <c r="K58" s="54"/>
    </row>
    <row r="59" spans="1:12" ht="16.5" thickBot="1">
      <c r="D59" s="1238" t="s">
        <v>575</v>
      </c>
      <c r="E59" s="1039" t="s">
        <v>291</v>
      </c>
      <c r="F59" s="1239">
        <f>F57+F58</f>
        <v>686000</v>
      </c>
      <c r="G59" s="1239">
        <f>G57+G58</f>
        <v>738000</v>
      </c>
      <c r="H59" s="1239">
        <f>H57+H58</f>
        <v>698000</v>
      </c>
      <c r="I59" s="1240">
        <f>I57+I58</f>
        <v>573000</v>
      </c>
      <c r="J59" s="1071">
        <f>F59+G59+H59+I59</f>
        <v>2695000</v>
      </c>
    </row>
    <row r="60" spans="1:12">
      <c r="D60" s="917"/>
      <c r="E60" s="918"/>
      <c r="F60" s="1244"/>
      <c r="G60" s="1244"/>
      <c r="H60" s="1244"/>
      <c r="I60" s="1245"/>
      <c r="J60" s="1364"/>
    </row>
    <row r="61" spans="1:12">
      <c r="D61" s="921" t="s">
        <v>586</v>
      </c>
      <c r="E61" s="912" t="s">
        <v>17</v>
      </c>
      <c r="F61" s="914">
        <f t="shared" ref="F61:I62" si="2">F57/F69</f>
        <v>1429.8557394135589</v>
      </c>
      <c r="G61" s="914">
        <f t="shared" si="2"/>
        <v>1538.2413056664818</v>
      </c>
      <c r="H61" s="914">
        <f t="shared" si="2"/>
        <v>1454.8677931642335</v>
      </c>
      <c r="I61" s="922">
        <f t="shared" si="2"/>
        <v>1194.3255665947074</v>
      </c>
    </row>
    <row r="62" spans="1:12">
      <c r="D62" s="921" t="s">
        <v>585</v>
      </c>
      <c r="E62" s="912" t="s">
        <v>17</v>
      </c>
      <c r="F62" s="914">
        <f t="shared" si="2"/>
        <v>0</v>
      </c>
      <c r="G62" s="914">
        <f t="shared" si="2"/>
        <v>0</v>
      </c>
      <c r="H62" s="914">
        <f t="shared" si="2"/>
        <v>0</v>
      </c>
      <c r="I62" s="922">
        <f t="shared" si="2"/>
        <v>0</v>
      </c>
    </row>
    <row r="63" spans="1:12">
      <c r="D63" s="921" t="s">
        <v>579</v>
      </c>
      <c r="E63" s="912" t="s">
        <v>17</v>
      </c>
      <c r="F63" s="914">
        <f>F47</f>
        <v>30</v>
      </c>
      <c r="G63" s="914">
        <f>G47</f>
        <v>30</v>
      </c>
      <c r="H63" s="914">
        <f>H47</f>
        <v>30</v>
      </c>
      <c r="I63" s="922">
        <f>I47</f>
        <v>30</v>
      </c>
    </row>
    <row r="64" spans="1:12">
      <c r="D64" s="921" t="s">
        <v>580</v>
      </c>
      <c r="E64" s="912" t="s">
        <v>17</v>
      </c>
      <c r="F64" s="914">
        <f>F61+F62+F63</f>
        <v>1459.8557394135589</v>
      </c>
      <c r="G64" s="914">
        <f>G61+G62+G63</f>
        <v>1568.2413056664818</v>
      </c>
      <c r="H64" s="914">
        <f>H61+H62+H63</f>
        <v>1484.8677931642335</v>
      </c>
      <c r="I64" s="922">
        <f>I61+I62+I63</f>
        <v>1224.3255665947074</v>
      </c>
      <c r="K64" s="910"/>
    </row>
    <row r="65" spans="4:11">
      <c r="D65" s="919"/>
      <c r="E65" s="912"/>
      <c r="F65" s="913"/>
      <c r="G65" s="913"/>
      <c r="H65" s="913"/>
      <c r="I65" s="920"/>
    </row>
    <row r="66" spans="4:11">
      <c r="D66" s="919" t="s">
        <v>581</v>
      </c>
      <c r="E66" s="912" t="s">
        <v>17</v>
      </c>
      <c r="F66" s="915">
        <f>F46</f>
        <v>1462.05675</v>
      </c>
      <c r="G66" s="915">
        <f>G46</f>
        <v>1570.7013791208792</v>
      </c>
      <c r="H66" s="915">
        <f>H46</f>
        <v>1485.606322463768</v>
      </c>
      <c r="I66" s="923">
        <f>I46</f>
        <v>1224.9244583333334</v>
      </c>
    </row>
    <row r="67" spans="4:11">
      <c r="D67" s="932" t="s">
        <v>584</v>
      </c>
      <c r="E67" s="933" t="s">
        <v>17</v>
      </c>
      <c r="F67" s="934">
        <f>F66-F64</f>
        <v>2.2010105864410434</v>
      </c>
      <c r="G67" s="934">
        <f>G66-G64</f>
        <v>2.4600734543973886</v>
      </c>
      <c r="H67" s="934">
        <f>H66-H64</f>
        <v>0.73852929953454804</v>
      </c>
      <c r="I67" s="935">
        <f>I66-I64</f>
        <v>0.59889173862598</v>
      </c>
      <c r="K67" s="1" t="s">
        <v>846</v>
      </c>
    </row>
    <row r="68" spans="4:11" ht="16.5" thickBot="1">
      <c r="D68" s="925" t="str">
        <f>B52</f>
        <v>Принятое количество экскаваторов тип 1 для бюджета</v>
      </c>
      <c r="E68" s="926"/>
      <c r="F68" s="1246">
        <f>IF(F66=0,0,F66/F64)</f>
        <v>1.0015076904703784</v>
      </c>
      <c r="G68" s="1246">
        <f>IF(G66=0,0,G66/G64)</f>
        <v>1.0015686829861632</v>
      </c>
      <c r="H68" s="1246">
        <f>IF(H66=0,0,H66/H64)</f>
        <v>1.000497370407611</v>
      </c>
      <c r="I68" s="1246">
        <f>IF(I66=0,0,I66/I64)</f>
        <v>1.0004891605263881</v>
      </c>
      <c r="K68" s="1" t="s">
        <v>704</v>
      </c>
    </row>
    <row r="69" spans="4:11" ht="16.5" customHeight="1" thickTop="1" thickBot="1">
      <c r="D69" s="1241" t="s">
        <v>589</v>
      </c>
      <c r="E69" s="1242" t="s">
        <v>221</v>
      </c>
      <c r="F69" s="1243">
        <f>K69</f>
        <v>479.76867951822612</v>
      </c>
      <c r="G69" s="1243">
        <f t="shared" ref="G69:I70" si="3">F69</f>
        <v>479.76867951822612</v>
      </c>
      <c r="H69" s="1243">
        <f t="shared" si="3"/>
        <v>479.76867951822612</v>
      </c>
      <c r="I69" s="1243">
        <f t="shared" si="3"/>
        <v>479.76867951822612</v>
      </c>
      <c r="J69" s="1720">
        <f t="shared" ref="J69:J70" si="4">(F69*F57+G69*G57+H69*H57+I69*I57)/J57</f>
        <v>479.76867951822618</v>
      </c>
      <c r="K69" s="1657">
        <v>479.76867951822612</v>
      </c>
    </row>
    <row r="70" spans="4:11" ht="17.25" thickTop="1" thickBot="1">
      <c r="D70" s="1074" t="s">
        <v>582</v>
      </c>
      <c r="E70" s="931" t="s">
        <v>221</v>
      </c>
      <c r="F70" s="1243">
        <f>K70</f>
        <v>644.7469413065545</v>
      </c>
      <c r="G70" s="939">
        <f t="shared" si="3"/>
        <v>644.7469413065545</v>
      </c>
      <c r="H70" s="939">
        <f t="shared" si="3"/>
        <v>644.7469413065545</v>
      </c>
      <c r="I70" s="939">
        <f t="shared" si="3"/>
        <v>644.7469413065545</v>
      </c>
      <c r="J70" s="1720" t="e">
        <f t="shared" si="4"/>
        <v>#DIV/0!</v>
      </c>
      <c r="K70" s="1657">
        <v>644.7469413065545</v>
      </c>
    </row>
    <row r="71" spans="4:11" ht="17.25" thickTop="1" thickBot="1">
      <c r="D71" s="1049" t="s">
        <v>583</v>
      </c>
      <c r="E71" s="1050" t="s">
        <v>221</v>
      </c>
      <c r="F71" s="1051">
        <f>IF(F59=0,0,(F69*F57+F70*F58)/F59)</f>
        <v>479.76867951822612</v>
      </c>
      <c r="G71" s="1051">
        <f>IF(G59=0,0,(G69*G57+G70*G58)/G59)</f>
        <v>479.76867951822612</v>
      </c>
      <c r="H71" s="1051">
        <f>IF(H59=0,0,(H69*H57+H70*H58)/H59)</f>
        <v>479.76867951822612</v>
      </c>
      <c r="I71" s="1051">
        <f>IF(I59=0,0,(I69*I57+I70*I58)/I59)</f>
        <v>479.76867951822612</v>
      </c>
      <c r="J71" s="1720">
        <f>(F71*F59+G71*G59+H71*H59+I71*I59)/J59</f>
        <v>479.76867951822618</v>
      </c>
      <c r="K71" s="1658">
        <v>534.34593521743329</v>
      </c>
    </row>
    <row r="72" spans="4:11" ht="17.25" thickTop="1" thickBot="1"/>
    <row r="73" spans="4:11" ht="16.5" thickTop="1">
      <c r="D73" s="1081" t="s">
        <v>590</v>
      </c>
      <c r="E73" s="1082" t="s">
        <v>221</v>
      </c>
      <c r="F73" s="1083">
        <f>F23</f>
        <v>429</v>
      </c>
      <c r="G73" s="1083">
        <f>G23</f>
        <v>410</v>
      </c>
      <c r="H73" s="1083">
        <f>H23</f>
        <v>411</v>
      </c>
      <c r="I73" s="1084">
        <f>I23</f>
        <v>451</v>
      </c>
    </row>
    <row r="74" spans="4:11" ht="16.5" thickBot="1">
      <c r="D74" s="1085" t="s">
        <v>582</v>
      </c>
      <c r="E74" s="912" t="s">
        <v>221</v>
      </c>
      <c r="F74" s="916">
        <f>F41</f>
        <v>620</v>
      </c>
      <c r="G74" s="916">
        <f>G41</f>
        <v>607</v>
      </c>
      <c r="H74" s="916">
        <f>H41</f>
        <v>620</v>
      </c>
      <c r="I74" s="1086">
        <f>I41</f>
        <v>620</v>
      </c>
    </row>
    <row r="75" spans="4:11" ht="17.25" thickTop="1" thickBot="1">
      <c r="D75" s="1049" t="s">
        <v>583</v>
      </c>
      <c r="E75" s="1050" t="s">
        <v>221</v>
      </c>
      <c r="F75" s="1051">
        <f>IF(F59=0,0,(F73*F57+F74*F58)/F59)</f>
        <v>429</v>
      </c>
      <c r="G75" s="1051">
        <f>IF(G59=0,0,(G73*G57+G74*G58)/G59)</f>
        <v>410</v>
      </c>
      <c r="H75" s="1051">
        <f>IF(H59=0,0,(H73*H57+H74*H58)/H59)</f>
        <v>411</v>
      </c>
      <c r="I75" s="1051">
        <f>IF(I59=0,0,(I73*I57+I74*I58)/I59)</f>
        <v>451</v>
      </c>
      <c r="J75" s="1080">
        <f>(F75*F59+G75*G59+H75*H59+I75*I59)/J59</f>
        <v>423.81261595547312</v>
      </c>
    </row>
    <row r="76" spans="4:11" ht="16.5" thickTop="1"/>
    <row r="78" spans="4:11">
      <c r="E78" s="1310" t="s">
        <v>662</v>
      </c>
      <c r="F78" s="1489">
        <v>0</v>
      </c>
      <c r="G78" s="1489">
        <v>0</v>
      </c>
      <c r="H78" s="1489">
        <v>0</v>
      </c>
      <c r="I78" s="1489">
        <v>0</v>
      </c>
    </row>
    <row r="79" spans="4:11">
      <c r="F79" s="1028"/>
      <c r="G79" s="1028"/>
      <c r="H79" s="1028"/>
      <c r="I79" s="1028"/>
    </row>
    <row r="80" spans="4:11">
      <c r="F80" s="1028"/>
      <c r="G80" s="1028"/>
      <c r="H80" s="1028"/>
      <c r="I80" s="1028"/>
      <c r="J80" s="1099"/>
    </row>
    <row r="81" spans="6:10">
      <c r="F81" s="1028"/>
      <c r="G81" s="1028"/>
      <c r="H81" s="1028"/>
      <c r="I81" s="1028"/>
      <c r="J81" s="1099"/>
    </row>
    <row r="82" spans="6:10">
      <c r="F82" s="1028"/>
      <c r="G82" s="1028"/>
      <c r="H82" s="1028"/>
      <c r="I82" s="1028"/>
      <c r="J82" s="1028"/>
    </row>
    <row r="83" spans="6:10">
      <c r="F83" s="54"/>
      <c r="H83" s="54"/>
      <c r="I83" s="57"/>
      <c r="J83" s="1028"/>
    </row>
    <row r="84" spans="6:10">
      <c r="F84" s="54"/>
      <c r="H84" s="54"/>
      <c r="I84" s="57"/>
    </row>
    <row r="85" spans="6:10">
      <c r="F85" s="54"/>
      <c r="H85" s="54"/>
      <c r="I85" s="57"/>
      <c r="J85" s="1028"/>
    </row>
    <row r="86" spans="6:10">
      <c r="F86" s="54"/>
      <c r="H86" s="54"/>
      <c r="I86" s="57"/>
      <c r="J86" s="1028"/>
    </row>
    <row r="87" spans="6:10">
      <c r="J87" s="1099"/>
    </row>
    <row r="88" spans="6:10">
      <c r="F88" s="54"/>
      <c r="J88" s="1099"/>
    </row>
    <row r="89" spans="6:10">
      <c r="J89" s="1099"/>
    </row>
  </sheetData>
  <sheetProtection formatColumns="0" formatRows="0" selectLockedCells="1"/>
  <mergeCells count="6">
    <mergeCell ref="A6:J6"/>
    <mergeCell ref="A29:A30"/>
    <mergeCell ref="A24:J24"/>
    <mergeCell ref="A11:A12"/>
    <mergeCell ref="F50:I50"/>
    <mergeCell ref="A44:J44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74"/>
  <sheetViews>
    <sheetView topLeftCell="D1" zoomScale="70" zoomScaleNormal="70" workbookViewId="0">
      <pane ySplit="5" topLeftCell="A66" activePane="bottomLeft" state="frozen"/>
      <selection activeCell="J65" sqref="J65"/>
      <selection pane="bottomLeft" activeCell="H80" sqref="H80"/>
    </sheetView>
  </sheetViews>
  <sheetFormatPr defaultColWidth="9.140625" defaultRowHeight="15"/>
  <cols>
    <col min="1" max="1" width="4.7109375" style="3" customWidth="1"/>
    <col min="2" max="2" width="56" style="3" customWidth="1"/>
    <col min="3" max="3" width="9.42578125" style="3" customWidth="1"/>
    <col min="4" max="4" width="36.5703125" style="3" customWidth="1"/>
    <col min="5" max="5" width="9.42578125" style="3" customWidth="1"/>
    <col min="6" max="9" width="16.5703125" style="3" bestFit="1" customWidth="1"/>
    <col min="10" max="10" width="68.28515625" style="87" customWidth="1"/>
    <col min="11" max="11" width="13.5703125" style="3" bestFit="1" customWidth="1"/>
    <col min="12" max="12" width="12.42578125" style="3" bestFit="1" customWidth="1"/>
    <col min="13" max="14" width="9.140625" style="3" customWidth="1"/>
    <col min="15" max="16384" width="9.140625" style="3"/>
  </cols>
  <sheetData>
    <row r="1" spans="1:12" ht="15.75">
      <c r="J1" s="429" t="s">
        <v>237</v>
      </c>
    </row>
    <row r="2" spans="1:12" ht="15.75">
      <c r="J2" s="429" t="s">
        <v>236</v>
      </c>
    </row>
    <row r="4" spans="1:12" ht="16.5" thickBot="1">
      <c r="A4" s="88"/>
      <c r="B4" s="1094" t="s">
        <v>357</v>
      </c>
      <c r="C4" s="1094" t="s">
        <v>803</v>
      </c>
      <c r="F4" s="1"/>
      <c r="G4" s="1"/>
      <c r="H4" s="1"/>
      <c r="I4" s="1"/>
      <c r="J4" s="1"/>
    </row>
    <row r="5" spans="1:12" s="1" customFormat="1" ht="32.25" customHeight="1" thickBot="1">
      <c r="A5" s="434" t="s">
        <v>80</v>
      </c>
      <c r="B5" s="434" t="s">
        <v>79</v>
      </c>
      <c r="C5" s="430" t="s">
        <v>78</v>
      </c>
      <c r="D5" s="431" t="s">
        <v>77</v>
      </c>
      <c r="E5" s="432" t="s">
        <v>76</v>
      </c>
      <c r="F5" s="433" t="s">
        <v>75</v>
      </c>
      <c r="G5" s="433" t="s">
        <v>74</v>
      </c>
      <c r="H5" s="433" t="s">
        <v>73</v>
      </c>
      <c r="I5" s="433" t="s">
        <v>72</v>
      </c>
      <c r="J5" s="240" t="s">
        <v>71</v>
      </c>
    </row>
    <row r="6" spans="1:12" s="1" customFormat="1" ht="16.5" thickBot="1">
      <c r="A6" s="1820" t="s">
        <v>370</v>
      </c>
      <c r="B6" s="1824"/>
      <c r="C6" s="1824"/>
      <c r="D6" s="1824"/>
      <c r="E6" s="1824"/>
      <c r="F6" s="1824"/>
      <c r="G6" s="1824"/>
      <c r="H6" s="1824"/>
      <c r="I6" s="1824"/>
      <c r="J6" s="1825"/>
      <c r="K6" s="1280"/>
    </row>
    <row r="7" spans="1:12" s="56" customFormat="1" ht="18">
      <c r="A7" s="363">
        <v>1</v>
      </c>
      <c r="B7" s="564" t="s">
        <v>362</v>
      </c>
      <c r="C7" s="62" t="s">
        <v>215</v>
      </c>
      <c r="D7" s="43" t="s">
        <v>11</v>
      </c>
      <c r="E7" s="43" t="s">
        <v>13</v>
      </c>
      <c r="F7" s="241">
        <f>F56</f>
        <v>1228000</v>
      </c>
      <c r="G7" s="241">
        <f>G56</f>
        <v>964000</v>
      </c>
      <c r="H7" s="241">
        <f>H56</f>
        <v>1193000</v>
      </c>
      <c r="I7" s="241">
        <f>I56</f>
        <v>1176000</v>
      </c>
      <c r="J7" s="567" t="s">
        <v>510</v>
      </c>
      <c r="K7" s="1281">
        <f>IF('Экс 1 (3000) '!K7=0,0,IF(('Экс 1 (3000) '!K7+'Экс 1 (3000) '!K25)&lt;'Экс 1 (3000) '!K49,0,('Экс 1 (3000) '!K7+'Экс 1 (3000) '!K25-'Экс 1 (3000) '!K49)*('Экс 1 (3000) '!K7/('Экс 1 (3000) '!K7+'Экс 1 (3000) '!K25))))</f>
        <v>2695000</v>
      </c>
      <c r="L7" s="909"/>
    </row>
    <row r="8" spans="1:12" s="1" customFormat="1" ht="30">
      <c r="A8" s="365">
        <v>2</v>
      </c>
      <c r="B8" s="226" t="s">
        <v>124</v>
      </c>
      <c r="C8" s="32" t="s">
        <v>123</v>
      </c>
      <c r="D8" s="32" t="s">
        <v>11</v>
      </c>
      <c r="E8" s="32" t="s">
        <v>13</v>
      </c>
      <c r="F8" s="903">
        <v>10.4</v>
      </c>
      <c r="G8" s="74">
        <f>F8</f>
        <v>10.4</v>
      </c>
      <c r="H8" s="74">
        <f>G8</f>
        <v>10.4</v>
      </c>
      <c r="I8" s="74">
        <f>H8</f>
        <v>10.4</v>
      </c>
      <c r="J8" s="258" t="s">
        <v>234</v>
      </c>
      <c r="K8" s="1280"/>
    </row>
    <row r="9" spans="1:12" s="1" customFormat="1" ht="16.5">
      <c r="A9" s="369">
        <v>3</v>
      </c>
      <c r="B9" s="226" t="s">
        <v>122</v>
      </c>
      <c r="C9" s="32" t="s">
        <v>121</v>
      </c>
      <c r="D9" s="32" t="s">
        <v>120</v>
      </c>
      <c r="E9" s="32" t="s">
        <v>47</v>
      </c>
      <c r="F9" s="245">
        <v>32</v>
      </c>
      <c r="G9" s="74">
        <f t="shared" ref="G9:I11" si="0">F9</f>
        <v>32</v>
      </c>
      <c r="H9" s="74">
        <f t="shared" si="0"/>
        <v>32</v>
      </c>
      <c r="I9" s="74">
        <f t="shared" si="0"/>
        <v>32</v>
      </c>
      <c r="J9" s="258" t="s">
        <v>203</v>
      </c>
      <c r="K9" s="1280"/>
    </row>
    <row r="10" spans="1:12" s="1" customFormat="1" ht="16.5">
      <c r="A10" s="365">
        <v>4</v>
      </c>
      <c r="B10" s="226" t="s">
        <v>119</v>
      </c>
      <c r="C10" s="32" t="s">
        <v>118</v>
      </c>
      <c r="D10" s="32" t="s">
        <v>11</v>
      </c>
      <c r="E10" s="32"/>
      <c r="F10" s="245">
        <v>0.8</v>
      </c>
      <c r="G10" s="74">
        <f t="shared" si="0"/>
        <v>0.8</v>
      </c>
      <c r="H10" s="74">
        <f t="shared" si="0"/>
        <v>0.8</v>
      </c>
      <c r="I10" s="74">
        <f t="shared" si="0"/>
        <v>0.8</v>
      </c>
      <c r="J10" s="259" t="s">
        <v>201</v>
      </c>
      <c r="K10" s="1280"/>
    </row>
    <row r="11" spans="1:12" s="1" customFormat="1" ht="16.5">
      <c r="A11" s="1823">
        <v>5</v>
      </c>
      <c r="B11" s="226" t="s">
        <v>117</v>
      </c>
      <c r="C11" s="32" t="s">
        <v>116</v>
      </c>
      <c r="D11" s="32" t="s">
        <v>115</v>
      </c>
      <c r="E11" s="32"/>
      <c r="F11" s="246">
        <v>1.45</v>
      </c>
      <c r="G11" s="702">
        <f t="shared" si="0"/>
        <v>1.45</v>
      </c>
      <c r="H11" s="702">
        <f t="shared" si="0"/>
        <v>1.45</v>
      </c>
      <c r="I11" s="702">
        <f t="shared" si="0"/>
        <v>1.45</v>
      </c>
      <c r="J11" s="258" t="s">
        <v>202</v>
      </c>
      <c r="K11" s="1280"/>
    </row>
    <row r="12" spans="1:12" s="1" customFormat="1" ht="17.25" thickBot="1">
      <c r="A12" s="1823"/>
      <c r="B12" s="566" t="s">
        <v>114</v>
      </c>
      <c r="C12" s="17" t="s">
        <v>113</v>
      </c>
      <c r="D12" s="17" t="s">
        <v>112</v>
      </c>
      <c r="E12" s="17"/>
      <c r="F12" s="77">
        <f>IF(F11=0,0,F10/F11)</f>
        <v>0.55172413793103448</v>
      </c>
      <c r="G12" s="77">
        <f>IF(G11=0,0,G10/G11)</f>
        <v>0.55172413793103448</v>
      </c>
      <c r="H12" s="77">
        <f>IF(H11=0,0,H10/H11)</f>
        <v>0.55172413793103448</v>
      </c>
      <c r="I12" s="77">
        <f>IF(I11=0,0,I10/I11)</f>
        <v>0.55172413793103448</v>
      </c>
      <c r="J12" s="238"/>
      <c r="K12" s="1280"/>
    </row>
    <row r="13" spans="1:12" s="1" customFormat="1" ht="18.75" customHeight="1">
      <c r="A13" s="368">
        <v>6</v>
      </c>
      <c r="B13" s="562" t="s">
        <v>111</v>
      </c>
      <c r="C13" s="83" t="s">
        <v>43</v>
      </c>
      <c r="D13" s="82" t="s">
        <v>364</v>
      </c>
      <c r="E13" s="81" t="s">
        <v>82</v>
      </c>
      <c r="F13" s="563">
        <f>IFERROR(ROUND(F8*F12/F9*3600,0),0)</f>
        <v>646</v>
      </c>
      <c r="G13" s="563">
        <f>IFERROR(ROUND(G8*G12/G9*3600,0),0)</f>
        <v>646</v>
      </c>
      <c r="H13" s="563">
        <f>IFERROR(ROUND(H8*H12/H9*3600,0),0)</f>
        <v>646</v>
      </c>
      <c r="I13" s="563">
        <f>IFERROR(ROUND(I8*I12/I9*3600,0),0)</f>
        <v>646</v>
      </c>
      <c r="J13" s="260"/>
      <c r="K13" s="1280"/>
    </row>
    <row r="14" spans="1:12" s="1" customFormat="1" ht="16.5">
      <c r="A14" s="519">
        <v>7</v>
      </c>
      <c r="B14" s="517" t="s">
        <v>109</v>
      </c>
      <c r="C14" s="68" t="s">
        <v>108</v>
      </c>
      <c r="D14" s="32" t="s">
        <v>11</v>
      </c>
      <c r="E14" s="75" t="s">
        <v>107</v>
      </c>
      <c r="F14" s="245">
        <f>'Экс 1 (3000) '!F14</f>
        <v>90.3</v>
      </c>
      <c r="G14" s="74">
        <f>F14</f>
        <v>90.3</v>
      </c>
      <c r="H14" s="74">
        <f>G14</f>
        <v>90.3</v>
      </c>
      <c r="I14" s="74">
        <f>H14</f>
        <v>90.3</v>
      </c>
      <c r="J14" s="248" t="s">
        <v>206</v>
      </c>
      <c r="K14" s="1280"/>
    </row>
    <row r="15" spans="1:12" s="1" customFormat="1" ht="18">
      <c r="A15" s="519">
        <v>8</v>
      </c>
      <c r="B15" s="517" t="s">
        <v>360</v>
      </c>
      <c r="C15" s="518" t="s">
        <v>106</v>
      </c>
      <c r="D15" s="32" t="s">
        <v>105</v>
      </c>
      <c r="E15" s="75" t="s">
        <v>104</v>
      </c>
      <c r="F15" s="246">
        <f>'Экс 1 (3000) '!F15</f>
        <v>2.6694607001827833</v>
      </c>
      <c r="G15" s="246">
        <f>'Экс 1 (3000) '!G15</f>
        <v>2.7929051863078165</v>
      </c>
      <c r="H15" s="246">
        <f>'Экс 1 (3000) '!H15</f>
        <v>2.7846509632188936</v>
      </c>
      <c r="I15" s="246">
        <f>'Экс 1 (3000) '!I15</f>
        <v>2.8600212702893577</v>
      </c>
      <c r="J15" s="258" t="s">
        <v>202</v>
      </c>
      <c r="K15" s="1280"/>
    </row>
    <row r="16" spans="1:12" s="1" customFormat="1" ht="36.75" customHeight="1">
      <c r="A16" s="519">
        <v>9</v>
      </c>
      <c r="B16" s="517" t="s">
        <v>361</v>
      </c>
      <c r="C16" s="518" t="s">
        <v>102</v>
      </c>
      <c r="D16" s="32" t="s">
        <v>101</v>
      </c>
      <c r="E16" s="75" t="s">
        <v>13</v>
      </c>
      <c r="F16" s="74">
        <f>IF(F15=0, 0,ROUND(F14/F15,1))</f>
        <v>33.799999999999997</v>
      </c>
      <c r="G16" s="74">
        <f>IF(G15=0, 0,ROUND(G14/G15,1))</f>
        <v>32.299999999999997</v>
      </c>
      <c r="H16" s="74">
        <f>IF(H15=0, 0,ROUND(H14/H15,1))</f>
        <v>32.4</v>
      </c>
      <c r="I16" s="74">
        <f>IF(I15=0, 0,ROUND(I14/I15,1))</f>
        <v>31.6</v>
      </c>
      <c r="J16" s="29" t="s">
        <v>100</v>
      </c>
      <c r="K16" s="1280"/>
    </row>
    <row r="17" spans="1:15" s="1" customFormat="1" ht="18">
      <c r="A17" s="519">
        <v>10</v>
      </c>
      <c r="B17" s="517" t="s">
        <v>99</v>
      </c>
      <c r="C17" s="518" t="s">
        <v>98</v>
      </c>
      <c r="D17" s="32" t="s">
        <v>97</v>
      </c>
      <c r="E17" s="75" t="s">
        <v>13</v>
      </c>
      <c r="F17" s="245">
        <v>60</v>
      </c>
      <c r="G17" s="464">
        <f>F17</f>
        <v>60</v>
      </c>
      <c r="H17" s="464">
        <f>G17</f>
        <v>60</v>
      </c>
      <c r="I17" s="464">
        <f>H17</f>
        <v>60</v>
      </c>
      <c r="J17" s="248" t="s">
        <v>206</v>
      </c>
      <c r="K17" s="1280"/>
    </row>
    <row r="18" spans="1:15" s="1" customFormat="1" ht="21.75" customHeight="1">
      <c r="A18" s="519">
        <v>11</v>
      </c>
      <c r="B18" s="517" t="s">
        <v>96</v>
      </c>
      <c r="C18" s="518" t="s">
        <v>95</v>
      </c>
      <c r="D18" s="32" t="s">
        <v>11</v>
      </c>
      <c r="E18" s="75" t="s">
        <v>13</v>
      </c>
      <c r="F18" s="74">
        <f>IF(F11=0,0,F17/F11)</f>
        <v>41.379310344827587</v>
      </c>
      <c r="G18" s="74">
        <f>IF(G11=0,0,G17/G11)</f>
        <v>41.379310344827587</v>
      </c>
      <c r="H18" s="74">
        <f>IF(H11=0,0,H17/H11)</f>
        <v>41.379310344827587</v>
      </c>
      <c r="I18" s="74">
        <f>IF(I11=0,0,I17/I11)</f>
        <v>41.379310344827587</v>
      </c>
      <c r="J18" s="29"/>
      <c r="K18" s="1280"/>
    </row>
    <row r="19" spans="1:15" s="1" customFormat="1" ht="17.25" thickBot="1">
      <c r="A19" s="519">
        <v>12</v>
      </c>
      <c r="B19" s="70" t="s">
        <v>94</v>
      </c>
      <c r="C19" s="73" t="s">
        <v>93</v>
      </c>
      <c r="D19" s="17" t="s">
        <v>92</v>
      </c>
      <c r="E19" s="72"/>
      <c r="F19" s="77">
        <f>IF(F8=0,0,IF(F12=0,0,IF(F16&gt;F18,F18/(F8*F12),F16/(F8*F12))))</f>
        <v>5.890625</v>
      </c>
      <c r="G19" s="77">
        <f>IF(G8=0,0,IF(G12=0,0,IF(G16&gt;G18,G18/(G8*G12),G16/(G8*G12))))</f>
        <v>5.6292067307692299</v>
      </c>
      <c r="H19" s="77">
        <f>IF(H8=0,0,IF(H12=0,0,IF(H16&gt;H18,H18/(H8*H12),H16/(H8*H12))))</f>
        <v>5.646634615384615</v>
      </c>
      <c r="I19" s="77">
        <f>IF(I8=0,0,IF(I12=0,0,IF(I16&gt;I18,I18/(I8*I12),I16/(I8*I12))))</f>
        <v>5.5072115384615392</v>
      </c>
      <c r="J19" s="20"/>
      <c r="K19" s="1280"/>
    </row>
    <row r="20" spans="1:15" s="1" customFormat="1" ht="15.75" customHeight="1">
      <c r="A20" s="368">
        <v>13</v>
      </c>
      <c r="B20" s="359" t="s">
        <v>91</v>
      </c>
      <c r="C20" s="71" t="s">
        <v>90</v>
      </c>
      <c r="D20" s="43" t="s">
        <v>89</v>
      </c>
      <c r="E20" s="37" t="s">
        <v>1</v>
      </c>
      <c r="F20" s="76">
        <f>ROUNDUP(F19,0)</f>
        <v>6</v>
      </c>
      <c r="G20" s="76">
        <f>ROUNDUP(G19,0)</f>
        <v>6</v>
      </c>
      <c r="H20" s="76">
        <f>ROUNDUP(H19,0)</f>
        <v>6</v>
      </c>
      <c r="I20" s="76">
        <f>ROUNDUP(I19,0)</f>
        <v>6</v>
      </c>
      <c r="J20" s="36"/>
      <c r="K20" s="1280"/>
    </row>
    <row r="21" spans="1:15" s="1" customFormat="1" ht="15.75" customHeight="1">
      <c r="A21" s="519">
        <v>14</v>
      </c>
      <c r="B21" s="517" t="s">
        <v>88</v>
      </c>
      <c r="C21" s="518" t="s">
        <v>87</v>
      </c>
      <c r="D21" s="32" t="s">
        <v>11</v>
      </c>
      <c r="E21" s="75" t="s">
        <v>47</v>
      </c>
      <c r="F21" s="245">
        <v>60</v>
      </c>
      <c r="G21" s="464">
        <f>F21</f>
        <v>60</v>
      </c>
      <c r="H21" s="464">
        <f>G21</f>
        <v>60</v>
      </c>
      <c r="I21" s="464">
        <f>H21</f>
        <v>60</v>
      </c>
      <c r="J21" s="248" t="s">
        <v>203</v>
      </c>
      <c r="K21" s="1280"/>
    </row>
    <row r="22" spans="1:15" s="1" customFormat="1" ht="17.25" thickBot="1">
      <c r="A22" s="367">
        <v>15</v>
      </c>
      <c r="B22" s="70" t="s">
        <v>86</v>
      </c>
      <c r="C22" s="73" t="s">
        <v>85</v>
      </c>
      <c r="D22" s="17" t="s">
        <v>84</v>
      </c>
      <c r="E22" s="72" t="s">
        <v>61</v>
      </c>
      <c r="F22" s="59">
        <f>ROUND(F9/60*F20+F21/60,2)</f>
        <v>4.2</v>
      </c>
      <c r="G22" s="59">
        <f>ROUND(G9/60*G20+G21/60,2)</f>
        <v>4.2</v>
      </c>
      <c r="H22" s="59">
        <f>ROUND(H9/60*H20+H21/60,2)</f>
        <v>4.2</v>
      </c>
      <c r="I22" s="59">
        <f>ROUND(I9/60*I20+I21/60,2)</f>
        <v>4.2</v>
      </c>
      <c r="J22" s="20"/>
      <c r="K22" s="1280"/>
    </row>
    <row r="23" spans="1:15" s="1" customFormat="1" ht="18" thickBot="1">
      <c r="A23" s="353">
        <v>16</v>
      </c>
      <c r="B23" s="360" t="s">
        <v>83</v>
      </c>
      <c r="C23" s="354" t="s">
        <v>365</v>
      </c>
      <c r="D23" s="355" t="s">
        <v>220</v>
      </c>
      <c r="E23" s="356" t="s">
        <v>170</v>
      </c>
      <c r="F23" s="357">
        <f>IF(F22=0,0,IF(F16&lt;F18,ROUND(60/F22*F16,0),ROUND(60/F22*F18,0)))</f>
        <v>483</v>
      </c>
      <c r="G23" s="357">
        <f>IF(G22=0,0,IF(G16&lt;G18,ROUND(60/G22*G16,0),ROUND(60/G22*G18,0)))</f>
        <v>461</v>
      </c>
      <c r="H23" s="357">
        <f>IF(H22=0,0,IF(H16&lt;H18,ROUND(60/H22*H16,0),ROUND(60/H22*H18,0)))</f>
        <v>463</v>
      </c>
      <c r="I23" s="357">
        <f>IF(I22=0,0,IF(I16&lt;I18,ROUND(60/I22*I16,0),ROUND(60/I22*I18,0)))</f>
        <v>451</v>
      </c>
      <c r="J23" s="352"/>
      <c r="K23" s="1280"/>
    </row>
    <row r="24" spans="1:15" s="1" customFormat="1" ht="16.5" thickBot="1">
      <c r="A24" s="1820" t="s">
        <v>371</v>
      </c>
      <c r="B24" s="1824"/>
      <c r="C24" s="1824"/>
      <c r="D24" s="1824"/>
      <c r="E24" s="1824"/>
      <c r="F24" s="1824"/>
      <c r="G24" s="1824"/>
      <c r="H24" s="1824"/>
      <c r="I24" s="1824"/>
      <c r="J24" s="1825"/>
      <c r="K24" s="1280"/>
    </row>
    <row r="25" spans="1:15" s="1" customFormat="1" ht="18">
      <c r="A25" s="363">
        <v>1</v>
      </c>
      <c r="B25" s="564" t="s">
        <v>363</v>
      </c>
      <c r="C25" s="62" t="s">
        <v>215</v>
      </c>
      <c r="D25" s="43" t="s">
        <v>11</v>
      </c>
      <c r="E25" s="43" t="s">
        <v>13</v>
      </c>
      <c r="F25" s="241">
        <f>F57</f>
        <v>300000</v>
      </c>
      <c r="G25" s="241">
        <f>G57</f>
        <v>700000</v>
      </c>
      <c r="H25" s="241">
        <f>H57</f>
        <v>450000</v>
      </c>
      <c r="I25" s="241">
        <f>I57</f>
        <v>428334</v>
      </c>
      <c r="J25" s="567" t="s">
        <v>510</v>
      </c>
      <c r="K25" s="1281">
        <f>IF('Экс 1 (3000) '!K25=0,0,IF(('Экс 1 (3000) '!K7+'Экс 1 (3000) '!K25)&lt;'Экс 1 (3000) '!K49,0,('Экс 1 (3000) '!K7+'Экс 1 (3000) '!K25-'Экс 1 (3000) '!K49)*('Экс 1 (3000) '!K25/('Экс 1 (3000) '!K7+'Экс 1 (3000) '!K25))))</f>
        <v>0</v>
      </c>
      <c r="L25" s="909"/>
      <c r="M25" s="57"/>
    </row>
    <row r="26" spans="1:15" s="1" customFormat="1" ht="30">
      <c r="A26" s="365">
        <v>2</v>
      </c>
      <c r="B26" s="226" t="s">
        <v>124</v>
      </c>
      <c r="C26" s="32" t="s">
        <v>123</v>
      </c>
      <c r="D26" s="32" t="s">
        <v>11</v>
      </c>
      <c r="E26" s="32" t="s">
        <v>13</v>
      </c>
      <c r="F26" s="74">
        <f>F8</f>
        <v>10.4</v>
      </c>
      <c r="G26" s="74">
        <f>G8</f>
        <v>10.4</v>
      </c>
      <c r="H26" s="74">
        <f>H8</f>
        <v>10.4</v>
      </c>
      <c r="I26" s="74">
        <f>I8</f>
        <v>10.4</v>
      </c>
      <c r="J26" s="568" t="s">
        <v>234</v>
      </c>
      <c r="K26" s="1282"/>
      <c r="L26" s="910"/>
      <c r="M26" s="700"/>
      <c r="O26" s="57"/>
    </row>
    <row r="27" spans="1:15" s="1" customFormat="1" ht="16.5">
      <c r="A27" s="369">
        <v>3</v>
      </c>
      <c r="B27" s="226" t="s">
        <v>122</v>
      </c>
      <c r="C27" s="32" t="s">
        <v>121</v>
      </c>
      <c r="D27" s="32" t="s">
        <v>120</v>
      </c>
      <c r="E27" s="32" t="s">
        <v>47</v>
      </c>
      <c r="F27" s="245">
        <v>26</v>
      </c>
      <c r="G27" s="464">
        <f t="shared" ref="G27:I29" si="1">F27</f>
        <v>26</v>
      </c>
      <c r="H27" s="464">
        <f t="shared" si="1"/>
        <v>26</v>
      </c>
      <c r="I27" s="464">
        <f t="shared" si="1"/>
        <v>26</v>
      </c>
      <c r="J27" s="258" t="s">
        <v>203</v>
      </c>
      <c r="K27" s="58"/>
      <c r="M27" s="57"/>
    </row>
    <row r="28" spans="1:15" s="1" customFormat="1" ht="16.5">
      <c r="A28" s="365">
        <v>4</v>
      </c>
      <c r="B28" s="226" t="s">
        <v>119</v>
      </c>
      <c r="C28" s="32" t="s">
        <v>118</v>
      </c>
      <c r="D28" s="32" t="s">
        <v>11</v>
      </c>
      <c r="E28" s="32"/>
      <c r="F28" s="245">
        <v>0.8</v>
      </c>
      <c r="G28" s="702">
        <f t="shared" si="1"/>
        <v>0.8</v>
      </c>
      <c r="H28" s="702">
        <f t="shared" si="1"/>
        <v>0.8</v>
      </c>
      <c r="I28" s="702">
        <f t="shared" si="1"/>
        <v>0.8</v>
      </c>
      <c r="J28" s="259" t="s">
        <v>201</v>
      </c>
      <c r="O28" s="57"/>
    </row>
    <row r="29" spans="1:15" s="358" customFormat="1" ht="16.5">
      <c r="A29" s="1823">
        <v>5</v>
      </c>
      <c r="B29" s="226" t="s">
        <v>117</v>
      </c>
      <c r="C29" s="32" t="s">
        <v>116</v>
      </c>
      <c r="D29" s="32" t="s">
        <v>115</v>
      </c>
      <c r="E29" s="32"/>
      <c r="F29" s="245">
        <v>1.3</v>
      </c>
      <c r="G29" s="702">
        <f t="shared" si="1"/>
        <v>1.3</v>
      </c>
      <c r="H29" s="702">
        <f t="shared" si="1"/>
        <v>1.3</v>
      </c>
      <c r="I29" s="702">
        <f t="shared" si="1"/>
        <v>1.3</v>
      </c>
      <c r="J29" s="258" t="s">
        <v>202</v>
      </c>
    </row>
    <row r="30" spans="1:15" s="1" customFormat="1" ht="17.25" thickBot="1">
      <c r="A30" s="1823"/>
      <c r="B30" s="566" t="s">
        <v>114</v>
      </c>
      <c r="C30" s="17" t="s">
        <v>113</v>
      </c>
      <c r="D30" s="17" t="s">
        <v>112</v>
      </c>
      <c r="E30" s="17"/>
      <c r="F30" s="77">
        <f>IF(F29=0,0,F28/F29)</f>
        <v>0.61538461538461542</v>
      </c>
      <c r="G30" s="77">
        <f>IF(G29=0,0,G28/G29)</f>
        <v>0.61538461538461542</v>
      </c>
      <c r="H30" s="77">
        <f>IF(H29=0,0,H28/H29)</f>
        <v>0.61538461538461542</v>
      </c>
      <c r="I30" s="77">
        <f>IF(I29=0,0,I28/I29)</f>
        <v>0.61538461538461542</v>
      </c>
      <c r="J30" s="238"/>
    </row>
    <row r="31" spans="1:15" ht="18">
      <c r="A31" s="368">
        <v>6</v>
      </c>
      <c r="B31" s="562" t="s">
        <v>111</v>
      </c>
      <c r="C31" s="83" t="s">
        <v>43</v>
      </c>
      <c r="D31" s="82" t="s">
        <v>364</v>
      </c>
      <c r="E31" s="81" t="s">
        <v>82</v>
      </c>
      <c r="F31" s="563">
        <f>IFERROR(ROUND(F26*F30/F27*3600,0),0)</f>
        <v>886</v>
      </c>
      <c r="G31" s="563">
        <f>IFERROR(ROUND(G26*G30/G27*3600,0),0)</f>
        <v>886</v>
      </c>
      <c r="H31" s="563">
        <f>IFERROR(ROUND(H26*H30/H27*3600,0),0)</f>
        <v>886</v>
      </c>
      <c r="I31" s="563">
        <f>IFERROR(ROUND(I26*I30/I27*3600,0),0)</f>
        <v>886</v>
      </c>
      <c r="J31" s="260"/>
    </row>
    <row r="32" spans="1:15" ht="16.5">
      <c r="A32" s="519">
        <v>7</v>
      </c>
      <c r="B32" s="517" t="s">
        <v>109</v>
      </c>
      <c r="C32" s="68" t="s">
        <v>108</v>
      </c>
      <c r="D32" s="32" t="s">
        <v>11</v>
      </c>
      <c r="E32" s="75" t="s">
        <v>107</v>
      </c>
      <c r="F32" s="543">
        <f>F14</f>
        <v>90.3</v>
      </c>
      <c r="G32" s="543">
        <f>G14</f>
        <v>90.3</v>
      </c>
      <c r="H32" s="543">
        <f>H14</f>
        <v>90.3</v>
      </c>
      <c r="I32" s="543">
        <f>I14</f>
        <v>90.3</v>
      </c>
      <c r="J32" s="503" t="s">
        <v>206</v>
      </c>
    </row>
    <row r="33" spans="1:11" ht="18">
      <c r="A33" s="519">
        <v>8</v>
      </c>
      <c r="B33" s="517" t="s">
        <v>521</v>
      </c>
      <c r="C33" s="518" t="s">
        <v>106</v>
      </c>
      <c r="D33" s="32" t="s">
        <v>105</v>
      </c>
      <c r="E33" s="75" t="s">
        <v>104</v>
      </c>
      <c r="F33" s="246">
        <f>'Экс 1 (3000) '!F33</f>
        <v>1.8733579498806623</v>
      </c>
      <c r="G33" s="246">
        <f>'Экс 1 (3000) '!G33</f>
        <v>1.9981489855158836</v>
      </c>
      <c r="H33" s="246">
        <f>'Экс 1 (3000) '!H33</f>
        <v>1.8452780584914406</v>
      </c>
      <c r="I33" s="246">
        <f>'Экс 1 (3000) '!I33</f>
        <v>1.8139311317009195</v>
      </c>
      <c r="J33" s="258" t="s">
        <v>202</v>
      </c>
    </row>
    <row r="34" spans="1:11" ht="30">
      <c r="A34" s="519">
        <v>9</v>
      </c>
      <c r="B34" s="517" t="s">
        <v>103</v>
      </c>
      <c r="C34" s="518" t="s">
        <v>102</v>
      </c>
      <c r="D34" s="32" t="s">
        <v>101</v>
      </c>
      <c r="E34" s="75" t="s">
        <v>13</v>
      </c>
      <c r="F34" s="74">
        <f>IF(F33=0, 0,ROUND(F32/F33,1))</f>
        <v>48.2</v>
      </c>
      <c r="G34" s="74">
        <f>IF(G33=0, 0,ROUND(G32/G33,1))</f>
        <v>45.2</v>
      </c>
      <c r="H34" s="74">
        <f>IF(H33=0, 0,ROUND(H32/H33,1))</f>
        <v>48.9</v>
      </c>
      <c r="I34" s="74">
        <f>IF(I33=0, 0,ROUND(I32/I33,1))</f>
        <v>49.8</v>
      </c>
      <c r="J34" s="29" t="s">
        <v>100</v>
      </c>
    </row>
    <row r="35" spans="1:11" ht="18">
      <c r="A35" s="519">
        <v>10</v>
      </c>
      <c r="B35" s="517" t="s">
        <v>99</v>
      </c>
      <c r="C35" s="518" t="s">
        <v>98</v>
      </c>
      <c r="D35" s="32" t="s">
        <v>97</v>
      </c>
      <c r="E35" s="75" t="s">
        <v>13</v>
      </c>
      <c r="F35" s="543">
        <f>F17</f>
        <v>60</v>
      </c>
      <c r="G35" s="74">
        <f>F35</f>
        <v>60</v>
      </c>
      <c r="H35" s="74">
        <f>G35</f>
        <v>60</v>
      </c>
      <c r="I35" s="74">
        <f>H35</f>
        <v>60</v>
      </c>
      <c r="J35" s="503" t="s">
        <v>206</v>
      </c>
    </row>
    <row r="36" spans="1:11" ht="18">
      <c r="A36" s="519">
        <v>11</v>
      </c>
      <c r="B36" s="517" t="s">
        <v>96</v>
      </c>
      <c r="C36" s="518" t="s">
        <v>95</v>
      </c>
      <c r="D36" s="32" t="s">
        <v>11</v>
      </c>
      <c r="E36" s="75" t="s">
        <v>13</v>
      </c>
      <c r="F36" s="74">
        <f>IF(F29=0,0,F35/F29)</f>
        <v>46.153846153846153</v>
      </c>
      <c r="G36" s="74">
        <f>IF(G29=0,0,G35/G29)</f>
        <v>46.153846153846153</v>
      </c>
      <c r="H36" s="74">
        <f>IF(H29=0,0,H35/H29)</f>
        <v>46.153846153846153</v>
      </c>
      <c r="I36" s="74">
        <f>IF(I29=0,0,I35/I29)</f>
        <v>46.153846153846153</v>
      </c>
      <c r="J36" s="503"/>
    </row>
    <row r="37" spans="1:11" ht="17.25" thickBot="1">
      <c r="A37" s="519">
        <v>12</v>
      </c>
      <c r="B37" s="70" t="s">
        <v>94</v>
      </c>
      <c r="C37" s="73" t="s">
        <v>93</v>
      </c>
      <c r="D37" s="17" t="s">
        <v>92</v>
      </c>
      <c r="E37" s="72"/>
      <c r="F37" s="77">
        <f>IF(F26=0,0,IF(F30=0,0,IF(F34&gt;F36,F36/(F26*F30),F34/(F26*F30))))</f>
        <v>7.2115384615384608</v>
      </c>
      <c r="G37" s="77">
        <f>IF(G26=0,0,IF(G30=0,0,IF(G34&gt;G36,G36/(G26*G30),G34/(G26*G30))))</f>
        <v>7.0625</v>
      </c>
      <c r="H37" s="77">
        <f>IF(H26=0,0,IF(H30=0,0,IF(H34&gt;H36,H36/(H26*H30),H34/(H26*H30))))</f>
        <v>7.2115384615384608</v>
      </c>
      <c r="I37" s="77">
        <f>IF(I26=0,0,IF(I30=0,0,IF(I34&gt;I36,I36/(I26*I30),I34/(I26*I30))))</f>
        <v>7.2115384615384608</v>
      </c>
      <c r="J37" s="858"/>
    </row>
    <row r="38" spans="1:11" ht="16.5">
      <c r="A38" s="368">
        <v>13</v>
      </c>
      <c r="B38" s="359" t="s">
        <v>91</v>
      </c>
      <c r="C38" s="71" t="s">
        <v>90</v>
      </c>
      <c r="D38" s="43" t="s">
        <v>89</v>
      </c>
      <c r="E38" s="37" t="s">
        <v>1</v>
      </c>
      <c r="F38" s="76">
        <f>ROUNDUP(F37,0)</f>
        <v>8</v>
      </c>
      <c r="G38" s="76">
        <f>ROUNDUP(G37,0)</f>
        <v>8</v>
      </c>
      <c r="H38" s="76">
        <f>ROUNDUP(H37,0)</f>
        <v>8</v>
      </c>
      <c r="I38" s="76">
        <f>ROUNDUP(I37,0)</f>
        <v>8</v>
      </c>
      <c r="J38" s="859"/>
    </row>
    <row r="39" spans="1:11" ht="16.5">
      <c r="A39" s="519">
        <v>14</v>
      </c>
      <c r="B39" s="544" t="s">
        <v>88</v>
      </c>
      <c r="C39" s="545" t="s">
        <v>87</v>
      </c>
      <c r="D39" s="32" t="s">
        <v>11</v>
      </c>
      <c r="E39" s="75" t="s">
        <v>47</v>
      </c>
      <c r="F39" s="857">
        <f>F21</f>
        <v>60</v>
      </c>
      <c r="G39" s="464">
        <f>F39</f>
        <v>60</v>
      </c>
      <c r="H39" s="464">
        <f>G39</f>
        <v>60</v>
      </c>
      <c r="I39" s="464">
        <f>H39</f>
        <v>60</v>
      </c>
      <c r="J39" s="503" t="s">
        <v>203</v>
      </c>
    </row>
    <row r="40" spans="1:11" ht="17.25" thickBot="1">
      <c r="A40" s="367">
        <v>15</v>
      </c>
      <c r="B40" s="70" t="s">
        <v>86</v>
      </c>
      <c r="C40" s="73" t="s">
        <v>85</v>
      </c>
      <c r="D40" s="17" t="s">
        <v>84</v>
      </c>
      <c r="E40" s="72" t="s">
        <v>61</v>
      </c>
      <c r="F40" s="59">
        <f>ROUND(F27/60*F38+F39/60,2)</f>
        <v>4.47</v>
      </c>
      <c r="G40" s="59">
        <f>ROUND(G27/60*G38+G39/60,2)</f>
        <v>4.47</v>
      </c>
      <c r="H40" s="59">
        <f>ROUND(H27/60*H38+H39/60,2)</f>
        <v>4.47</v>
      </c>
      <c r="I40" s="59">
        <f>ROUND(I27/60*I38+I39/60,2)</f>
        <v>4.47</v>
      </c>
      <c r="J40" s="20"/>
    </row>
    <row r="41" spans="1:11" ht="18" thickBot="1">
      <c r="A41" s="706">
        <v>16</v>
      </c>
      <c r="B41" s="707" t="s">
        <v>83</v>
      </c>
      <c r="C41" s="540" t="s">
        <v>365</v>
      </c>
      <c r="D41" s="541" t="s">
        <v>220</v>
      </c>
      <c r="E41" s="549" t="s">
        <v>170</v>
      </c>
      <c r="F41" s="542">
        <f>IF(F40=0,0,IF(F34&lt;F36,ROUND(60/F40*F34,0),ROUND(60/F40*F36,0)))</f>
        <v>620</v>
      </c>
      <c r="G41" s="542">
        <f>IF(G40=0,0,IF(G34&lt;G36,ROUND(60/G40*G34,0),ROUND(60/G40*G36,0)))</f>
        <v>607</v>
      </c>
      <c r="H41" s="542">
        <f>IF(H40=0,0,IF(H34&lt;H36,ROUND(60/H40*H34,0),ROUND(60/H40*H36,0)))</f>
        <v>620</v>
      </c>
      <c r="I41" s="542">
        <f>IF(I40=0,0,IF(I34&lt;I36,ROUND(60/I40*I34,0),ROUND(60/I40*I36,0)))</f>
        <v>620</v>
      </c>
      <c r="J41" s="550"/>
      <c r="K41" s="908"/>
    </row>
    <row r="42" spans="1:11" ht="43.5" thickBot="1">
      <c r="A42" s="721">
        <v>17</v>
      </c>
      <c r="B42" s="722" t="s">
        <v>372</v>
      </c>
      <c r="C42" s="1832" t="s">
        <v>376</v>
      </c>
      <c r="D42" s="1832"/>
      <c r="E42" s="376" t="s">
        <v>170</v>
      </c>
      <c r="F42" s="717">
        <f>IFERROR((F23*F7+F41*F25)/(F7+F25),0)</f>
        <v>509.89790575916231</v>
      </c>
      <c r="G42" s="717">
        <f>IFERROR((G23*G7+G41*G25)/(G7+G25),0)</f>
        <v>522.41826923076928</v>
      </c>
      <c r="H42" s="717">
        <f>IFERROR((H23*H7+H41*H25)/(H7+H25),0)</f>
        <v>506.00060864272672</v>
      </c>
      <c r="I42" s="717">
        <f>IFERROR((I23*I7+I41*I25)/(I7+I25),0)</f>
        <v>496.12055843733287</v>
      </c>
      <c r="J42" s="723" t="s">
        <v>493</v>
      </c>
    </row>
    <row r="43" spans="1:11" ht="15.75" thickBot="1"/>
    <row r="44" spans="1:11" ht="19.5" thickBot="1">
      <c r="A44" s="1829" t="s">
        <v>509</v>
      </c>
      <c r="B44" s="1830"/>
      <c r="C44" s="1830"/>
      <c r="D44" s="1830"/>
      <c r="E44" s="1830"/>
      <c r="F44" s="1830"/>
      <c r="G44" s="1830"/>
      <c r="H44" s="1830"/>
      <c r="I44" s="1830"/>
      <c r="J44" s="1831"/>
    </row>
    <row r="45" spans="1:11" ht="57.75" thickBot="1">
      <c r="A45" s="712">
        <v>18</v>
      </c>
      <c r="B45" s="559" t="s">
        <v>496</v>
      </c>
      <c r="C45" s="724" t="s">
        <v>499</v>
      </c>
      <c r="D45" s="722" t="s">
        <v>497</v>
      </c>
      <c r="E45" s="725" t="s">
        <v>170</v>
      </c>
      <c r="F45" s="747">
        <f>F42</f>
        <v>509.89790575916231</v>
      </c>
      <c r="G45" s="747">
        <f>G42</f>
        <v>522.41826923076928</v>
      </c>
      <c r="H45" s="747">
        <f>H42</f>
        <v>506.00060864272672</v>
      </c>
      <c r="I45" s="747">
        <f>I42</f>
        <v>496.12055843733287</v>
      </c>
      <c r="J45" s="719" t="s">
        <v>495</v>
      </c>
    </row>
    <row r="46" spans="1:11">
      <c r="A46" s="546">
        <v>19</v>
      </c>
      <c r="B46" s="539" t="s">
        <v>377</v>
      </c>
      <c r="C46" s="1833" t="s">
        <v>355</v>
      </c>
      <c r="D46" s="1834"/>
      <c r="E46" s="547" t="s">
        <v>17</v>
      </c>
      <c r="F46" s="1230">
        <v>3003.3382499999998</v>
      </c>
      <c r="G46" s="1230">
        <v>3128.5937765567764</v>
      </c>
      <c r="H46" s="1230">
        <v>3177.8360579710143</v>
      </c>
      <c r="I46" s="1230">
        <v>3108.160721014493</v>
      </c>
      <c r="J46" s="548" t="s">
        <v>355</v>
      </c>
    </row>
    <row r="47" spans="1:11" ht="30">
      <c r="A47" s="708">
        <v>20</v>
      </c>
      <c r="B47" s="709" t="s">
        <v>367</v>
      </c>
      <c r="C47" s="83" t="s">
        <v>502</v>
      </c>
      <c r="D47" s="82"/>
      <c r="E47" s="81" t="s">
        <v>17</v>
      </c>
      <c r="F47" s="1653">
        <v>60</v>
      </c>
      <c r="G47" s="1653">
        <v>60</v>
      </c>
      <c r="H47" s="1653">
        <v>60</v>
      </c>
      <c r="I47" s="1653">
        <v>60</v>
      </c>
      <c r="J47" s="711" t="s">
        <v>494</v>
      </c>
    </row>
    <row r="48" spans="1:11" ht="30.75" thickBot="1">
      <c r="A48" s="364">
        <v>21</v>
      </c>
      <c r="B48" s="552" t="s">
        <v>368</v>
      </c>
      <c r="C48" s="553" t="s">
        <v>505</v>
      </c>
      <c r="D48" s="553" t="s">
        <v>506</v>
      </c>
      <c r="E48" s="554" t="s">
        <v>17</v>
      </c>
      <c r="F48" s="555">
        <f>IF(F46-F47&lt;0,0,F46-F47)</f>
        <v>2943.3382499999998</v>
      </c>
      <c r="G48" s="555">
        <f>IF(G46-G47&lt;0,0,G46-G47)</f>
        <v>3068.5937765567764</v>
      </c>
      <c r="H48" s="555">
        <f>IF(H46-H47&lt;0,0,H46-H47)</f>
        <v>3117.8360579710143</v>
      </c>
      <c r="I48" s="555">
        <f>IF(I46-I47&lt;0,0,I46-I47)</f>
        <v>3048.160721014493</v>
      </c>
      <c r="J48" s="556"/>
    </row>
    <row r="49" spans="1:12" ht="29.25" customHeight="1" thickBot="1">
      <c r="A49" s="368">
        <v>22</v>
      </c>
      <c r="B49" s="359" t="s">
        <v>373</v>
      </c>
      <c r="C49" s="15" t="s">
        <v>213</v>
      </c>
      <c r="D49" s="14" t="s">
        <v>507</v>
      </c>
      <c r="E49" s="19" t="s">
        <v>13</v>
      </c>
      <c r="F49" s="18">
        <f>ROUND(F45*F48,-2)</f>
        <v>1500800</v>
      </c>
      <c r="G49" s="18">
        <f>ROUND(G45*G48,-2)</f>
        <v>1603100</v>
      </c>
      <c r="H49" s="18">
        <f>ROUND(H45*H48,-2)</f>
        <v>1577600</v>
      </c>
      <c r="I49" s="18">
        <f>ROUND(I45*I48,-2)</f>
        <v>1512300</v>
      </c>
      <c r="J49" s="36"/>
      <c r="K49" s="904"/>
    </row>
    <row r="50" spans="1:12" ht="29.25" customHeight="1" thickBot="1">
      <c r="A50" s="368">
        <v>23</v>
      </c>
      <c r="B50" s="359" t="s">
        <v>374</v>
      </c>
      <c r="C50" s="15" t="s">
        <v>214</v>
      </c>
      <c r="D50" s="14" t="s">
        <v>7</v>
      </c>
      <c r="E50" s="19" t="s">
        <v>13</v>
      </c>
      <c r="F50" s="1826">
        <f>F49+G49+H49+I49</f>
        <v>6193800</v>
      </c>
      <c r="G50" s="1827"/>
      <c r="H50" s="1827"/>
      <c r="I50" s="1828"/>
      <c r="J50" s="36"/>
    </row>
    <row r="51" spans="1:12" ht="45.75" thickBot="1">
      <c r="A51" s="370">
        <v>24</v>
      </c>
      <c r="B51" s="669" t="s">
        <v>219</v>
      </c>
      <c r="C51" s="267" t="s">
        <v>216</v>
      </c>
      <c r="D51" s="512"/>
      <c r="E51" s="4" t="s">
        <v>0</v>
      </c>
      <c r="F51" s="245">
        <v>2</v>
      </c>
      <c r="G51" s="245">
        <v>2</v>
      </c>
      <c r="H51" s="245">
        <v>2</v>
      </c>
      <c r="I51" s="245">
        <v>2</v>
      </c>
      <c r="J51" s="668" t="s">
        <v>476</v>
      </c>
    </row>
    <row r="52" spans="1:12" ht="29.25" thickBot="1">
      <c r="A52" s="342">
        <v>25</v>
      </c>
      <c r="B52" s="342" t="s">
        <v>375</v>
      </c>
      <c r="C52" s="343" t="s">
        <v>223</v>
      </c>
      <c r="D52" s="560"/>
      <c r="E52" s="411" t="s">
        <v>1</v>
      </c>
      <c r="F52" s="884">
        <f>IF(F45=0,0,IF((F7+F25)&gt;F49,F51,(F7+F25)/F49*F51))</f>
        <v>2</v>
      </c>
      <c r="G52" s="884">
        <f>IF(G45=0,0,IF((G7+G25)&gt;G49,G51,(G7+G25)/G49*G51))</f>
        <v>2</v>
      </c>
      <c r="H52" s="884">
        <f>IF(H45=0,0,IF((H7+H25)&gt;H49,H51,(H7+H25)/H49*H51))</f>
        <v>2</v>
      </c>
      <c r="I52" s="884">
        <f>IF(I45=0,0,IF((I7+I25)&gt;I49,I51,(I7+I25)/I49*I51))</f>
        <v>2</v>
      </c>
      <c r="J52" s="561" t="s">
        <v>369</v>
      </c>
    </row>
    <row r="53" spans="1:12" ht="15.75" thickBot="1">
      <c r="K53" s="908"/>
    </row>
    <row r="54" spans="1:12" ht="15.75">
      <c r="D54" s="917" t="str">
        <f>B7</f>
        <v>Горная масса скальная</v>
      </c>
      <c r="E54" s="918" t="s">
        <v>291</v>
      </c>
      <c r="F54" s="1586">
        <f>'Экс 1 (3000) '!F55-'Экс 1 (3000) '!F57</f>
        <v>2854040.7324999999</v>
      </c>
      <c r="G54" s="1586">
        <f>'Экс 1 (3000) '!G55-'Экс 1 (3000) '!G57</f>
        <v>2354455.8778749397</v>
      </c>
      <c r="H54" s="1586">
        <f>'Экс 1 (3000) '!H55-'Экс 1 (3000) '!H57</f>
        <v>2334073</v>
      </c>
      <c r="I54" s="1586">
        <f>'Экс 1 (3000) '!I55-'Экс 1 (3000) '!I57</f>
        <v>2433071</v>
      </c>
      <c r="J54" s="911">
        <f>F54+G54+H54+I54</f>
        <v>9975640.6103749387</v>
      </c>
      <c r="K54" s="54"/>
    </row>
    <row r="55" spans="1:12" ht="16.5" thickBot="1">
      <c r="C55" s="908"/>
      <c r="D55" s="1038" t="str">
        <f>B25</f>
        <v>Горная масса рыхлая</v>
      </c>
      <c r="E55" s="1056" t="s">
        <v>291</v>
      </c>
      <c r="F55" s="1789">
        <f>'Экс 1 (3000) '!F56-'Экс 1 (3000) '!F58</f>
        <v>461433.04712499958</v>
      </c>
      <c r="G55" s="1789">
        <f>'Экс 1 (3000) '!G56-'Экс 1 (3000) '!G58</f>
        <v>893746.69350002985</v>
      </c>
      <c r="H55" s="1789">
        <f>'Экс 1 (3000) '!H56-'Экс 1 (3000) '!H58</f>
        <v>658045</v>
      </c>
      <c r="I55" s="1789">
        <f>'Экс 1 (3000) '!I56-'Экс 1 (3000) '!I58</f>
        <v>448334</v>
      </c>
      <c r="J55" s="911">
        <f>F55+G55+H55+I55</f>
        <v>2461558.7406250294</v>
      </c>
      <c r="K55" s="54"/>
    </row>
    <row r="56" spans="1:12" ht="16.5" thickTop="1">
      <c r="D56" s="1761" t="s">
        <v>577</v>
      </c>
      <c r="E56" s="1062" t="s">
        <v>291</v>
      </c>
      <c r="F56" s="1063">
        <v>1228000</v>
      </c>
      <c r="G56" s="1063">
        <v>964000</v>
      </c>
      <c r="H56" s="1063">
        <v>1193000</v>
      </c>
      <c r="I56" s="1569">
        <f>1142000+34000</f>
        <v>1176000</v>
      </c>
      <c r="J56" s="1053">
        <f>F56+G56+H56+I56</f>
        <v>4561000</v>
      </c>
      <c r="K56" s="54"/>
    </row>
    <row r="57" spans="1:12" ht="15.75">
      <c r="D57" s="1762" t="s">
        <v>578</v>
      </c>
      <c r="E57" s="931" t="s">
        <v>291</v>
      </c>
      <c r="F57" s="930">
        <v>300000</v>
      </c>
      <c r="G57" s="930">
        <v>700000</v>
      </c>
      <c r="H57" s="930">
        <v>450000</v>
      </c>
      <c r="I57" s="1568">
        <v>428334</v>
      </c>
      <c r="J57" s="1054">
        <f>F57+G57+H57+I57</f>
        <v>1878334</v>
      </c>
    </row>
    <row r="58" spans="1:12" ht="16.5" thickBot="1">
      <c r="D58" s="1770" t="s">
        <v>575</v>
      </c>
      <c r="E58" s="1050" t="s">
        <v>291</v>
      </c>
      <c r="F58" s="1068">
        <f>F56+F57</f>
        <v>1528000</v>
      </c>
      <c r="G58" s="1068">
        <f>G56+G57</f>
        <v>1664000</v>
      </c>
      <c r="H58" s="1068">
        <f>H56+H57</f>
        <v>1643000</v>
      </c>
      <c r="I58" s="1570">
        <f>I56+I57</f>
        <v>1604334</v>
      </c>
      <c r="J58" s="1055">
        <f>F58+G58+H58+I58</f>
        <v>6439334</v>
      </c>
      <c r="L58" s="1162"/>
    </row>
    <row r="59" spans="1:12" ht="16.5" thickTop="1">
      <c r="D59" s="1057"/>
      <c r="E59" s="1058"/>
      <c r="F59" s="1059"/>
      <c r="G59" s="1059"/>
      <c r="H59" s="1059"/>
      <c r="I59" s="1060"/>
      <c r="J59" s="911"/>
    </row>
    <row r="60" spans="1:12" ht="15.75">
      <c r="D60" s="921" t="s">
        <v>586</v>
      </c>
      <c r="E60" s="912" t="s">
        <v>17</v>
      </c>
      <c r="F60" s="914">
        <f t="shared" ref="F60:I61" si="2">F56/F68</f>
        <v>2452.8147060014262</v>
      </c>
      <c r="G60" s="914">
        <f t="shared" si="2"/>
        <v>1925.499492333367</v>
      </c>
      <c r="H60" s="914">
        <f t="shared" si="2"/>
        <v>2382.9054920681606</v>
      </c>
      <c r="I60" s="922">
        <f t="shared" si="2"/>
        <v>2348.9495881577177</v>
      </c>
      <c r="J60" s="911"/>
    </row>
    <row r="61" spans="1:12" ht="15.75">
      <c r="D61" s="921" t="s">
        <v>585</v>
      </c>
      <c r="E61" s="912" t="s">
        <v>17</v>
      </c>
      <c r="F61" s="914">
        <f>F57/F69</f>
        <v>489.08960311162599</v>
      </c>
      <c r="G61" s="914">
        <f t="shared" si="2"/>
        <v>1141.2090739271273</v>
      </c>
      <c r="H61" s="914">
        <f t="shared" si="2"/>
        <v>733.63440466743896</v>
      </c>
      <c r="I61" s="922">
        <f t="shared" si="2"/>
        <v>698.31235353071736</v>
      </c>
    </row>
    <row r="62" spans="1:12" ht="15.75">
      <c r="D62" s="921" t="s">
        <v>579</v>
      </c>
      <c r="E62" s="912" t="s">
        <v>17</v>
      </c>
      <c r="F62" s="914">
        <f>F47</f>
        <v>60</v>
      </c>
      <c r="G62" s="914">
        <f>G47</f>
        <v>60</v>
      </c>
      <c r="H62" s="914">
        <f>H47</f>
        <v>60</v>
      </c>
      <c r="I62" s="922">
        <f>I47</f>
        <v>60</v>
      </c>
    </row>
    <row r="63" spans="1:12" ht="15.75">
      <c r="D63" s="921" t="s">
        <v>580</v>
      </c>
      <c r="E63" s="912" t="s">
        <v>17</v>
      </c>
      <c r="F63" s="914">
        <f>F60+F61+F62</f>
        <v>3001.904309113052</v>
      </c>
      <c r="G63" s="914">
        <f>G60+G61+G62</f>
        <v>3126.7085662604941</v>
      </c>
      <c r="H63" s="914">
        <f>H60+H61+H62</f>
        <v>3176.5398967355995</v>
      </c>
      <c r="I63" s="922">
        <f>I60+I61+I62</f>
        <v>3107.2619416884349</v>
      </c>
    </row>
    <row r="64" spans="1:12" ht="15.75">
      <c r="D64" s="919"/>
      <c r="E64" s="912"/>
      <c r="F64" s="913"/>
      <c r="G64" s="913"/>
      <c r="H64" s="913"/>
      <c r="I64" s="920"/>
    </row>
    <row r="65" spans="4:11" ht="15.75">
      <c r="D65" s="919" t="s">
        <v>581</v>
      </c>
      <c r="E65" s="912" t="s">
        <v>17</v>
      </c>
      <c r="F65" s="915">
        <f>F46</f>
        <v>3003.3382499999998</v>
      </c>
      <c r="G65" s="915">
        <f>G46</f>
        <v>3128.5937765567764</v>
      </c>
      <c r="H65" s="915">
        <f>H46</f>
        <v>3177.8360579710143</v>
      </c>
      <c r="I65" s="923">
        <f>I46</f>
        <v>3108.160721014493</v>
      </c>
    </row>
    <row r="66" spans="4:11" ht="15.75">
      <c r="D66" s="932" t="s">
        <v>587</v>
      </c>
      <c r="E66" s="933" t="s">
        <v>17</v>
      </c>
      <c r="F66" s="934">
        <f>F65-F63</f>
        <v>1.4339408869477666</v>
      </c>
      <c r="G66" s="934">
        <f>G65-G63</f>
        <v>1.8852102962823665</v>
      </c>
      <c r="H66" s="934">
        <f>H65-H63</f>
        <v>1.2961612354147292</v>
      </c>
      <c r="I66" s="935">
        <f>I65-I63</f>
        <v>0.89877932605804745</v>
      </c>
    </row>
    <row r="67" spans="4:11" ht="16.5" thickBot="1">
      <c r="D67" s="1771"/>
      <c r="E67" s="1050"/>
      <c r="F67" s="1763"/>
      <c r="G67" s="1763"/>
      <c r="H67" s="1763"/>
      <c r="I67" s="1764"/>
      <c r="K67" s="1279" t="s">
        <v>704</v>
      </c>
    </row>
    <row r="68" spans="4:11" ht="17.25" thickTop="1" thickBot="1">
      <c r="D68" s="1072" t="s">
        <v>589</v>
      </c>
      <c r="E68" s="1062" t="s">
        <v>221</v>
      </c>
      <c r="F68" s="1073">
        <f>$K68</f>
        <v>500.64931402905819</v>
      </c>
      <c r="G68" s="1073">
        <f t="shared" ref="G68:I69" si="3">$K68</f>
        <v>500.64931402905819</v>
      </c>
      <c r="H68" s="1073">
        <f t="shared" si="3"/>
        <v>500.64931402905819</v>
      </c>
      <c r="I68" s="1073">
        <f t="shared" si="3"/>
        <v>500.64931402905819</v>
      </c>
      <c r="J68" s="1724">
        <f>(F68*F56+G68*G56+H68*H56+I68*I56)/J56</f>
        <v>500.64931402905819</v>
      </c>
      <c r="K68" s="1582">
        <v>500.64931402905819</v>
      </c>
    </row>
    <row r="69" spans="4:11" ht="16.5" thickBot="1">
      <c r="D69" s="1074" t="s">
        <v>582</v>
      </c>
      <c r="E69" s="931" t="s">
        <v>221</v>
      </c>
      <c r="F69" s="939">
        <f>$K69</f>
        <v>613.38453749860298</v>
      </c>
      <c r="G69" s="939">
        <f t="shared" si="3"/>
        <v>613.38453749860298</v>
      </c>
      <c r="H69" s="939">
        <f t="shared" si="3"/>
        <v>613.38453749860298</v>
      </c>
      <c r="I69" s="939">
        <f t="shared" si="3"/>
        <v>613.38453749860298</v>
      </c>
      <c r="J69" s="1724">
        <f>(F69*F57+G69*G57+H69*H57+I69*I57)/J57</f>
        <v>613.38453749860309</v>
      </c>
      <c r="K69" s="1582">
        <v>613.38453749860298</v>
      </c>
    </row>
    <row r="70" spans="4:11" ht="17.25" thickTop="1" thickBot="1">
      <c r="D70" s="1049" t="s">
        <v>583</v>
      </c>
      <c r="E70" s="1050" t="s">
        <v>221</v>
      </c>
      <c r="F70" s="1051">
        <f>(F68*F56+F69*F57)/F58</f>
        <v>522.78319298250278</v>
      </c>
      <c r="G70" s="1051">
        <f>(G68*G56+G69*G57)/G58</f>
        <v>548.07398736360221</v>
      </c>
      <c r="H70" s="1051">
        <f>(H68*H56+H69*H57)/H58</f>
        <v>531.52627724348008</v>
      </c>
      <c r="I70" s="1052">
        <f>(I68*I56+I69*I57)/I58</f>
        <v>530.74798999653376</v>
      </c>
      <c r="J70" s="1718">
        <f>(F70*F58+G70*G58+H70*H58+I70*I58)/J58</f>
        <v>533.53383333500562</v>
      </c>
      <c r="K70" s="1583">
        <v>543.12283974519573</v>
      </c>
    </row>
    <row r="71" spans="4:11" ht="16.5" thickTop="1" thickBot="1">
      <c r="K71" s="1508"/>
    </row>
    <row r="72" spans="4:11" ht="15.75">
      <c r="D72" s="917" t="s">
        <v>590</v>
      </c>
      <c r="E72" s="918" t="s">
        <v>221</v>
      </c>
      <c r="F72" s="937">
        <f>F23</f>
        <v>483</v>
      </c>
      <c r="G72" s="937">
        <f>G23</f>
        <v>461</v>
      </c>
      <c r="H72" s="937">
        <f>H23</f>
        <v>463</v>
      </c>
      <c r="I72" s="938">
        <f>I23</f>
        <v>451</v>
      </c>
    </row>
    <row r="73" spans="4:11" ht="16.5" thickBot="1">
      <c r="D73" s="919" t="s">
        <v>582</v>
      </c>
      <c r="E73" s="912" t="s">
        <v>221</v>
      </c>
      <c r="F73" s="916">
        <f>F41</f>
        <v>620</v>
      </c>
      <c r="G73" s="916">
        <f>G41</f>
        <v>607</v>
      </c>
      <c r="H73" s="916">
        <f>H41</f>
        <v>620</v>
      </c>
      <c r="I73" s="924">
        <f>I41</f>
        <v>620</v>
      </c>
    </row>
    <row r="74" spans="4:11" ht="17.25" thickTop="1" thickBot="1">
      <c r="D74" s="925" t="s">
        <v>583</v>
      </c>
      <c r="E74" s="926" t="s">
        <v>221</v>
      </c>
      <c r="F74" s="927">
        <f>(F72*F56+F73*F57)/F58</f>
        <v>509.89790575916231</v>
      </c>
      <c r="G74" s="927">
        <f>(G72*G56+G73*G57)/G58</f>
        <v>522.41826923076928</v>
      </c>
      <c r="H74" s="927">
        <f>(H72*H56+H73*H57)/H58</f>
        <v>506.00060864272672</v>
      </c>
      <c r="I74" s="928">
        <f>(I72*I56+I73*I57)/I58</f>
        <v>496.12055843733287</v>
      </c>
      <c r="J74" s="1079">
        <f>(F74*F58+G74*G58+H74*H58+I74*I58)/J58</f>
        <v>508.70634758190829</v>
      </c>
    </row>
  </sheetData>
  <sheetProtection formatColumns="0" formatRows="0" selectLockedCells="1"/>
  <mergeCells count="8">
    <mergeCell ref="A6:J6"/>
    <mergeCell ref="F50:I50"/>
    <mergeCell ref="C42:D42"/>
    <mergeCell ref="A44:J44"/>
    <mergeCell ref="A11:A12"/>
    <mergeCell ref="A24:J24"/>
    <mergeCell ref="A29:A30"/>
    <mergeCell ref="C46:D46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83"/>
  <sheetViews>
    <sheetView topLeftCell="D54" zoomScale="70" zoomScaleNormal="70" workbookViewId="0">
      <selection activeCell="J70" sqref="J70"/>
    </sheetView>
  </sheetViews>
  <sheetFormatPr defaultColWidth="9.140625" defaultRowHeight="12.75"/>
  <cols>
    <col min="1" max="1" width="4.7109375" style="89" customWidth="1"/>
    <col min="2" max="2" width="58.28515625" style="89" customWidth="1"/>
    <col min="3" max="3" width="12.140625" style="89" bestFit="1" customWidth="1"/>
    <col min="4" max="4" width="40.28515625" style="89" customWidth="1"/>
    <col min="5" max="5" width="9.42578125" style="89" customWidth="1"/>
    <col min="6" max="9" width="16.5703125" style="89" bestFit="1" customWidth="1"/>
    <col min="10" max="10" width="76" style="90" customWidth="1"/>
    <col min="11" max="11" width="12.140625" style="89" bestFit="1" customWidth="1"/>
    <col min="12" max="14" width="9.140625" style="89" customWidth="1"/>
    <col min="15" max="16384" width="9.140625" style="89"/>
  </cols>
  <sheetData>
    <row r="1" spans="1:11" ht="15.75">
      <c r="J1" s="429" t="s">
        <v>237</v>
      </c>
    </row>
    <row r="2" spans="1:11" ht="15.75">
      <c r="J2" s="429" t="s">
        <v>236</v>
      </c>
    </row>
    <row r="4" spans="1:11" ht="16.5" thickBot="1">
      <c r="A4" s="88"/>
      <c r="B4" s="1094" t="s">
        <v>357</v>
      </c>
      <c r="C4" s="1094" t="s">
        <v>634</v>
      </c>
      <c r="D4" s="3"/>
      <c r="E4" s="3"/>
      <c r="F4" s="1"/>
      <c r="G4" s="1"/>
      <c r="H4" s="1"/>
      <c r="I4" s="1"/>
      <c r="J4" s="1"/>
    </row>
    <row r="5" spans="1:11" ht="32.25" customHeight="1" thickBot="1">
      <c r="A5" s="434" t="s">
        <v>80</v>
      </c>
      <c r="B5" s="434" t="s">
        <v>79</v>
      </c>
      <c r="C5" s="430" t="s">
        <v>78</v>
      </c>
      <c r="D5" s="431" t="s">
        <v>77</v>
      </c>
      <c r="E5" s="432" t="s">
        <v>76</v>
      </c>
      <c r="F5" s="433" t="s">
        <v>75</v>
      </c>
      <c r="G5" s="433" t="s">
        <v>74</v>
      </c>
      <c r="H5" s="433" t="s">
        <v>531</v>
      </c>
      <c r="I5" s="433" t="s">
        <v>72</v>
      </c>
      <c r="J5" s="240" t="s">
        <v>71</v>
      </c>
    </row>
    <row r="6" spans="1:11" s="1" customFormat="1" ht="16.5" thickBot="1">
      <c r="A6" s="1820" t="s">
        <v>694</v>
      </c>
      <c r="B6" s="1824"/>
      <c r="C6" s="1824"/>
      <c r="D6" s="1824"/>
      <c r="E6" s="1824"/>
      <c r="F6" s="1824"/>
      <c r="G6" s="1824"/>
      <c r="H6" s="1824"/>
      <c r="I6" s="1824"/>
      <c r="J6" s="1825"/>
      <c r="K6" s="1280"/>
    </row>
    <row r="7" spans="1:11" s="56" customFormat="1" ht="35.25" customHeight="1">
      <c r="A7" s="363">
        <v>1</v>
      </c>
      <c r="B7" s="564" t="s">
        <v>362</v>
      </c>
      <c r="C7" s="62" t="s">
        <v>215</v>
      </c>
      <c r="D7" s="43" t="s">
        <v>11</v>
      </c>
      <c r="E7" s="43" t="s">
        <v>291</v>
      </c>
      <c r="F7" s="241">
        <f>F56</f>
        <v>495000</v>
      </c>
      <c r="G7" s="241">
        <f>G56</f>
        <v>421000</v>
      </c>
      <c r="H7" s="241">
        <f>H56</f>
        <v>487000</v>
      </c>
      <c r="I7" s="241">
        <f>I56</f>
        <v>653000</v>
      </c>
      <c r="J7" s="567" t="s">
        <v>510</v>
      </c>
      <c r="K7" s="1281">
        <f>IF('Экс 2 (2600)'!K7=0,0,IF(('Экс 2 (2600)'!K7+'Экс 2 (2600)'!K25)&lt;'Экс 2 (2600)'!K49,0,('Экс 2 (2600)'!K7+'Экс 2 (2600)'!K25-'Экс 2 (2600)'!K49)*('Экс 2 (2600)'!K7/('Экс 2 (2600)'!K7+'Экс 2 (2600)'!K25))))</f>
        <v>2695000</v>
      </c>
    </row>
    <row r="8" spans="1:11" s="1" customFormat="1" ht="36.75" customHeight="1">
      <c r="A8" s="365">
        <v>2</v>
      </c>
      <c r="B8" s="226" t="s">
        <v>124</v>
      </c>
      <c r="C8" s="32" t="s">
        <v>123</v>
      </c>
      <c r="D8" s="32" t="s">
        <v>11</v>
      </c>
      <c r="E8" s="32" t="s">
        <v>693</v>
      </c>
      <c r="F8" s="256">
        <v>8.9</v>
      </c>
      <c r="G8" s="74">
        <f>F8</f>
        <v>8.9</v>
      </c>
      <c r="H8" s="74">
        <f>G8</f>
        <v>8.9</v>
      </c>
      <c r="I8" s="74">
        <f>H8</f>
        <v>8.9</v>
      </c>
      <c r="J8" s="258" t="s">
        <v>234</v>
      </c>
      <c r="K8" s="1280"/>
    </row>
    <row r="9" spans="1:11" s="1" customFormat="1" ht="16.5">
      <c r="A9" s="369">
        <v>3</v>
      </c>
      <c r="B9" s="226" t="s">
        <v>122</v>
      </c>
      <c r="C9" s="32" t="s">
        <v>121</v>
      </c>
      <c r="D9" s="32" t="s">
        <v>120</v>
      </c>
      <c r="E9" s="32" t="s">
        <v>47</v>
      </c>
      <c r="F9" s="256">
        <f>'Экс 2 (2600)'!F9</f>
        <v>32</v>
      </c>
      <c r="G9" s="74">
        <f t="shared" ref="G9:I11" si="0">F9</f>
        <v>32</v>
      </c>
      <c r="H9" s="74">
        <f t="shared" si="0"/>
        <v>32</v>
      </c>
      <c r="I9" s="74">
        <f t="shared" si="0"/>
        <v>32</v>
      </c>
      <c r="J9" s="258" t="s">
        <v>203</v>
      </c>
      <c r="K9" s="1280"/>
    </row>
    <row r="10" spans="1:11" s="1" customFormat="1" ht="16.5">
      <c r="A10" s="365">
        <v>4</v>
      </c>
      <c r="B10" s="226" t="s">
        <v>119</v>
      </c>
      <c r="C10" s="32" t="s">
        <v>118</v>
      </c>
      <c r="D10" s="32" t="s">
        <v>11</v>
      </c>
      <c r="E10" s="32"/>
      <c r="F10" s="256">
        <f>'Экс 2 (2600)'!F10</f>
        <v>0.8</v>
      </c>
      <c r="G10" s="74">
        <f t="shared" si="0"/>
        <v>0.8</v>
      </c>
      <c r="H10" s="74">
        <f t="shared" si="0"/>
        <v>0.8</v>
      </c>
      <c r="I10" s="74">
        <f t="shared" si="0"/>
        <v>0.8</v>
      </c>
      <c r="J10" s="259" t="s">
        <v>201</v>
      </c>
      <c r="K10" s="1280"/>
    </row>
    <row r="11" spans="1:11" s="1" customFormat="1" ht="16.5">
      <c r="A11" s="1823">
        <v>5</v>
      </c>
      <c r="B11" s="226" t="s">
        <v>117</v>
      </c>
      <c r="C11" s="32" t="s">
        <v>116</v>
      </c>
      <c r="D11" s="32" t="s">
        <v>115</v>
      </c>
      <c r="E11" s="32"/>
      <c r="F11" s="253">
        <f>'Экс 2 (2600)'!F11</f>
        <v>1.45</v>
      </c>
      <c r="G11" s="702">
        <f t="shared" si="0"/>
        <v>1.45</v>
      </c>
      <c r="H11" s="702">
        <f t="shared" si="0"/>
        <v>1.45</v>
      </c>
      <c r="I11" s="702">
        <f t="shared" si="0"/>
        <v>1.45</v>
      </c>
      <c r="J11" s="258" t="s">
        <v>202</v>
      </c>
      <c r="K11" s="1280"/>
    </row>
    <row r="12" spans="1:11" s="1" customFormat="1" ht="17.25" thickBot="1">
      <c r="A12" s="1823"/>
      <c r="B12" s="566" t="s">
        <v>114</v>
      </c>
      <c r="C12" s="17" t="s">
        <v>113</v>
      </c>
      <c r="D12" s="17" t="s">
        <v>112</v>
      </c>
      <c r="E12" s="17"/>
      <c r="F12" s="77">
        <f>IF(F11=0,0,F10/F11)</f>
        <v>0.55172413793103448</v>
      </c>
      <c r="G12" s="77">
        <f>IF(G11=0,0,G10/G11)</f>
        <v>0.55172413793103448</v>
      </c>
      <c r="H12" s="77">
        <f>IF(H11=0,0,H10/H11)</f>
        <v>0.55172413793103448</v>
      </c>
      <c r="I12" s="77">
        <f>IF(I11=0,0,I10/I11)</f>
        <v>0.55172413793103448</v>
      </c>
      <c r="J12" s="238"/>
      <c r="K12" s="1280"/>
    </row>
    <row r="13" spans="1:11" s="1" customFormat="1" ht="18.75" customHeight="1">
      <c r="A13" s="368">
        <v>6</v>
      </c>
      <c r="B13" s="562" t="s">
        <v>111</v>
      </c>
      <c r="C13" s="83" t="s">
        <v>43</v>
      </c>
      <c r="D13" s="82" t="s">
        <v>532</v>
      </c>
      <c r="E13" s="81" t="s">
        <v>221</v>
      </c>
      <c r="F13" s="563">
        <f>IFERROR(ROUND(F8*F12/F9*3600,0),0)</f>
        <v>552</v>
      </c>
      <c r="G13" s="563">
        <f>IFERROR(ROUND(G8*G12/G9*3600,0),0)</f>
        <v>552</v>
      </c>
      <c r="H13" s="563">
        <f>IFERROR(ROUND(H8*H12/H9*3600,0),0)</f>
        <v>552</v>
      </c>
      <c r="I13" s="563">
        <f>IFERROR(ROUND(I8*I12/I9*3600,0),0)</f>
        <v>552</v>
      </c>
      <c r="J13" s="260"/>
      <c r="K13" s="1280"/>
    </row>
    <row r="14" spans="1:11" s="1" customFormat="1" ht="16.5">
      <c r="A14" s="519">
        <v>7</v>
      </c>
      <c r="B14" s="517" t="s">
        <v>109</v>
      </c>
      <c r="C14" s="68" t="s">
        <v>108</v>
      </c>
      <c r="D14" s="32" t="s">
        <v>11</v>
      </c>
      <c r="E14" s="75" t="s">
        <v>107</v>
      </c>
      <c r="F14" s="245">
        <f>'Экс 2 (2600)'!F14</f>
        <v>90.3</v>
      </c>
      <c r="G14" s="74">
        <f t="shared" ref="G14:I17" si="1">F14</f>
        <v>90.3</v>
      </c>
      <c r="H14" s="74">
        <f t="shared" si="1"/>
        <v>90.3</v>
      </c>
      <c r="I14" s="74">
        <f t="shared" si="1"/>
        <v>90.3</v>
      </c>
      <c r="J14" s="248" t="s">
        <v>206</v>
      </c>
      <c r="K14" s="1280"/>
    </row>
    <row r="15" spans="1:11" s="1" customFormat="1" ht="18">
      <c r="A15" s="519">
        <v>8</v>
      </c>
      <c r="B15" s="517" t="s">
        <v>360</v>
      </c>
      <c r="C15" s="518" t="s">
        <v>106</v>
      </c>
      <c r="D15" s="32" t="s">
        <v>105</v>
      </c>
      <c r="E15" s="75" t="s">
        <v>104</v>
      </c>
      <c r="F15" s="79">
        <f>'Экс 2 (2600)'!F15</f>
        <v>2.6694607001827833</v>
      </c>
      <c r="G15" s="79">
        <f>'Экс 2 (2600)'!G15</f>
        <v>2.7929051863078165</v>
      </c>
      <c r="H15" s="79">
        <f>'Экс 2 (2600)'!H15</f>
        <v>2.7846509632188936</v>
      </c>
      <c r="I15" s="79">
        <f>'Экс 2 (2600)'!I15</f>
        <v>2.8600212702893577</v>
      </c>
      <c r="J15" s="258" t="s">
        <v>202</v>
      </c>
      <c r="K15" s="1280"/>
    </row>
    <row r="16" spans="1:11" s="1" customFormat="1" ht="36.75" customHeight="1">
      <c r="A16" s="519">
        <v>9</v>
      </c>
      <c r="B16" s="517" t="s">
        <v>361</v>
      </c>
      <c r="C16" s="518" t="s">
        <v>102</v>
      </c>
      <c r="D16" s="32" t="s">
        <v>101</v>
      </c>
      <c r="E16" s="75" t="s">
        <v>13</v>
      </c>
      <c r="F16" s="74">
        <f>IF(F15=0, 0,ROUND(F14/F15,1))</f>
        <v>33.799999999999997</v>
      </c>
      <c r="G16" s="74">
        <f>IF(G15=0, 0,ROUND(G14/G15,1))</f>
        <v>32.299999999999997</v>
      </c>
      <c r="H16" s="74">
        <f>IF(H15=0, 0,ROUND(H14/H15,1))</f>
        <v>32.4</v>
      </c>
      <c r="I16" s="74">
        <f>IF(I15=0, 0,ROUND(I14/I15,1))</f>
        <v>31.6</v>
      </c>
      <c r="J16" s="29" t="s">
        <v>100</v>
      </c>
      <c r="K16" s="1280"/>
    </row>
    <row r="17" spans="1:15" s="1" customFormat="1" ht="18">
      <c r="A17" s="519">
        <v>10</v>
      </c>
      <c r="B17" s="517" t="s">
        <v>99</v>
      </c>
      <c r="C17" s="518" t="s">
        <v>98</v>
      </c>
      <c r="D17" s="32" t="s">
        <v>97</v>
      </c>
      <c r="E17" s="75" t="s">
        <v>13</v>
      </c>
      <c r="F17" s="245">
        <f>'Экс 2 (2600)'!F17</f>
        <v>60</v>
      </c>
      <c r="G17" s="464">
        <f t="shared" si="1"/>
        <v>60</v>
      </c>
      <c r="H17" s="464">
        <f t="shared" si="1"/>
        <v>60</v>
      </c>
      <c r="I17" s="464">
        <f t="shared" si="1"/>
        <v>60</v>
      </c>
      <c r="J17" s="248" t="s">
        <v>206</v>
      </c>
      <c r="K17" s="1280"/>
    </row>
    <row r="18" spans="1:15" s="1" customFormat="1" ht="21.75" customHeight="1">
      <c r="A18" s="519">
        <v>11</v>
      </c>
      <c r="B18" s="517" t="s">
        <v>96</v>
      </c>
      <c r="C18" s="518" t="s">
        <v>95</v>
      </c>
      <c r="D18" s="32" t="s">
        <v>11</v>
      </c>
      <c r="E18" s="75" t="s">
        <v>13</v>
      </c>
      <c r="F18" s="74">
        <f>IF(F11=0,0,F17/F11)</f>
        <v>41.379310344827587</v>
      </c>
      <c r="G18" s="74">
        <f>IF(G11=0,0,G17/G11)</f>
        <v>41.379310344827587</v>
      </c>
      <c r="H18" s="74">
        <f>IF(H11=0,0,H17/H11)</f>
        <v>41.379310344827587</v>
      </c>
      <c r="I18" s="74">
        <f>IF(I11=0,0,I17/I11)</f>
        <v>41.379310344827587</v>
      </c>
      <c r="J18" s="29"/>
      <c r="K18" s="1280"/>
    </row>
    <row r="19" spans="1:15" s="1" customFormat="1" ht="17.25" thickBot="1">
      <c r="A19" s="519">
        <v>12</v>
      </c>
      <c r="B19" s="70" t="s">
        <v>94</v>
      </c>
      <c r="C19" s="73" t="s">
        <v>93</v>
      </c>
      <c r="D19" s="17" t="s">
        <v>92</v>
      </c>
      <c r="E19" s="72"/>
      <c r="F19" s="77">
        <f>IF(F8=0,0,IF(F12=0,0,IF(F16&gt;F18,F18/(F8*F12),F16/(F8*F12))))</f>
        <v>6.8834269662921344</v>
      </c>
      <c r="G19" s="77">
        <f>IF(G8=0,0,IF(G12=0,0,IF(G16&gt;G18,G18/(G8*G12),G16/(G8*G12))))</f>
        <v>6.5779494382022463</v>
      </c>
      <c r="H19" s="77">
        <f>IF(H8=0,0,IF(H12=0,0,IF(H16&gt;H18,H18/(H8*H12),H16/(H8*H12))))</f>
        <v>6.5983146067415728</v>
      </c>
      <c r="I19" s="77">
        <f>IF(I8=0,0,IF(I12=0,0,IF(I16&gt;I18,I18/(I8*I12),I16/(I8*I12))))</f>
        <v>6.4353932584269664</v>
      </c>
      <c r="J19" s="20"/>
      <c r="K19" s="1280"/>
    </row>
    <row r="20" spans="1:15" s="1" customFormat="1" ht="16.5">
      <c r="A20" s="368">
        <v>13</v>
      </c>
      <c r="B20" s="359" t="s">
        <v>91</v>
      </c>
      <c r="C20" s="71" t="s">
        <v>90</v>
      </c>
      <c r="D20" s="43" t="s">
        <v>89</v>
      </c>
      <c r="E20" s="37" t="s">
        <v>1</v>
      </c>
      <c r="F20" s="76">
        <f>ROUNDUP(F19,0)</f>
        <v>7</v>
      </c>
      <c r="G20" s="76">
        <f>ROUNDUP(G19,0)</f>
        <v>7</v>
      </c>
      <c r="H20" s="76">
        <f>ROUNDUP(H19,0)</f>
        <v>7</v>
      </c>
      <c r="I20" s="76">
        <f>ROUNDUP(I19,0)</f>
        <v>7</v>
      </c>
      <c r="J20" s="36"/>
      <c r="K20" s="1280"/>
    </row>
    <row r="21" spans="1:15" s="1" customFormat="1" ht="15.75" customHeight="1">
      <c r="A21" s="519">
        <v>14</v>
      </c>
      <c r="B21" s="517" t="s">
        <v>88</v>
      </c>
      <c r="C21" s="518" t="s">
        <v>87</v>
      </c>
      <c r="D21" s="32" t="s">
        <v>11</v>
      </c>
      <c r="E21" s="75" t="s">
        <v>47</v>
      </c>
      <c r="F21" s="256">
        <f>'Экс 2 (2600)'!F21</f>
        <v>60</v>
      </c>
      <c r="G21" s="464">
        <f>F21</f>
        <v>60</v>
      </c>
      <c r="H21" s="464">
        <f>G21</f>
        <v>60</v>
      </c>
      <c r="I21" s="464">
        <f>H21</f>
        <v>60</v>
      </c>
      <c r="J21" s="248" t="s">
        <v>203</v>
      </c>
      <c r="K21" s="1280"/>
    </row>
    <row r="22" spans="1:15" s="1" customFormat="1" ht="17.25" thickBot="1">
      <c r="A22" s="367">
        <v>15</v>
      </c>
      <c r="B22" s="70" t="s">
        <v>86</v>
      </c>
      <c r="C22" s="73" t="s">
        <v>85</v>
      </c>
      <c r="D22" s="17" t="s">
        <v>84</v>
      </c>
      <c r="E22" s="72" t="s">
        <v>61</v>
      </c>
      <c r="F22" s="59">
        <f>ROUND(F9/60*F20+F21/60,2)</f>
        <v>4.7300000000000004</v>
      </c>
      <c r="G22" s="59">
        <f>ROUND(G9/60*G20+G21/60,2)</f>
        <v>4.7300000000000004</v>
      </c>
      <c r="H22" s="59">
        <f>ROUND(H9/60*H20+H21/60,2)</f>
        <v>4.7300000000000004</v>
      </c>
      <c r="I22" s="59">
        <f>ROUND(I9/60*I20+I21/60,2)</f>
        <v>4.7300000000000004</v>
      </c>
      <c r="J22" s="20"/>
      <c r="K22" s="1280"/>
    </row>
    <row r="23" spans="1:15" s="1" customFormat="1" ht="18" thickBot="1">
      <c r="A23" s="353">
        <v>16</v>
      </c>
      <c r="B23" s="360" t="s">
        <v>83</v>
      </c>
      <c r="C23" s="354" t="s">
        <v>365</v>
      </c>
      <c r="D23" s="355" t="s">
        <v>220</v>
      </c>
      <c r="E23" s="356" t="s">
        <v>170</v>
      </c>
      <c r="F23" s="357">
        <f>IF(F22=0,0,IF(F16&lt;F18,ROUND(60/F22*F16,0),ROUND(60/F22*F18,0)))</f>
        <v>429</v>
      </c>
      <c r="G23" s="357">
        <f>IF(G22=0,0,IF(G16&lt;G18,ROUND(60/G22*G16,0),ROUND(60/G22*G18,0)))</f>
        <v>410</v>
      </c>
      <c r="H23" s="357">
        <f>IF(H22=0,0,IF(H16&lt;H18,ROUND(60/H22*H16,0),ROUND(60/H22*H18,0)))</f>
        <v>411</v>
      </c>
      <c r="I23" s="357">
        <f>IF(I22=0,0,IF(I16&lt;I18,ROUND(60/I22*I16,0),ROUND(60/I22*I18,0)))</f>
        <v>401</v>
      </c>
      <c r="J23" s="352"/>
      <c r="K23" s="1280"/>
    </row>
    <row r="24" spans="1:15" s="1" customFormat="1" ht="16.5" thickBot="1">
      <c r="A24" s="1820" t="s">
        <v>380</v>
      </c>
      <c r="B24" s="1824"/>
      <c r="C24" s="1824"/>
      <c r="D24" s="1824"/>
      <c r="E24" s="1824"/>
      <c r="F24" s="1824"/>
      <c r="G24" s="1824"/>
      <c r="H24" s="1824"/>
      <c r="I24" s="1824"/>
      <c r="J24" s="1825"/>
      <c r="K24" s="1280"/>
    </row>
    <row r="25" spans="1:15" s="1" customFormat="1" ht="18">
      <c r="A25" s="363">
        <v>1</v>
      </c>
      <c r="B25" s="564" t="s">
        <v>363</v>
      </c>
      <c r="C25" s="62" t="s">
        <v>215</v>
      </c>
      <c r="D25" s="43" t="s">
        <v>11</v>
      </c>
      <c r="E25" s="43" t="s">
        <v>13</v>
      </c>
      <c r="F25" s="241">
        <f>F57</f>
        <v>151433.04712500001</v>
      </c>
      <c r="G25" s="241">
        <f>G57</f>
        <v>183747</v>
      </c>
      <c r="H25" s="241">
        <f>H57</f>
        <v>198045</v>
      </c>
      <c r="I25" s="241">
        <f>I57</f>
        <v>10000</v>
      </c>
      <c r="J25" s="567" t="s">
        <v>510</v>
      </c>
      <c r="K25" s="1281">
        <f>IF('Экс 2 (2600)'!K25=0,0,IF(('Экс 2 (2600)'!K7+'Экс 2 (2600)'!K25)&lt;'Экс 2 (2600)'!K49,0,('Экс 2 (2600)'!K7+'Экс 2 (2600)'!K25-'Экс 2 (2600)'!K49)*('Экс 2 (2600)'!K25/('Экс 2 (2600)'!K7+'Экс 2 (2600)'!K25))))</f>
        <v>0</v>
      </c>
      <c r="M25" s="57"/>
    </row>
    <row r="26" spans="1:15" s="1" customFormat="1" ht="30">
      <c r="A26" s="365">
        <v>2</v>
      </c>
      <c r="B26" s="226" t="s">
        <v>124</v>
      </c>
      <c r="C26" s="32" t="s">
        <v>123</v>
      </c>
      <c r="D26" s="32" t="s">
        <v>11</v>
      </c>
      <c r="E26" s="32" t="s">
        <v>13</v>
      </c>
      <c r="F26" s="74">
        <f>F8</f>
        <v>8.9</v>
      </c>
      <c r="G26" s="74">
        <f>G8</f>
        <v>8.9</v>
      </c>
      <c r="H26" s="74">
        <f>H8</f>
        <v>8.9</v>
      </c>
      <c r="I26" s="74">
        <f>I8</f>
        <v>8.9</v>
      </c>
      <c r="J26" s="568" t="s">
        <v>234</v>
      </c>
      <c r="K26" s="1282"/>
      <c r="M26" s="57"/>
      <c r="O26" s="57"/>
    </row>
    <row r="27" spans="1:15" s="1" customFormat="1" ht="16.5">
      <c r="A27" s="369">
        <v>3</v>
      </c>
      <c r="B27" s="226" t="s">
        <v>122</v>
      </c>
      <c r="C27" s="32" t="s">
        <v>121</v>
      </c>
      <c r="D27" s="32" t="s">
        <v>120</v>
      </c>
      <c r="E27" s="32" t="s">
        <v>47</v>
      </c>
      <c r="F27" s="245">
        <f>'Экс 2 (2600)'!F27</f>
        <v>26</v>
      </c>
      <c r="G27" s="464">
        <f t="shared" ref="G27:I29" si="2">F27</f>
        <v>26</v>
      </c>
      <c r="H27" s="464">
        <f t="shared" si="2"/>
        <v>26</v>
      </c>
      <c r="I27" s="464">
        <f t="shared" si="2"/>
        <v>26</v>
      </c>
      <c r="J27" s="258" t="s">
        <v>203</v>
      </c>
      <c r="K27" s="58"/>
      <c r="M27" s="57"/>
    </row>
    <row r="28" spans="1:15" s="1" customFormat="1" ht="16.5">
      <c r="A28" s="365">
        <v>4</v>
      </c>
      <c r="B28" s="226" t="s">
        <v>119</v>
      </c>
      <c r="C28" s="32" t="s">
        <v>118</v>
      </c>
      <c r="D28" s="32" t="s">
        <v>11</v>
      </c>
      <c r="E28" s="32"/>
      <c r="F28" s="245">
        <f>'Экс 2 (2600)'!F28</f>
        <v>0.8</v>
      </c>
      <c r="G28" s="702">
        <f t="shared" si="2"/>
        <v>0.8</v>
      </c>
      <c r="H28" s="702">
        <f t="shared" si="2"/>
        <v>0.8</v>
      </c>
      <c r="I28" s="702">
        <f t="shared" si="2"/>
        <v>0.8</v>
      </c>
      <c r="J28" s="259" t="s">
        <v>201</v>
      </c>
      <c r="O28" s="57"/>
    </row>
    <row r="29" spans="1:15" s="1" customFormat="1" ht="16.5">
      <c r="A29" s="1823">
        <v>5</v>
      </c>
      <c r="B29" s="226" t="s">
        <v>117</v>
      </c>
      <c r="C29" s="32" t="s">
        <v>116</v>
      </c>
      <c r="D29" s="32" t="s">
        <v>115</v>
      </c>
      <c r="E29" s="32"/>
      <c r="F29" s="245">
        <f>'Экс 2 (2600)'!F29</f>
        <v>1.3</v>
      </c>
      <c r="G29" s="702">
        <f t="shared" si="2"/>
        <v>1.3</v>
      </c>
      <c r="H29" s="702">
        <f t="shared" si="2"/>
        <v>1.3</v>
      </c>
      <c r="I29" s="702">
        <f t="shared" si="2"/>
        <v>1.3</v>
      </c>
      <c r="J29" s="258" t="s">
        <v>202</v>
      </c>
      <c r="O29" s="57"/>
    </row>
    <row r="30" spans="1:15" s="1" customFormat="1" ht="17.25" thickBot="1">
      <c r="A30" s="1823"/>
      <c r="B30" s="566" t="s">
        <v>114</v>
      </c>
      <c r="C30" s="17" t="s">
        <v>113</v>
      </c>
      <c r="D30" s="17" t="s">
        <v>112</v>
      </c>
      <c r="E30" s="17"/>
      <c r="F30" s="77">
        <f>IF(F29=0,0,F28/F29)</f>
        <v>0.61538461538461542</v>
      </c>
      <c r="G30" s="77">
        <f>IF(G29=0,0,G28/G29)</f>
        <v>0.61538461538461542</v>
      </c>
      <c r="H30" s="77">
        <f>IF(H29=0,0,H28/H29)</f>
        <v>0.61538461538461542</v>
      </c>
      <c r="I30" s="77">
        <f>IF(I29=0,0,I28/I29)</f>
        <v>0.61538461538461542</v>
      </c>
      <c r="J30" s="238"/>
      <c r="O30" s="57"/>
    </row>
    <row r="31" spans="1:15" s="1" customFormat="1" ht="18">
      <c r="A31" s="368">
        <v>6</v>
      </c>
      <c r="B31" s="562" t="s">
        <v>111</v>
      </c>
      <c r="C31" s="83" t="s">
        <v>43</v>
      </c>
      <c r="D31" s="82" t="s">
        <v>364</v>
      </c>
      <c r="E31" s="81" t="s">
        <v>82</v>
      </c>
      <c r="F31" s="563">
        <f>IFERROR(ROUND(F26*F30/F27*3600,0),0)</f>
        <v>758</v>
      </c>
      <c r="G31" s="563">
        <f>IFERROR(ROUND(G26*G30/G27*3600,0),0)</f>
        <v>758</v>
      </c>
      <c r="H31" s="563">
        <f>IFERROR(ROUND(H26*H30/H27*3600,0),0)</f>
        <v>758</v>
      </c>
      <c r="I31" s="563">
        <f>IFERROR(ROUND(I26*I30/I27*3600,0),0)</f>
        <v>758</v>
      </c>
      <c r="J31" s="260"/>
    </row>
    <row r="32" spans="1:15" s="1" customFormat="1" ht="16.5">
      <c r="A32" s="519">
        <v>7</v>
      </c>
      <c r="B32" s="517" t="s">
        <v>109</v>
      </c>
      <c r="C32" s="68" t="s">
        <v>108</v>
      </c>
      <c r="D32" s="32" t="s">
        <v>11</v>
      </c>
      <c r="E32" s="75" t="s">
        <v>107</v>
      </c>
      <c r="F32" s="543">
        <f>F14</f>
        <v>90.3</v>
      </c>
      <c r="G32" s="543">
        <f>G14</f>
        <v>90.3</v>
      </c>
      <c r="H32" s="543">
        <f>H14</f>
        <v>90.3</v>
      </c>
      <c r="I32" s="543">
        <f>I14</f>
        <v>90.3</v>
      </c>
      <c r="J32" s="503" t="s">
        <v>206</v>
      </c>
    </row>
    <row r="33" spans="1:15" s="1" customFormat="1" ht="18">
      <c r="A33" s="519">
        <v>8</v>
      </c>
      <c r="B33" s="517" t="s">
        <v>521</v>
      </c>
      <c r="C33" s="518" t="s">
        <v>106</v>
      </c>
      <c r="D33" s="32" t="s">
        <v>105</v>
      </c>
      <c r="E33" s="75" t="s">
        <v>104</v>
      </c>
      <c r="F33" s="79">
        <f>'Экс 2 (2600)'!F33</f>
        <v>1.8733579498806623</v>
      </c>
      <c r="G33" s="79">
        <f>'Экс 2 (2600)'!G33</f>
        <v>1.9981489855158836</v>
      </c>
      <c r="H33" s="79">
        <f>'Экс 2 (2600)'!H33</f>
        <v>1.8452780584914406</v>
      </c>
      <c r="I33" s="79">
        <f>'Экс 2 (2600)'!I33</f>
        <v>1.8139311317009195</v>
      </c>
      <c r="J33" s="258" t="s">
        <v>202</v>
      </c>
      <c r="O33" s="54"/>
    </row>
    <row r="34" spans="1:15" s="1" customFormat="1" ht="28.5" customHeight="1">
      <c r="A34" s="519">
        <v>9</v>
      </c>
      <c r="B34" s="517" t="s">
        <v>103</v>
      </c>
      <c r="C34" s="518" t="s">
        <v>102</v>
      </c>
      <c r="D34" s="32" t="s">
        <v>101</v>
      </c>
      <c r="E34" s="75" t="s">
        <v>13</v>
      </c>
      <c r="F34" s="74">
        <f>IF(F33=0, 0,ROUND(F32/F33,1))</f>
        <v>48.2</v>
      </c>
      <c r="G34" s="74">
        <f>IF(G33=0, 0,ROUND(G32/G33,1))</f>
        <v>45.2</v>
      </c>
      <c r="H34" s="74">
        <f>IF(H33=0, 0,ROUND(H32/H33,1))</f>
        <v>48.9</v>
      </c>
      <c r="I34" s="74">
        <f>IF(I33=0, 0,ROUND(I32/I33,1))</f>
        <v>49.8</v>
      </c>
      <c r="J34" s="29" t="s">
        <v>100</v>
      </c>
      <c r="O34" s="54"/>
    </row>
    <row r="35" spans="1:15" s="1" customFormat="1" ht="23.25" customHeight="1">
      <c r="A35" s="519">
        <v>10</v>
      </c>
      <c r="B35" s="517" t="s">
        <v>99</v>
      </c>
      <c r="C35" s="518" t="s">
        <v>98</v>
      </c>
      <c r="D35" s="32" t="s">
        <v>97</v>
      </c>
      <c r="E35" s="75" t="s">
        <v>13</v>
      </c>
      <c r="F35" s="543">
        <f>F17</f>
        <v>60</v>
      </c>
      <c r="G35" s="74">
        <f>F35</f>
        <v>60</v>
      </c>
      <c r="H35" s="74">
        <f>G35</f>
        <v>60</v>
      </c>
      <c r="I35" s="74">
        <f>H35</f>
        <v>60</v>
      </c>
      <c r="J35" s="503" t="s">
        <v>206</v>
      </c>
    </row>
    <row r="36" spans="1:15" s="1" customFormat="1" ht="18.75" customHeight="1">
      <c r="A36" s="519">
        <v>11</v>
      </c>
      <c r="B36" s="517" t="s">
        <v>96</v>
      </c>
      <c r="C36" s="518" t="s">
        <v>95</v>
      </c>
      <c r="D36" s="32" t="s">
        <v>11</v>
      </c>
      <c r="E36" s="75" t="s">
        <v>13</v>
      </c>
      <c r="F36" s="74">
        <f>IF(F29=0,0,F35/F29)</f>
        <v>46.153846153846153</v>
      </c>
      <c r="G36" s="74">
        <f>IF(G29=0,0,G35/G29)</f>
        <v>46.153846153846153</v>
      </c>
      <c r="H36" s="74">
        <f>IF(H29=0,0,H35/H29)</f>
        <v>46.153846153846153</v>
      </c>
      <c r="I36" s="74">
        <f>IF(I29=0,0,I35/I29)</f>
        <v>46.153846153846153</v>
      </c>
      <c r="J36" s="503"/>
    </row>
    <row r="37" spans="1:15" s="1" customFormat="1" ht="15.75" customHeight="1" thickBot="1">
      <c r="A37" s="519">
        <v>12</v>
      </c>
      <c r="B37" s="70" t="s">
        <v>94</v>
      </c>
      <c r="C37" s="73" t="s">
        <v>93</v>
      </c>
      <c r="D37" s="17" t="s">
        <v>92</v>
      </c>
      <c r="E37" s="72"/>
      <c r="F37" s="77">
        <f>IF(F26=0,0,IF(F30=0,0,IF(F34&gt;F36,F36/(F26*F30),F34/(F26*F30))))</f>
        <v>8.4269662921348321</v>
      </c>
      <c r="G37" s="77">
        <f>IF(G26=0,0,IF(G30=0,0,IF(G34&gt;G36,G36/(G26*G30),G34/(G26*G30))))</f>
        <v>8.2528089887640448</v>
      </c>
      <c r="H37" s="77">
        <f>IF(H26=0,0,IF(H30=0,0,IF(H34&gt;H36,H36/(H26*H30),H34/(H26*H30))))</f>
        <v>8.4269662921348321</v>
      </c>
      <c r="I37" s="77">
        <f>IF(I26=0,0,IF(I30=0,0,IF(I34&gt;I36,I36/(I26*I30),I34/(I26*I30))))</f>
        <v>8.4269662921348321</v>
      </c>
      <c r="J37" s="858"/>
    </row>
    <row r="38" spans="1:15" s="1" customFormat="1" ht="16.5">
      <c r="A38" s="368">
        <v>13</v>
      </c>
      <c r="B38" s="359" t="s">
        <v>91</v>
      </c>
      <c r="C38" s="71" t="s">
        <v>90</v>
      </c>
      <c r="D38" s="43" t="s">
        <v>89</v>
      </c>
      <c r="E38" s="37" t="s">
        <v>1</v>
      </c>
      <c r="F38" s="76">
        <f>ROUNDUP(F37,0)</f>
        <v>9</v>
      </c>
      <c r="G38" s="76">
        <f>ROUNDUP(G37,0)</f>
        <v>9</v>
      </c>
      <c r="H38" s="76">
        <f>ROUNDUP(H37,0)</f>
        <v>9</v>
      </c>
      <c r="I38" s="76">
        <f>ROUNDUP(I37,0)</f>
        <v>9</v>
      </c>
      <c r="J38" s="859"/>
    </row>
    <row r="39" spans="1:15" s="1" customFormat="1" ht="16.5">
      <c r="A39" s="519">
        <v>14</v>
      </c>
      <c r="B39" s="544" t="s">
        <v>88</v>
      </c>
      <c r="C39" s="545" t="s">
        <v>87</v>
      </c>
      <c r="D39" s="32" t="s">
        <v>11</v>
      </c>
      <c r="E39" s="75" t="s">
        <v>47</v>
      </c>
      <c r="F39" s="857">
        <f>F21</f>
        <v>60</v>
      </c>
      <c r="G39" s="464">
        <f>F39</f>
        <v>60</v>
      </c>
      <c r="H39" s="464">
        <f>G39</f>
        <v>60</v>
      </c>
      <c r="I39" s="464">
        <f>H39</f>
        <v>60</v>
      </c>
      <c r="J39" s="503" t="s">
        <v>203</v>
      </c>
    </row>
    <row r="40" spans="1:15" s="1" customFormat="1" ht="17.25" thickBot="1">
      <c r="A40" s="367">
        <v>15</v>
      </c>
      <c r="B40" s="70" t="s">
        <v>86</v>
      </c>
      <c r="C40" s="73" t="s">
        <v>85</v>
      </c>
      <c r="D40" s="17" t="s">
        <v>84</v>
      </c>
      <c r="E40" s="72" t="s">
        <v>61</v>
      </c>
      <c r="F40" s="59">
        <f>ROUND(F27/60*F38+F39/60,2)</f>
        <v>4.9000000000000004</v>
      </c>
      <c r="G40" s="59">
        <f>ROUND(G27/60*G38+G39/60,2)</f>
        <v>4.9000000000000004</v>
      </c>
      <c r="H40" s="59">
        <f>ROUND(H27/60*H38+H39/60,2)</f>
        <v>4.9000000000000004</v>
      </c>
      <c r="I40" s="59">
        <f>ROUND(I27/60*I38+I39/60,2)</f>
        <v>4.9000000000000004</v>
      </c>
      <c r="J40" s="20"/>
    </row>
    <row r="41" spans="1:15" s="1" customFormat="1" ht="18" thickBot="1">
      <c r="A41" s="349">
        <v>16</v>
      </c>
      <c r="B41" s="558" t="s">
        <v>83</v>
      </c>
      <c r="C41" s="851" t="s">
        <v>365</v>
      </c>
      <c r="D41" s="526" t="s">
        <v>220</v>
      </c>
      <c r="E41" s="852" t="s">
        <v>170</v>
      </c>
      <c r="F41" s="846">
        <f>IF(F40=0,0,IF(F34&lt;F36,ROUND(60/F40*F34,0),ROUND(60/F40*F36,0)))</f>
        <v>565</v>
      </c>
      <c r="G41" s="846">
        <f>IF(G40=0,0,IF(G34&lt;G36,ROUND(60/G40*G34,0),ROUND(60/G40*G36,0)))</f>
        <v>553</v>
      </c>
      <c r="H41" s="846">
        <f>IF(H40=0,0,IF(H34&lt;H36,ROUND(60/H40*H34,0),ROUND(60/H40*H36,0)))</f>
        <v>565</v>
      </c>
      <c r="I41" s="846">
        <f>IF(I40=0,0,IF(I34&lt;I36,ROUND(60/I40*I34,0),ROUND(60/I40*I36,0)))</f>
        <v>565</v>
      </c>
      <c r="J41" s="550"/>
    </row>
    <row r="42" spans="1:15" ht="29.25" thickBot="1">
      <c r="A42" s="367">
        <v>17</v>
      </c>
      <c r="B42" s="853" t="s">
        <v>381</v>
      </c>
      <c r="C42" s="854" t="s">
        <v>382</v>
      </c>
      <c r="D42" s="855"/>
      <c r="E42" s="356" t="s">
        <v>170</v>
      </c>
      <c r="F42" s="856">
        <f>IFERROR((F23*F7+F41*F25)/(F7+F25),0)</f>
        <v>460.85928457803237</v>
      </c>
      <c r="G42" s="856">
        <f>IFERROR((G23*G7+G41*G25)/(G7+G25),0)</f>
        <v>453.4492787893119</v>
      </c>
      <c r="H42" s="856">
        <f>IFERROR((H23*H7+H41*H25)/(H7+H25),0)</f>
        <v>455.52106066024862</v>
      </c>
      <c r="I42" s="856">
        <f>IFERROR((I23*I7+I41*I25)/(I7+I25),0)</f>
        <v>403.47360482654602</v>
      </c>
      <c r="J42" s="745"/>
    </row>
    <row r="43" spans="1:15" ht="13.5" thickBot="1">
      <c r="J43" s="89"/>
    </row>
    <row r="44" spans="1:15" ht="19.5" thickBot="1">
      <c r="A44" s="1835" t="s">
        <v>714</v>
      </c>
      <c r="B44" s="1836"/>
      <c r="C44" s="1836"/>
      <c r="D44" s="1836"/>
      <c r="E44" s="1836"/>
      <c r="F44" s="1836"/>
      <c r="G44" s="1836"/>
      <c r="H44" s="1836"/>
      <c r="I44" s="1836"/>
      <c r="J44" s="1837"/>
    </row>
    <row r="45" spans="1:15" ht="43.5" thickBot="1">
      <c r="A45" s="712">
        <v>18</v>
      </c>
      <c r="B45" s="559" t="s">
        <v>530</v>
      </c>
      <c r="C45" s="724" t="s">
        <v>499</v>
      </c>
      <c r="D45" s="722" t="s">
        <v>497</v>
      </c>
      <c r="E45" s="725" t="s">
        <v>170</v>
      </c>
      <c r="F45" s="747">
        <f>F70</f>
        <v>431.10987305966006</v>
      </c>
      <c r="G45" s="747">
        <f>G70</f>
        <v>435.32894545781016</v>
      </c>
      <c r="H45" s="747">
        <f>H70</f>
        <v>434.43498713091009</v>
      </c>
      <c r="I45" s="747">
        <f>I70</f>
        <v>417.82014399198397</v>
      </c>
      <c r="J45" s="719" t="s">
        <v>495</v>
      </c>
    </row>
    <row r="46" spans="1:15" ht="15">
      <c r="A46" s="546">
        <v>19</v>
      </c>
      <c r="B46" s="539" t="s">
        <v>525</v>
      </c>
      <c r="C46" s="1833" t="s">
        <v>533</v>
      </c>
      <c r="D46" s="1834"/>
      <c r="E46" s="547" t="s">
        <v>17</v>
      </c>
      <c r="F46" s="1229">
        <v>1535.4605000000001</v>
      </c>
      <c r="G46" s="1229">
        <v>1425.1260228937729</v>
      </c>
      <c r="H46" s="1229">
        <v>1615.0097971014493</v>
      </c>
      <c r="I46" s="1229">
        <v>1617.5123949275362</v>
      </c>
      <c r="J46" s="548" t="s">
        <v>533</v>
      </c>
    </row>
    <row r="47" spans="1:15" ht="30">
      <c r="A47" s="708">
        <v>20</v>
      </c>
      <c r="B47" s="709" t="s">
        <v>367</v>
      </c>
      <c r="C47" s="83" t="s">
        <v>502</v>
      </c>
      <c r="D47" s="82"/>
      <c r="E47" s="81" t="s">
        <v>17</v>
      </c>
      <c r="F47" s="1654">
        <v>30</v>
      </c>
      <c r="G47" s="1654">
        <v>30</v>
      </c>
      <c r="H47" s="1654">
        <v>30</v>
      </c>
      <c r="I47" s="1654">
        <v>30</v>
      </c>
      <c r="J47" s="711" t="s">
        <v>494</v>
      </c>
    </row>
    <row r="48" spans="1:15" ht="30.75" thickBot="1">
      <c r="A48" s="364">
        <v>21</v>
      </c>
      <c r="B48" s="552" t="s">
        <v>368</v>
      </c>
      <c r="C48" s="553" t="s">
        <v>536</v>
      </c>
      <c r="D48" s="553" t="s">
        <v>535</v>
      </c>
      <c r="E48" s="554" t="s">
        <v>17</v>
      </c>
      <c r="F48" s="555">
        <f>IF(F46-F47&lt;0,0,F46-F47)</f>
        <v>1505.4605000000001</v>
      </c>
      <c r="G48" s="555">
        <f>IF(G46-G47&lt;0,0,G46-G47)</f>
        <v>1395.1260228937729</v>
      </c>
      <c r="H48" s="555">
        <f>IF(H46-H47&lt;0,0,H46-H47)</f>
        <v>1585.0097971014493</v>
      </c>
      <c r="I48" s="555">
        <f>IF(I46-I47&lt;0,0,I46-I47)</f>
        <v>1587.5123949275362</v>
      </c>
      <c r="J48" s="556"/>
    </row>
    <row r="49" spans="1:11" ht="18.75" thickBot="1">
      <c r="A49" s="368">
        <v>22</v>
      </c>
      <c r="B49" s="359" t="s">
        <v>526</v>
      </c>
      <c r="C49" s="15" t="s">
        <v>213</v>
      </c>
      <c r="D49" s="14" t="s">
        <v>534</v>
      </c>
      <c r="E49" s="19" t="s">
        <v>13</v>
      </c>
      <c r="F49" s="18">
        <f>ROUND(F45*F48,-2)</f>
        <v>649000</v>
      </c>
      <c r="G49" s="18">
        <f>ROUND(G45*G48,-2)</f>
        <v>607300</v>
      </c>
      <c r="H49" s="18">
        <f>ROUND(H45*H48,-2)</f>
        <v>688600</v>
      </c>
      <c r="I49" s="18">
        <f>ROUND(I45*I48,-2)</f>
        <v>663300</v>
      </c>
      <c r="J49" s="36"/>
    </row>
    <row r="50" spans="1:11" ht="18.75" thickBot="1">
      <c r="A50" s="368">
        <v>23</v>
      </c>
      <c r="B50" s="359" t="s">
        <v>527</v>
      </c>
      <c r="C50" s="15" t="s">
        <v>214</v>
      </c>
      <c r="D50" s="14" t="s">
        <v>7</v>
      </c>
      <c r="E50" s="19" t="s">
        <v>13</v>
      </c>
      <c r="F50" s="1826">
        <f>F49+G49+H49+I49</f>
        <v>2608200</v>
      </c>
      <c r="G50" s="1827"/>
      <c r="H50" s="1827"/>
      <c r="I50" s="1828"/>
      <c r="J50" s="36"/>
    </row>
    <row r="51" spans="1:11" ht="30.75" thickBot="1">
      <c r="A51" s="370">
        <v>24</v>
      </c>
      <c r="B51" s="669" t="s">
        <v>528</v>
      </c>
      <c r="C51" s="267" t="s">
        <v>216</v>
      </c>
      <c r="D51" s="512"/>
      <c r="E51" s="4" t="s">
        <v>0</v>
      </c>
      <c r="F51" s="383">
        <v>1</v>
      </c>
      <c r="G51" s="383">
        <v>1</v>
      </c>
      <c r="H51" s="383">
        <v>1</v>
      </c>
      <c r="I51" s="383">
        <v>1</v>
      </c>
      <c r="J51" s="668" t="s">
        <v>476</v>
      </c>
    </row>
    <row r="52" spans="1:11" ht="29.25" thickBot="1">
      <c r="A52" s="342">
        <v>25</v>
      </c>
      <c r="B52" s="342" t="s">
        <v>529</v>
      </c>
      <c r="C52" s="343" t="s">
        <v>223</v>
      </c>
      <c r="D52" s="560"/>
      <c r="E52" s="411" t="s">
        <v>1</v>
      </c>
      <c r="F52" s="670">
        <f>IF(F45=0,0,IF((F7+F25)&gt;F49,F51,(F7+F25)/F49*F51))</f>
        <v>0.99604475674114024</v>
      </c>
      <c r="G52" s="670">
        <f>IF(G45=0,0,IF((G7+G25)&gt;G49,G51,(G7+G25)/G49*G51))</f>
        <v>0.99579614687963114</v>
      </c>
      <c r="H52" s="670">
        <f>IF(H45=0,0,IF((H7+H25)&gt;H49,H51,(H7+H25)/H49*H51))</f>
        <v>0.99483735114725536</v>
      </c>
      <c r="I52" s="670">
        <f>IF(I45=0,0,IF((I7+I25)&gt;I49,I51,(I7+I25)/I49*I51))</f>
        <v>0.99954771596562642</v>
      </c>
      <c r="J52" s="561" t="s">
        <v>369</v>
      </c>
    </row>
    <row r="53" spans="1:11" ht="13.5" thickBot="1"/>
    <row r="54" spans="1:11" ht="15.75">
      <c r="D54" s="917" t="str">
        <f>B7</f>
        <v>Горная масса скальная</v>
      </c>
      <c r="E54" s="918" t="s">
        <v>291</v>
      </c>
      <c r="F54" s="1586">
        <f>'Экс 2 (2600)'!F54-'Экс 2 (2600)'!F56</f>
        <v>1626040.7324999999</v>
      </c>
      <c r="G54" s="1586">
        <f>'Экс 2 (2600)'!G54-'Экс 2 (2600)'!G56</f>
        <v>1390455.8778749397</v>
      </c>
      <c r="H54" s="1586">
        <f>'Экс 2 (2600)'!H54-'Экс 2 (2600)'!H56</f>
        <v>1141073</v>
      </c>
      <c r="I54" s="1791">
        <f>'Экс 2 (2600)'!I54-'Экс 2 (2600)'!I56</f>
        <v>1257071</v>
      </c>
      <c r="J54" s="911">
        <f>F54+G54+H54+I54</f>
        <v>5414640.6103749396</v>
      </c>
    </row>
    <row r="55" spans="1:11" ht="16.5" thickBot="1">
      <c r="C55" s="89">
        <f>208045-10000</f>
        <v>198045</v>
      </c>
      <c r="D55" s="1038" t="str">
        <f>B25</f>
        <v>Горная масса рыхлая</v>
      </c>
      <c r="E55" s="1039" t="s">
        <v>291</v>
      </c>
      <c r="F55" s="1792">
        <f>'Экс 2 (2600)'!F55-'Экс 2 (2600)'!F57</f>
        <v>161433.04712499958</v>
      </c>
      <c r="G55" s="1792">
        <f>'Экс 2 (2600)'!G55-'Экс 2 (2600)'!G57</f>
        <v>193746.69350002985</v>
      </c>
      <c r="H55" s="1792">
        <f>'Экс 2 (2600)'!H55-'Экс 2 (2600)'!H57</f>
        <v>208045</v>
      </c>
      <c r="I55" s="1793">
        <f>'Экс 2 (2600)'!I55-'Экс 2 (2600)'!I57</f>
        <v>20000</v>
      </c>
      <c r="J55" s="911">
        <f>F55+G55+H55+I55</f>
        <v>583224.74062502943</v>
      </c>
    </row>
    <row r="56" spans="1:11" ht="16.5" thickTop="1">
      <c r="D56" s="1061" t="s">
        <v>577</v>
      </c>
      <c r="E56" s="1062" t="s">
        <v>291</v>
      </c>
      <c r="F56" s="1063">
        <f>617000-122000</f>
        <v>495000</v>
      </c>
      <c r="G56" s="1063">
        <f>439000-18000</f>
        <v>421000</v>
      </c>
      <c r="H56" s="1468">
        <f>350000+137000</f>
        <v>487000</v>
      </c>
      <c r="I56" s="1569">
        <f>613000+40000</f>
        <v>653000</v>
      </c>
      <c r="J56" s="1069">
        <f>F56+G56+H56+I56</f>
        <v>2056000</v>
      </c>
    </row>
    <row r="57" spans="1:11" ht="15.75">
      <c r="D57" s="1065" t="s">
        <v>578</v>
      </c>
      <c r="E57" s="931" t="s">
        <v>291</v>
      </c>
      <c r="F57" s="930">
        <v>151433.04712500001</v>
      </c>
      <c r="G57" s="930">
        <v>183747</v>
      </c>
      <c r="H57" s="930">
        <v>198045</v>
      </c>
      <c r="I57" s="1568">
        <v>10000</v>
      </c>
      <c r="J57" s="1070">
        <f>F57+G57+H57+I57</f>
        <v>543225.04712500004</v>
      </c>
    </row>
    <row r="58" spans="1:11" ht="16.5" thickBot="1">
      <c r="D58" s="1067" t="s">
        <v>575</v>
      </c>
      <c r="E58" s="1050" t="s">
        <v>291</v>
      </c>
      <c r="F58" s="1068">
        <f>F56+F57</f>
        <v>646433.04712500004</v>
      </c>
      <c r="G58" s="1068">
        <f>G56+G57</f>
        <v>604747</v>
      </c>
      <c r="H58" s="1469">
        <f>H56+H57</f>
        <v>685045</v>
      </c>
      <c r="I58" s="1570">
        <f>I56+I57</f>
        <v>663000</v>
      </c>
      <c r="J58" s="1071">
        <f>F58+G58+H58+I58</f>
        <v>2599225.047125</v>
      </c>
      <c r="K58" s="1075"/>
    </row>
    <row r="59" spans="1:11" ht="16.5" thickTop="1">
      <c r="D59" s="1042" t="s">
        <v>631</v>
      </c>
      <c r="E59" s="1043" t="s">
        <v>291</v>
      </c>
      <c r="F59" s="1044">
        <f>F54+F55-F58</f>
        <v>1141040.7324999995</v>
      </c>
      <c r="G59" s="1044">
        <f>G54+G55-G58</f>
        <v>979455.57137496956</v>
      </c>
      <c r="H59" s="1044">
        <f>H54+H55-H58</f>
        <v>664073</v>
      </c>
      <c r="I59" s="1790">
        <f>I54+I55-I58</f>
        <v>614071</v>
      </c>
      <c r="J59" s="89"/>
    </row>
    <row r="60" spans="1:11" ht="15.75">
      <c r="D60" s="921" t="s">
        <v>586</v>
      </c>
      <c r="E60" s="912" t="s">
        <v>17</v>
      </c>
      <c r="F60" s="914">
        <f t="shared" ref="F60:I61" si="3">F56/F68</f>
        <v>1187.3191678900507</v>
      </c>
      <c r="G60" s="914">
        <f t="shared" si="3"/>
        <v>1009.8209488519421</v>
      </c>
      <c r="H60" s="914">
        <f t="shared" si="3"/>
        <v>1168.1301712372822</v>
      </c>
      <c r="I60" s="922">
        <f t="shared" si="3"/>
        <v>1566.3018517822286</v>
      </c>
      <c r="J60" s="1075"/>
    </row>
    <row r="61" spans="1:11" ht="15.75">
      <c r="D61" s="921" t="s">
        <v>585</v>
      </c>
      <c r="E61" s="912" t="s">
        <v>17</v>
      </c>
      <c r="F61" s="914">
        <f t="shared" si="3"/>
        <v>317.1104275964417</v>
      </c>
      <c r="G61" s="914">
        <f t="shared" si="3"/>
        <v>384.77789918250892</v>
      </c>
      <c r="H61" s="914">
        <f t="shared" si="3"/>
        <v>414.71882013638304</v>
      </c>
      <c r="I61" s="922">
        <f t="shared" si="3"/>
        <v>20.940635720991846</v>
      </c>
      <c r="J61" s="1576">
        <f>I55+I57-10000</f>
        <v>20000</v>
      </c>
      <c r="K61" s="89">
        <v>140807.93599988101</v>
      </c>
    </row>
    <row r="62" spans="1:11" ht="15.75">
      <c r="D62" s="921" t="s">
        <v>579</v>
      </c>
      <c r="E62" s="912" t="s">
        <v>17</v>
      </c>
      <c r="F62" s="914">
        <f>F47</f>
        <v>30</v>
      </c>
      <c r="G62" s="914">
        <f>G47</f>
        <v>30</v>
      </c>
      <c r="H62" s="914">
        <f>H47</f>
        <v>30</v>
      </c>
      <c r="I62" s="922">
        <f>I47</f>
        <v>30</v>
      </c>
      <c r="J62" s="89"/>
    </row>
    <row r="63" spans="1:11" ht="15.75">
      <c r="D63" s="921" t="s">
        <v>580</v>
      </c>
      <c r="E63" s="912" t="s">
        <v>17</v>
      </c>
      <c r="F63" s="914">
        <f>F60+F61+F62</f>
        <v>1534.4295954864924</v>
      </c>
      <c r="G63" s="914">
        <f>G60+G61+G62</f>
        <v>1424.5988480344511</v>
      </c>
      <c r="H63" s="914">
        <f>H60+H61+H62</f>
        <v>1612.8489913736653</v>
      </c>
      <c r="I63" s="922">
        <f>I60+I61+I62</f>
        <v>1617.2424875032204</v>
      </c>
    </row>
    <row r="64" spans="1:11" ht="15.75">
      <c r="D64" s="919"/>
      <c r="E64" s="912"/>
      <c r="F64" s="913"/>
      <c r="G64" s="913"/>
      <c r="H64" s="913"/>
      <c r="I64" s="920"/>
    </row>
    <row r="65" spans="4:11" ht="15.75">
      <c r="D65" s="919" t="s">
        <v>581</v>
      </c>
      <c r="E65" s="912" t="s">
        <v>17</v>
      </c>
      <c r="F65" s="915">
        <f>F46</f>
        <v>1535.4605000000001</v>
      </c>
      <c r="G65" s="915">
        <f>G46</f>
        <v>1425.1260228937729</v>
      </c>
      <c r="H65" s="915">
        <f>H46</f>
        <v>1615.0097971014493</v>
      </c>
      <c r="I65" s="923">
        <f>I46</f>
        <v>1617.5123949275362</v>
      </c>
    </row>
    <row r="66" spans="4:11" ht="15.75">
      <c r="D66" s="932" t="s">
        <v>587</v>
      </c>
      <c r="E66" s="933" t="s">
        <v>17</v>
      </c>
      <c r="F66" s="934">
        <f>F65-F63</f>
        <v>1.0309045135077213</v>
      </c>
      <c r="G66" s="934">
        <f>G65-G63</f>
        <v>0.52717485932180352</v>
      </c>
      <c r="H66" s="934">
        <f>H65-H63</f>
        <v>2.1608057277840089</v>
      </c>
      <c r="I66" s="935">
        <f>I65-I63</f>
        <v>0.26990742431576109</v>
      </c>
    </row>
    <row r="67" spans="4:11" ht="16.5" thickBot="1">
      <c r="D67" s="1771"/>
      <c r="E67" s="1050"/>
      <c r="F67" s="1763"/>
      <c r="G67" s="1763"/>
      <c r="H67" s="1763"/>
      <c r="I67" s="1764"/>
      <c r="K67" s="1" t="s">
        <v>704</v>
      </c>
    </row>
    <row r="68" spans="4:11" ht="17.25" thickTop="1" thickBot="1">
      <c r="D68" s="1045" t="s">
        <v>589</v>
      </c>
      <c r="E68" s="1046" t="s">
        <v>221</v>
      </c>
      <c r="F68" s="1047">
        <f>K68</f>
        <v>416.9055915096946</v>
      </c>
      <c r="G68" s="1047">
        <f t="shared" ref="G68:I69" si="4">F68</f>
        <v>416.9055915096946</v>
      </c>
      <c r="H68" s="1047">
        <f t="shared" si="4"/>
        <v>416.9055915096946</v>
      </c>
      <c r="I68" s="1047">
        <f t="shared" si="4"/>
        <v>416.9055915096946</v>
      </c>
      <c r="J68" s="1572">
        <f t="shared" ref="J68:J69" si="5">(F68*F56+G68*G56+H68*H56+I68*I56)/J56</f>
        <v>416.9055915096946</v>
      </c>
      <c r="K68" s="1251">
        <v>416.9055915096946</v>
      </c>
    </row>
    <row r="69" spans="4:11" ht="16.5" thickBot="1">
      <c r="D69" s="1048" t="s">
        <v>582</v>
      </c>
      <c r="E69" s="1023" t="s">
        <v>221</v>
      </c>
      <c r="F69" s="1024">
        <f>K69</f>
        <v>477.54042108547566</v>
      </c>
      <c r="G69" s="1024">
        <f t="shared" si="4"/>
        <v>477.54042108547566</v>
      </c>
      <c r="H69" s="1024">
        <f t="shared" si="4"/>
        <v>477.54042108547566</v>
      </c>
      <c r="I69" s="1024">
        <f t="shared" si="4"/>
        <v>477.54042108547566</v>
      </c>
      <c r="J69" s="1572">
        <f t="shared" si="5"/>
        <v>477.54042108547566</v>
      </c>
      <c r="K69" s="1251">
        <v>477.54042108547566</v>
      </c>
    </row>
    <row r="70" spans="4:11" ht="17.25" thickTop="1" thickBot="1">
      <c r="D70" s="1049" t="s">
        <v>583</v>
      </c>
      <c r="E70" s="1050" t="s">
        <v>221</v>
      </c>
      <c r="F70" s="1051">
        <f>(F68*F56+F69*F57)/F58</f>
        <v>431.10987305966006</v>
      </c>
      <c r="G70" s="1051">
        <f>(G68*G56+G69*G57)/G58</f>
        <v>435.32894545781016</v>
      </c>
      <c r="H70" s="1051">
        <f>(H68*H56+H69*H57)/H58</f>
        <v>434.43498713091009</v>
      </c>
      <c r="I70" s="1052">
        <f>(I68*I56+I69*I57)/I58</f>
        <v>417.82014399198397</v>
      </c>
      <c r="J70" s="1719">
        <f>(F70*F58+G70*G58+H70*H58+I70*I58)/J58</f>
        <v>429.57796791286637</v>
      </c>
      <c r="K70" s="1250">
        <v>432.74131626416136</v>
      </c>
    </row>
    <row r="71" spans="4:11" ht="14.25" thickTop="1" thickBot="1"/>
    <row r="72" spans="4:11" ht="15.75">
      <c r="D72" s="917" t="s">
        <v>590</v>
      </c>
      <c r="E72" s="918" t="s">
        <v>221</v>
      </c>
      <c r="F72" s="937">
        <f>F23</f>
        <v>429</v>
      </c>
      <c r="G72" s="937">
        <f>G23</f>
        <v>410</v>
      </c>
      <c r="H72" s="937">
        <f>H23</f>
        <v>411</v>
      </c>
      <c r="I72" s="938">
        <f>I23</f>
        <v>401</v>
      </c>
      <c r="J72" s="1671">
        <f>(F72*F56+G72*G56+H72*H56+I72*I56)/J56</f>
        <v>411.95282101167317</v>
      </c>
      <c r="K72" s="1130"/>
    </row>
    <row r="73" spans="4:11" ht="16.5" thickBot="1">
      <c r="D73" s="919" t="s">
        <v>582</v>
      </c>
      <c r="E73" s="912" t="s">
        <v>221</v>
      </c>
      <c r="F73" s="916">
        <f>F41</f>
        <v>565</v>
      </c>
      <c r="G73" s="916">
        <f>G41</f>
        <v>553</v>
      </c>
      <c r="H73" s="916">
        <f>H41</f>
        <v>565</v>
      </c>
      <c r="I73" s="924">
        <f>I41</f>
        <v>565</v>
      </c>
      <c r="J73" s="1671">
        <f>(F73*F57+G73*G57+H73*H57+I73*I57)/J57</f>
        <v>560.94097508634832</v>
      </c>
    </row>
    <row r="74" spans="4:11" ht="17.25" thickTop="1" thickBot="1">
      <c r="D74" s="925" t="s">
        <v>583</v>
      </c>
      <c r="E74" s="926" t="s">
        <v>221</v>
      </c>
      <c r="F74" s="927">
        <f>(F72*F56+F73*F57)/F58</f>
        <v>460.85928457803237</v>
      </c>
      <c r="G74" s="927">
        <f>(G72*G56+G73*G57)/G58</f>
        <v>453.4492787893119</v>
      </c>
      <c r="H74" s="927">
        <f>(H72*H56+H73*H57)/H58</f>
        <v>455.52106066024862</v>
      </c>
      <c r="I74" s="928">
        <f>(I72*I56+I73*I57)/I58</f>
        <v>403.47360482654602</v>
      </c>
      <c r="J74" s="1718">
        <f>(F74*F58+G74*G58+H74*H58+I74*I58)/J58</f>
        <v>443.09060075406342</v>
      </c>
    </row>
    <row r="75" spans="4:11" ht="20.25" customHeight="1" thickBot="1">
      <c r="D75" s="1035" t="s">
        <v>637</v>
      </c>
    </row>
    <row r="76" spans="4:11" ht="15.75">
      <c r="D76" s="917" t="s">
        <v>362</v>
      </c>
      <c r="E76" s="918" t="s">
        <v>291</v>
      </c>
      <c r="F76" s="1499">
        <f t="shared" ref="F76:I77" si="6">F54-F56</f>
        <v>1131040.7324999999</v>
      </c>
      <c r="G76" s="1499">
        <f t="shared" si="6"/>
        <v>969455.8778749397</v>
      </c>
      <c r="H76" s="1499">
        <f t="shared" si="6"/>
        <v>654073</v>
      </c>
      <c r="I76" s="1500">
        <f t="shared" si="6"/>
        <v>604071</v>
      </c>
      <c r="J76" s="940">
        <f>F76+G76+H76+I76</f>
        <v>3358640.6103749396</v>
      </c>
    </row>
    <row r="77" spans="4:11" ht="15.75">
      <c r="D77" s="919" t="s">
        <v>363</v>
      </c>
      <c r="E77" s="912" t="s">
        <v>291</v>
      </c>
      <c r="F77" s="1501">
        <f t="shared" si="6"/>
        <v>9999.9999999995634</v>
      </c>
      <c r="G77" s="1501">
        <f>G55-G57+G83</f>
        <v>9999.6935000298545</v>
      </c>
      <c r="H77" s="1501">
        <f t="shared" si="6"/>
        <v>10000</v>
      </c>
      <c r="I77" s="1502">
        <f t="shared" si="6"/>
        <v>10000</v>
      </c>
      <c r="J77" s="941">
        <f>F77+G77+H77+I77</f>
        <v>39999.693500029418</v>
      </c>
    </row>
    <row r="78" spans="4:11" ht="16.5" thickBot="1">
      <c r="D78" s="925" t="s">
        <v>588</v>
      </c>
      <c r="E78" s="926" t="s">
        <v>291</v>
      </c>
      <c r="F78" s="1584">
        <f>F76+F77</f>
        <v>1141040.7324999995</v>
      </c>
      <c r="G78" s="1584">
        <f>G76+G77</f>
        <v>979455.57137496956</v>
      </c>
      <c r="H78" s="1584">
        <f>H76+H77</f>
        <v>664073</v>
      </c>
      <c r="I78" s="1585">
        <f>I76+I77</f>
        <v>614071</v>
      </c>
      <c r="J78" s="1036">
        <f>F78+G78+H78+I78</f>
        <v>3398640.303874969</v>
      </c>
    </row>
    <row r="80" spans="4:11">
      <c r="D80" s="1029" t="s">
        <v>632</v>
      </c>
      <c r="E80" s="1025" t="s">
        <v>291</v>
      </c>
      <c r="F80" s="1025"/>
      <c r="G80" s="1025"/>
      <c r="H80" s="1025"/>
      <c r="I80" s="1025"/>
      <c r="J80" s="1026">
        <f>F80+G80+H80+I80</f>
        <v>0</v>
      </c>
    </row>
    <row r="83" spans="5:9">
      <c r="E83" s="1310" t="s">
        <v>662</v>
      </c>
      <c r="F83" s="1310">
        <v>0</v>
      </c>
      <c r="G83" s="1310">
        <v>0</v>
      </c>
      <c r="H83" s="1310">
        <v>0</v>
      </c>
      <c r="I83" s="1310">
        <v>0</v>
      </c>
    </row>
  </sheetData>
  <mergeCells count="7">
    <mergeCell ref="A44:J44"/>
    <mergeCell ref="C46:D46"/>
    <mergeCell ref="F50:I50"/>
    <mergeCell ref="A6:J6"/>
    <mergeCell ref="A11:A12"/>
    <mergeCell ref="A24:J24"/>
    <mergeCell ref="A29:A30"/>
  </mergeCells>
  <pageMargins left="0.51181102362204722" right="0.51181102362204722" top="0.94488188976377963" bottom="0.55118110236220474" header="0.31496062992125984" footer="0.31496062992125984"/>
  <pageSetup paperSize="9" scale="5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89"/>
  <sheetViews>
    <sheetView topLeftCell="C58" zoomScale="70" zoomScaleNormal="70" workbookViewId="0">
      <selection activeCell="J70" sqref="J70"/>
    </sheetView>
  </sheetViews>
  <sheetFormatPr defaultColWidth="9.140625" defaultRowHeight="12.75"/>
  <cols>
    <col min="1" max="1" width="4.7109375" style="89" customWidth="1"/>
    <col min="2" max="2" width="58.28515625" style="89" customWidth="1"/>
    <col min="3" max="3" width="12.140625" style="89" bestFit="1" customWidth="1"/>
    <col min="4" max="4" width="40.28515625" style="89" customWidth="1"/>
    <col min="5" max="5" width="9.42578125" style="89" customWidth="1"/>
    <col min="6" max="6" width="13.85546875" style="89" bestFit="1" customWidth="1"/>
    <col min="7" max="7" width="14.85546875" style="89" bestFit="1" customWidth="1"/>
    <col min="8" max="8" width="13.85546875" style="89" bestFit="1" customWidth="1"/>
    <col min="9" max="9" width="14.85546875" style="89" bestFit="1" customWidth="1"/>
    <col min="10" max="10" width="76" style="90" customWidth="1"/>
    <col min="11" max="11" width="12.140625" style="89" bestFit="1" customWidth="1"/>
    <col min="12" max="14" width="9.140625" style="89" customWidth="1"/>
    <col min="15" max="16384" width="9.140625" style="89"/>
  </cols>
  <sheetData>
    <row r="1" spans="1:11" ht="15.75">
      <c r="J1" s="429" t="s">
        <v>237</v>
      </c>
    </row>
    <row r="2" spans="1:11" ht="15.75">
      <c r="J2" s="429" t="s">
        <v>236</v>
      </c>
    </row>
    <row r="4" spans="1:11" ht="16.5" thickBot="1">
      <c r="A4" s="88"/>
      <c r="B4" s="1094" t="s">
        <v>357</v>
      </c>
      <c r="C4" s="1094" t="s">
        <v>633</v>
      </c>
      <c r="D4" s="3"/>
      <c r="E4" s="3"/>
      <c r="F4" s="1"/>
      <c r="G4" s="1"/>
      <c r="H4" s="1"/>
      <c r="I4" s="1"/>
      <c r="J4" s="1"/>
    </row>
    <row r="5" spans="1:11" ht="32.25" customHeight="1" thickBot="1">
      <c r="A5" s="434" t="s">
        <v>80</v>
      </c>
      <c r="B5" s="434" t="s">
        <v>79</v>
      </c>
      <c r="C5" s="430" t="s">
        <v>78</v>
      </c>
      <c r="D5" s="431" t="s">
        <v>77</v>
      </c>
      <c r="E5" s="432" t="s">
        <v>76</v>
      </c>
      <c r="F5" s="433" t="s">
        <v>75</v>
      </c>
      <c r="G5" s="433" t="s">
        <v>74</v>
      </c>
      <c r="H5" s="433" t="s">
        <v>531</v>
      </c>
      <c r="I5" s="433" t="s">
        <v>72</v>
      </c>
      <c r="J5" s="240" t="s">
        <v>71</v>
      </c>
    </row>
    <row r="6" spans="1:11" s="1" customFormat="1" ht="16.5" thickBot="1">
      <c r="A6" s="1820" t="s">
        <v>694</v>
      </c>
      <c r="B6" s="1824"/>
      <c r="C6" s="1824"/>
      <c r="D6" s="1824"/>
      <c r="E6" s="1824"/>
      <c r="F6" s="1824"/>
      <c r="G6" s="1824"/>
      <c r="H6" s="1824"/>
      <c r="I6" s="1824"/>
      <c r="J6" s="1825"/>
      <c r="K6" s="1280"/>
    </row>
    <row r="7" spans="1:11" s="56" customFormat="1" ht="35.25" customHeight="1">
      <c r="A7" s="363">
        <v>1</v>
      </c>
      <c r="B7" s="564" t="s">
        <v>362</v>
      </c>
      <c r="C7" s="62" t="s">
        <v>215</v>
      </c>
      <c r="D7" s="43" t="s">
        <v>11</v>
      </c>
      <c r="E7" s="43" t="s">
        <v>291</v>
      </c>
      <c r="F7" s="241">
        <f>F56</f>
        <v>1131040.7324999999</v>
      </c>
      <c r="G7" s="241">
        <f>G56</f>
        <v>952405.27049991</v>
      </c>
      <c r="H7" s="241">
        <f>H56</f>
        <v>513073</v>
      </c>
      <c r="I7" s="241">
        <f>I56</f>
        <v>604071</v>
      </c>
      <c r="J7" s="567" t="s">
        <v>510</v>
      </c>
      <c r="K7" s="1281">
        <f>IF('Экс 2 (2600)'!K7=0,0,IF(('Экс 2 (2600)'!K7+'Экс 2 (2600)'!K25)&lt;'Экс 2 (2600)'!K49,0,('Экс 2 (2600)'!K7+'Экс 2 (2600)'!K25-'Экс 2 (2600)'!K49)*('Экс 2 (2600)'!K7/('Экс 2 (2600)'!K7+'Экс 2 (2600)'!K25))))</f>
        <v>2695000</v>
      </c>
    </row>
    <row r="8" spans="1:11" s="1" customFormat="1" ht="36.75" customHeight="1">
      <c r="A8" s="365">
        <v>2</v>
      </c>
      <c r="B8" s="226" t="s">
        <v>124</v>
      </c>
      <c r="C8" s="32" t="s">
        <v>123</v>
      </c>
      <c r="D8" s="32" t="s">
        <v>11</v>
      </c>
      <c r="E8" s="32" t="s">
        <v>693</v>
      </c>
      <c r="F8" s="256">
        <v>3.9067500000000002</v>
      </c>
      <c r="G8" s="74">
        <f>F8</f>
        <v>3.9067500000000002</v>
      </c>
      <c r="H8" s="74">
        <f>G8</f>
        <v>3.9067500000000002</v>
      </c>
      <c r="I8" s="74">
        <f>H8</f>
        <v>3.9067500000000002</v>
      </c>
      <c r="J8" s="258" t="s">
        <v>234</v>
      </c>
      <c r="K8" s="1280"/>
    </row>
    <row r="9" spans="1:11" s="1" customFormat="1" ht="16.5">
      <c r="A9" s="369">
        <v>3</v>
      </c>
      <c r="B9" s="226" t="s">
        <v>122</v>
      </c>
      <c r="C9" s="32" t="s">
        <v>121</v>
      </c>
      <c r="D9" s="32" t="s">
        <v>120</v>
      </c>
      <c r="E9" s="32" t="s">
        <v>47</v>
      </c>
      <c r="F9" s="256">
        <f>'Экс 2 (2600)'!F9</f>
        <v>32</v>
      </c>
      <c r="G9" s="74">
        <f t="shared" ref="G9:I11" si="0">F9</f>
        <v>32</v>
      </c>
      <c r="H9" s="74">
        <f t="shared" si="0"/>
        <v>32</v>
      </c>
      <c r="I9" s="74">
        <f t="shared" si="0"/>
        <v>32</v>
      </c>
      <c r="J9" s="258" t="s">
        <v>203</v>
      </c>
      <c r="K9" s="1280"/>
    </row>
    <row r="10" spans="1:11" s="1" customFormat="1" ht="16.5">
      <c r="A10" s="365">
        <v>4</v>
      </c>
      <c r="B10" s="226" t="s">
        <v>119</v>
      </c>
      <c r="C10" s="32" t="s">
        <v>118</v>
      </c>
      <c r="D10" s="32" t="s">
        <v>11</v>
      </c>
      <c r="E10" s="32"/>
      <c r="F10" s="256">
        <f>'Экс 2 (2600)'!F10</f>
        <v>0.8</v>
      </c>
      <c r="G10" s="74">
        <f t="shared" si="0"/>
        <v>0.8</v>
      </c>
      <c r="H10" s="74">
        <f t="shared" si="0"/>
        <v>0.8</v>
      </c>
      <c r="I10" s="74">
        <f t="shared" si="0"/>
        <v>0.8</v>
      </c>
      <c r="J10" s="259" t="s">
        <v>201</v>
      </c>
      <c r="K10" s="1280"/>
    </row>
    <row r="11" spans="1:11" s="1" customFormat="1" ht="16.5">
      <c r="A11" s="1823">
        <v>5</v>
      </c>
      <c r="B11" s="226" t="s">
        <v>117</v>
      </c>
      <c r="C11" s="32" t="s">
        <v>116</v>
      </c>
      <c r="D11" s="32" t="s">
        <v>115</v>
      </c>
      <c r="E11" s="32"/>
      <c r="F11" s="253">
        <f>'Экс 2 (2600)'!F11</f>
        <v>1.45</v>
      </c>
      <c r="G11" s="702">
        <f t="shared" si="0"/>
        <v>1.45</v>
      </c>
      <c r="H11" s="702">
        <f t="shared" si="0"/>
        <v>1.45</v>
      </c>
      <c r="I11" s="702">
        <f t="shared" si="0"/>
        <v>1.45</v>
      </c>
      <c r="J11" s="258" t="s">
        <v>202</v>
      </c>
      <c r="K11" s="1280"/>
    </row>
    <row r="12" spans="1:11" s="1" customFormat="1" ht="17.25" thickBot="1">
      <c r="A12" s="1823"/>
      <c r="B12" s="566" t="s">
        <v>114</v>
      </c>
      <c r="C12" s="17" t="s">
        <v>113</v>
      </c>
      <c r="D12" s="17" t="s">
        <v>112</v>
      </c>
      <c r="E12" s="17"/>
      <c r="F12" s="77">
        <f>IF(F11=0,0,F10/F11)</f>
        <v>0.55172413793103448</v>
      </c>
      <c r="G12" s="77">
        <f>IF(G11=0,0,G10/G11)</f>
        <v>0.55172413793103448</v>
      </c>
      <c r="H12" s="77">
        <f>IF(H11=0,0,H10/H11)</f>
        <v>0.55172413793103448</v>
      </c>
      <c r="I12" s="77">
        <f>IF(I11=0,0,I10/I11)</f>
        <v>0.55172413793103448</v>
      </c>
      <c r="J12" s="238"/>
      <c r="K12" s="1280"/>
    </row>
    <row r="13" spans="1:11" s="1" customFormat="1" ht="18.75" customHeight="1">
      <c r="A13" s="368">
        <v>6</v>
      </c>
      <c r="B13" s="562" t="s">
        <v>111</v>
      </c>
      <c r="C13" s="83" t="s">
        <v>43</v>
      </c>
      <c r="D13" s="82" t="s">
        <v>532</v>
      </c>
      <c r="E13" s="81" t="s">
        <v>221</v>
      </c>
      <c r="F13" s="563">
        <f>IFERROR(ROUND(F8*F12/F9*3600,0),0)</f>
        <v>242</v>
      </c>
      <c r="G13" s="563">
        <f>IFERROR(ROUND(G8*G12/G9*3600,0),0)</f>
        <v>242</v>
      </c>
      <c r="H13" s="563">
        <f>IFERROR(ROUND(H8*H12/H9*3600,0),0)</f>
        <v>242</v>
      </c>
      <c r="I13" s="563">
        <f>IFERROR(ROUND(I8*I12/I9*3600,0),0)</f>
        <v>242</v>
      </c>
      <c r="J13" s="260"/>
      <c r="K13" s="1280"/>
    </row>
    <row r="14" spans="1:11" s="1" customFormat="1" ht="16.5">
      <c r="A14" s="1577">
        <v>7</v>
      </c>
      <c r="B14" s="672" t="s">
        <v>109</v>
      </c>
      <c r="C14" s="68" t="s">
        <v>108</v>
      </c>
      <c r="D14" s="32" t="s">
        <v>11</v>
      </c>
      <c r="E14" s="75" t="s">
        <v>107</v>
      </c>
      <c r="F14" s="245">
        <f>'Экс 2 (2600)'!F14</f>
        <v>90.3</v>
      </c>
      <c r="G14" s="74">
        <f t="shared" ref="G14:I17" si="1">F14</f>
        <v>90.3</v>
      </c>
      <c r="H14" s="74">
        <f t="shared" si="1"/>
        <v>90.3</v>
      </c>
      <c r="I14" s="74">
        <f t="shared" si="1"/>
        <v>90.3</v>
      </c>
      <c r="J14" s="248" t="s">
        <v>206</v>
      </c>
      <c r="K14" s="1280"/>
    </row>
    <row r="15" spans="1:11" s="1" customFormat="1" ht="18">
      <c r="A15" s="1577">
        <v>8</v>
      </c>
      <c r="B15" s="672" t="s">
        <v>360</v>
      </c>
      <c r="C15" s="673" t="s">
        <v>106</v>
      </c>
      <c r="D15" s="32" t="s">
        <v>105</v>
      </c>
      <c r="E15" s="75" t="s">
        <v>104</v>
      </c>
      <c r="F15" s="79">
        <f>'Экс 2 (2600)'!F15</f>
        <v>2.6694607001827833</v>
      </c>
      <c r="G15" s="79">
        <f>'Экс 2 (2600)'!G15</f>
        <v>2.7929051863078165</v>
      </c>
      <c r="H15" s="79">
        <f>'Экс 2 (2600)'!H15</f>
        <v>2.7846509632188936</v>
      </c>
      <c r="I15" s="79">
        <f>'Экс 2 (2600)'!I15</f>
        <v>2.8600212702893577</v>
      </c>
      <c r="J15" s="258" t="s">
        <v>202</v>
      </c>
      <c r="K15" s="1280"/>
    </row>
    <row r="16" spans="1:11" s="1" customFormat="1" ht="36.75" customHeight="1">
      <c r="A16" s="1577">
        <v>9</v>
      </c>
      <c r="B16" s="672" t="s">
        <v>361</v>
      </c>
      <c r="C16" s="673" t="s">
        <v>102</v>
      </c>
      <c r="D16" s="32" t="s">
        <v>101</v>
      </c>
      <c r="E16" s="75" t="s">
        <v>13</v>
      </c>
      <c r="F16" s="74">
        <f>IF(F15=0, 0,ROUND(F14/F15,1))</f>
        <v>33.799999999999997</v>
      </c>
      <c r="G16" s="74">
        <f>IF(G15=0, 0,ROUND(G14/G15,1))</f>
        <v>32.299999999999997</v>
      </c>
      <c r="H16" s="74">
        <f>IF(H15=0, 0,ROUND(H14/H15,1))</f>
        <v>32.4</v>
      </c>
      <c r="I16" s="74">
        <f>IF(I15=0, 0,ROUND(I14/I15,1))</f>
        <v>31.6</v>
      </c>
      <c r="J16" s="29" t="s">
        <v>100</v>
      </c>
      <c r="K16" s="1280"/>
    </row>
    <row r="17" spans="1:15" s="1" customFormat="1" ht="18">
      <c r="A17" s="1577">
        <v>10</v>
      </c>
      <c r="B17" s="672" t="s">
        <v>99</v>
      </c>
      <c r="C17" s="673" t="s">
        <v>98</v>
      </c>
      <c r="D17" s="32" t="s">
        <v>97</v>
      </c>
      <c r="E17" s="75" t="s">
        <v>13</v>
      </c>
      <c r="F17" s="245">
        <f>'Экс 2 (2600)'!F17</f>
        <v>60</v>
      </c>
      <c r="G17" s="464">
        <f t="shared" si="1"/>
        <v>60</v>
      </c>
      <c r="H17" s="464">
        <f t="shared" si="1"/>
        <v>60</v>
      </c>
      <c r="I17" s="464">
        <f t="shared" si="1"/>
        <v>60</v>
      </c>
      <c r="J17" s="248" t="s">
        <v>206</v>
      </c>
      <c r="K17" s="1280"/>
    </row>
    <row r="18" spans="1:15" s="1" customFormat="1" ht="21.75" customHeight="1">
      <c r="A18" s="1577">
        <v>11</v>
      </c>
      <c r="B18" s="672" t="s">
        <v>96</v>
      </c>
      <c r="C18" s="673" t="s">
        <v>95</v>
      </c>
      <c r="D18" s="32" t="s">
        <v>11</v>
      </c>
      <c r="E18" s="75" t="s">
        <v>13</v>
      </c>
      <c r="F18" s="74">
        <f>IF(F11=0,0,F17/F11)</f>
        <v>41.379310344827587</v>
      </c>
      <c r="G18" s="74">
        <f>IF(G11=0,0,G17/G11)</f>
        <v>41.379310344827587</v>
      </c>
      <c r="H18" s="74">
        <f>IF(H11=0,0,H17/H11)</f>
        <v>41.379310344827587</v>
      </c>
      <c r="I18" s="74">
        <f>IF(I11=0,0,I17/I11)</f>
        <v>41.379310344827587</v>
      </c>
      <c r="J18" s="29"/>
      <c r="K18" s="1280"/>
    </row>
    <row r="19" spans="1:15" s="1" customFormat="1" ht="17.25" thickBot="1">
      <c r="A19" s="1577">
        <v>12</v>
      </c>
      <c r="B19" s="70" t="s">
        <v>94</v>
      </c>
      <c r="C19" s="73" t="s">
        <v>93</v>
      </c>
      <c r="D19" s="17" t="s">
        <v>92</v>
      </c>
      <c r="E19" s="72"/>
      <c r="F19" s="77">
        <f>IF(F8=0,0,IF(F12=0,0,IF(F16&gt;F18,F18/(F8*F12),F16/(F8*F12))))</f>
        <v>15.681192807320661</v>
      </c>
      <c r="G19" s="77">
        <f>IF(G8=0,0,IF(G12=0,0,IF(G16&gt;G18,G18/(G8*G12),G16/(G8*G12))))</f>
        <v>14.985281883918857</v>
      </c>
      <c r="H19" s="77">
        <f>IF(H8=0,0,IF(H12=0,0,IF(H16&gt;H18,H18/(H8*H12),H16/(H8*H12))))</f>
        <v>15.031675945478979</v>
      </c>
      <c r="I19" s="77">
        <f>IF(I8=0,0,IF(I12=0,0,IF(I16&gt;I18,I18/(I8*I12),I16/(I8*I12))))</f>
        <v>14.660523452998017</v>
      </c>
      <c r="J19" s="20"/>
      <c r="K19" s="1280"/>
    </row>
    <row r="20" spans="1:15" s="1" customFormat="1" ht="16.5">
      <c r="A20" s="368">
        <v>13</v>
      </c>
      <c r="B20" s="359" t="s">
        <v>91</v>
      </c>
      <c r="C20" s="71" t="s">
        <v>90</v>
      </c>
      <c r="D20" s="43" t="s">
        <v>89</v>
      </c>
      <c r="E20" s="37" t="s">
        <v>1</v>
      </c>
      <c r="F20" s="76">
        <f>ROUNDUP(F19,0)</f>
        <v>16</v>
      </c>
      <c r="G20" s="76">
        <f>ROUNDUP(G19,0)</f>
        <v>15</v>
      </c>
      <c r="H20" s="76">
        <f>ROUNDUP(H19,0)</f>
        <v>16</v>
      </c>
      <c r="I20" s="76">
        <f>ROUNDUP(I19,0)</f>
        <v>15</v>
      </c>
      <c r="J20" s="36"/>
      <c r="K20" s="1280"/>
    </row>
    <row r="21" spans="1:15" s="1" customFormat="1" ht="15.75" customHeight="1">
      <c r="A21" s="1577">
        <v>14</v>
      </c>
      <c r="B21" s="672" t="s">
        <v>88</v>
      </c>
      <c r="C21" s="673" t="s">
        <v>87</v>
      </c>
      <c r="D21" s="32" t="s">
        <v>11</v>
      </c>
      <c r="E21" s="75" t="s">
        <v>47</v>
      </c>
      <c r="F21" s="256">
        <f>'Экс 2 (2600)'!F21</f>
        <v>60</v>
      </c>
      <c r="G21" s="464">
        <f>F21</f>
        <v>60</v>
      </c>
      <c r="H21" s="464">
        <f>G21</f>
        <v>60</v>
      </c>
      <c r="I21" s="464">
        <f>H21</f>
        <v>60</v>
      </c>
      <c r="J21" s="248" t="s">
        <v>203</v>
      </c>
      <c r="K21" s="1280"/>
    </row>
    <row r="22" spans="1:15" s="1" customFormat="1" ht="17.25" thickBot="1">
      <c r="A22" s="367">
        <v>15</v>
      </c>
      <c r="B22" s="70" t="s">
        <v>86</v>
      </c>
      <c r="C22" s="73" t="s">
        <v>85</v>
      </c>
      <c r="D22" s="17" t="s">
        <v>84</v>
      </c>
      <c r="E22" s="72" t="s">
        <v>61</v>
      </c>
      <c r="F22" s="59">
        <f>ROUND(F9/60*F20+F21/60,2)</f>
        <v>9.5299999999999994</v>
      </c>
      <c r="G22" s="59">
        <f>ROUND(G9/60*G20+G21/60,2)</f>
        <v>9</v>
      </c>
      <c r="H22" s="59">
        <f>ROUND(H9/60*H20+H21/60,2)</f>
        <v>9.5299999999999994</v>
      </c>
      <c r="I22" s="59">
        <f>ROUND(I9/60*I20+I21/60,2)</f>
        <v>9</v>
      </c>
      <c r="J22" s="20"/>
      <c r="K22" s="1280"/>
    </row>
    <row r="23" spans="1:15" s="1" customFormat="1" ht="18" thickBot="1">
      <c r="A23" s="353">
        <v>16</v>
      </c>
      <c r="B23" s="360" t="s">
        <v>83</v>
      </c>
      <c r="C23" s="354" t="s">
        <v>365</v>
      </c>
      <c r="D23" s="355" t="s">
        <v>220</v>
      </c>
      <c r="E23" s="356" t="s">
        <v>170</v>
      </c>
      <c r="F23" s="357">
        <f>IF(F22=0,0,IF(F16&lt;F18,ROUND(60/F22*F16,0),ROUND(60/F22*F18,0)))</f>
        <v>213</v>
      </c>
      <c r="G23" s="357">
        <f>IF(G22=0,0,IF(G16&lt;G18,ROUND(60/G22*G16,0),ROUND(60/G22*G18,0)))</f>
        <v>215</v>
      </c>
      <c r="H23" s="357">
        <f>IF(H22=0,0,IF(H16&lt;H18,ROUND(60/H22*H16,0),ROUND(60/H22*H18,0)))</f>
        <v>204</v>
      </c>
      <c r="I23" s="357">
        <f>IF(I22=0,0,IF(I16&lt;I18,ROUND(60/I22*I16,0),ROUND(60/I22*I18,0)))</f>
        <v>211</v>
      </c>
      <c r="J23" s="352"/>
      <c r="K23" s="1280"/>
    </row>
    <row r="24" spans="1:15" s="1" customFormat="1" ht="16.5" thickBot="1">
      <c r="A24" s="1820" t="s">
        <v>380</v>
      </c>
      <c r="B24" s="1824"/>
      <c r="C24" s="1824"/>
      <c r="D24" s="1824"/>
      <c r="E24" s="1824"/>
      <c r="F24" s="1824"/>
      <c r="G24" s="1824"/>
      <c r="H24" s="1824"/>
      <c r="I24" s="1824"/>
      <c r="J24" s="1825"/>
      <c r="K24" s="1280"/>
    </row>
    <row r="25" spans="1:15" s="1" customFormat="1" ht="18">
      <c r="A25" s="363">
        <v>1</v>
      </c>
      <c r="B25" s="564" t="s">
        <v>363</v>
      </c>
      <c r="C25" s="62" t="s">
        <v>215</v>
      </c>
      <c r="D25" s="43" t="s">
        <v>11</v>
      </c>
      <c r="E25" s="43" t="s">
        <v>13</v>
      </c>
      <c r="F25" s="241">
        <f>F57</f>
        <v>10000</v>
      </c>
      <c r="G25" s="241">
        <f>G57</f>
        <v>10000</v>
      </c>
      <c r="H25" s="241">
        <f>H57</f>
        <v>10000</v>
      </c>
      <c r="I25" s="241">
        <f>I57</f>
        <v>10000</v>
      </c>
      <c r="J25" s="567" t="s">
        <v>510</v>
      </c>
      <c r="K25" s="1281">
        <f>IF('Экс 2 (2600)'!K25=0,0,IF(('Экс 2 (2600)'!K7+'Экс 2 (2600)'!K25)&lt;'Экс 2 (2600)'!K49,0,('Экс 2 (2600)'!K7+'Экс 2 (2600)'!K25-'Экс 2 (2600)'!K49)*('Экс 2 (2600)'!K25/('Экс 2 (2600)'!K7+'Экс 2 (2600)'!K25))))</f>
        <v>0</v>
      </c>
      <c r="M25" s="57"/>
    </row>
    <row r="26" spans="1:15" s="1" customFormat="1" ht="30">
      <c r="A26" s="365">
        <v>2</v>
      </c>
      <c r="B26" s="226" t="s">
        <v>124</v>
      </c>
      <c r="C26" s="32" t="s">
        <v>123</v>
      </c>
      <c r="D26" s="32" t="s">
        <v>11</v>
      </c>
      <c r="E26" s="32" t="s">
        <v>13</v>
      </c>
      <c r="F26" s="74">
        <f>F8</f>
        <v>3.9067500000000002</v>
      </c>
      <c r="G26" s="74">
        <f>G8</f>
        <v>3.9067500000000002</v>
      </c>
      <c r="H26" s="74">
        <f>H8</f>
        <v>3.9067500000000002</v>
      </c>
      <c r="I26" s="74">
        <f>I8</f>
        <v>3.9067500000000002</v>
      </c>
      <c r="J26" s="568" t="s">
        <v>234</v>
      </c>
      <c r="K26" s="1282"/>
      <c r="M26" s="57"/>
      <c r="O26" s="57"/>
    </row>
    <row r="27" spans="1:15" s="1" customFormat="1" ht="16.5">
      <c r="A27" s="369">
        <v>3</v>
      </c>
      <c r="B27" s="226" t="s">
        <v>122</v>
      </c>
      <c r="C27" s="32" t="s">
        <v>121</v>
      </c>
      <c r="D27" s="32" t="s">
        <v>120</v>
      </c>
      <c r="E27" s="32" t="s">
        <v>47</v>
      </c>
      <c r="F27" s="245">
        <f>'Экс 2 (2600)'!F27</f>
        <v>26</v>
      </c>
      <c r="G27" s="464">
        <f t="shared" ref="G27:I29" si="2">F27</f>
        <v>26</v>
      </c>
      <c r="H27" s="464">
        <f t="shared" si="2"/>
        <v>26</v>
      </c>
      <c r="I27" s="464">
        <f t="shared" si="2"/>
        <v>26</v>
      </c>
      <c r="J27" s="258" t="s">
        <v>203</v>
      </c>
      <c r="K27" s="58"/>
      <c r="M27" s="57"/>
    </row>
    <row r="28" spans="1:15" s="1" customFormat="1" ht="16.5">
      <c r="A28" s="365">
        <v>4</v>
      </c>
      <c r="B28" s="226" t="s">
        <v>119</v>
      </c>
      <c r="C28" s="32" t="s">
        <v>118</v>
      </c>
      <c r="D28" s="32" t="s">
        <v>11</v>
      </c>
      <c r="E28" s="32"/>
      <c r="F28" s="245">
        <f>'Экс 2 (2600)'!F28</f>
        <v>0.8</v>
      </c>
      <c r="G28" s="702">
        <f t="shared" si="2"/>
        <v>0.8</v>
      </c>
      <c r="H28" s="702">
        <f t="shared" si="2"/>
        <v>0.8</v>
      </c>
      <c r="I28" s="702">
        <f t="shared" si="2"/>
        <v>0.8</v>
      </c>
      <c r="J28" s="259" t="s">
        <v>201</v>
      </c>
      <c r="O28" s="57"/>
    </row>
    <row r="29" spans="1:15" s="1" customFormat="1" ht="16.5">
      <c r="A29" s="1823">
        <v>5</v>
      </c>
      <c r="B29" s="226" t="s">
        <v>117</v>
      </c>
      <c r="C29" s="32" t="s">
        <v>116</v>
      </c>
      <c r="D29" s="32" t="s">
        <v>115</v>
      </c>
      <c r="E29" s="32"/>
      <c r="F29" s="245">
        <f>'Экс 2 (2600)'!F29</f>
        <v>1.3</v>
      </c>
      <c r="G29" s="702">
        <f t="shared" si="2"/>
        <v>1.3</v>
      </c>
      <c r="H29" s="702">
        <f t="shared" si="2"/>
        <v>1.3</v>
      </c>
      <c r="I29" s="702">
        <f t="shared" si="2"/>
        <v>1.3</v>
      </c>
      <c r="J29" s="258" t="s">
        <v>202</v>
      </c>
      <c r="O29" s="57"/>
    </row>
    <row r="30" spans="1:15" s="1" customFormat="1" ht="17.25" thickBot="1">
      <c r="A30" s="1823"/>
      <c r="B30" s="566" t="s">
        <v>114</v>
      </c>
      <c r="C30" s="17" t="s">
        <v>113</v>
      </c>
      <c r="D30" s="17" t="s">
        <v>112</v>
      </c>
      <c r="E30" s="17"/>
      <c r="F30" s="77">
        <f>IF(F29=0,0,F28/F29)</f>
        <v>0.61538461538461542</v>
      </c>
      <c r="G30" s="77">
        <f>IF(G29=0,0,G28/G29)</f>
        <v>0.61538461538461542</v>
      </c>
      <c r="H30" s="77">
        <f>IF(H29=0,0,H28/H29)</f>
        <v>0.61538461538461542</v>
      </c>
      <c r="I30" s="77">
        <f>IF(I29=0,0,I28/I29)</f>
        <v>0.61538461538461542</v>
      </c>
      <c r="J30" s="238"/>
      <c r="O30" s="57"/>
    </row>
    <row r="31" spans="1:15" s="1" customFormat="1" ht="18">
      <c r="A31" s="368">
        <v>6</v>
      </c>
      <c r="B31" s="562" t="s">
        <v>111</v>
      </c>
      <c r="C31" s="83" t="s">
        <v>43</v>
      </c>
      <c r="D31" s="82" t="s">
        <v>364</v>
      </c>
      <c r="E31" s="81" t="s">
        <v>82</v>
      </c>
      <c r="F31" s="563">
        <f>IFERROR(ROUND(F26*F30/F27*3600,0),0)</f>
        <v>333</v>
      </c>
      <c r="G31" s="563">
        <f>IFERROR(ROUND(G26*G30/G27*3600,0),0)</f>
        <v>333</v>
      </c>
      <c r="H31" s="563">
        <f>IFERROR(ROUND(H26*H30/H27*3600,0),0)</f>
        <v>333</v>
      </c>
      <c r="I31" s="563">
        <f>IFERROR(ROUND(I26*I30/I27*3600,0),0)</f>
        <v>333</v>
      </c>
      <c r="J31" s="260"/>
    </row>
    <row r="32" spans="1:15" s="1" customFormat="1" ht="16.5">
      <c r="A32" s="1577">
        <v>7</v>
      </c>
      <c r="B32" s="672" t="s">
        <v>109</v>
      </c>
      <c r="C32" s="68" t="s">
        <v>108</v>
      </c>
      <c r="D32" s="32" t="s">
        <v>11</v>
      </c>
      <c r="E32" s="75" t="s">
        <v>107</v>
      </c>
      <c r="F32" s="543">
        <f>F14</f>
        <v>90.3</v>
      </c>
      <c r="G32" s="543">
        <f>G14</f>
        <v>90.3</v>
      </c>
      <c r="H32" s="543">
        <f>H14</f>
        <v>90.3</v>
      </c>
      <c r="I32" s="543">
        <f>I14</f>
        <v>90.3</v>
      </c>
      <c r="J32" s="503" t="s">
        <v>206</v>
      </c>
    </row>
    <row r="33" spans="1:15" s="1" customFormat="1" ht="18">
      <c r="A33" s="1577">
        <v>8</v>
      </c>
      <c r="B33" s="672" t="s">
        <v>521</v>
      </c>
      <c r="C33" s="673" t="s">
        <v>106</v>
      </c>
      <c r="D33" s="32" t="s">
        <v>105</v>
      </c>
      <c r="E33" s="75" t="s">
        <v>104</v>
      </c>
      <c r="F33" s="79">
        <f>'Экс 2 (2600)'!F33</f>
        <v>1.8733579498806623</v>
      </c>
      <c r="G33" s="79">
        <f>'Экс 2 (2600)'!G33</f>
        <v>1.9981489855158836</v>
      </c>
      <c r="H33" s="79">
        <f>'Экс 2 (2600)'!H33</f>
        <v>1.8452780584914406</v>
      </c>
      <c r="I33" s="79">
        <f>'Экс 2 (2600)'!I33</f>
        <v>1.8139311317009195</v>
      </c>
      <c r="J33" s="258" t="s">
        <v>202</v>
      </c>
      <c r="O33" s="54"/>
    </row>
    <row r="34" spans="1:15" s="1" customFormat="1" ht="28.5" customHeight="1">
      <c r="A34" s="1577">
        <v>9</v>
      </c>
      <c r="B34" s="672" t="s">
        <v>103</v>
      </c>
      <c r="C34" s="673" t="s">
        <v>102</v>
      </c>
      <c r="D34" s="32" t="s">
        <v>101</v>
      </c>
      <c r="E34" s="75" t="s">
        <v>13</v>
      </c>
      <c r="F34" s="74">
        <f>IF(F33=0, 0,ROUND(F32/F33,1))</f>
        <v>48.2</v>
      </c>
      <c r="G34" s="74">
        <f>IF(G33=0, 0,ROUND(G32/G33,1))</f>
        <v>45.2</v>
      </c>
      <c r="H34" s="74">
        <f>IF(H33=0, 0,ROUND(H32/H33,1))</f>
        <v>48.9</v>
      </c>
      <c r="I34" s="74">
        <f>IF(I33=0, 0,ROUND(I32/I33,1))</f>
        <v>49.8</v>
      </c>
      <c r="J34" s="29" t="s">
        <v>100</v>
      </c>
      <c r="O34" s="54"/>
    </row>
    <row r="35" spans="1:15" s="1" customFormat="1" ht="23.25" customHeight="1">
      <c r="A35" s="1577">
        <v>10</v>
      </c>
      <c r="B35" s="672" t="s">
        <v>99</v>
      </c>
      <c r="C35" s="673" t="s">
        <v>98</v>
      </c>
      <c r="D35" s="32" t="s">
        <v>97</v>
      </c>
      <c r="E35" s="75" t="s">
        <v>13</v>
      </c>
      <c r="F35" s="543">
        <f>F17</f>
        <v>60</v>
      </c>
      <c r="G35" s="74">
        <f>F35</f>
        <v>60</v>
      </c>
      <c r="H35" s="74">
        <f>G35</f>
        <v>60</v>
      </c>
      <c r="I35" s="74">
        <f>H35</f>
        <v>60</v>
      </c>
      <c r="J35" s="503" t="s">
        <v>206</v>
      </c>
    </row>
    <row r="36" spans="1:15" s="1" customFormat="1" ht="18.75" customHeight="1">
      <c r="A36" s="1577">
        <v>11</v>
      </c>
      <c r="B36" s="672" t="s">
        <v>96</v>
      </c>
      <c r="C36" s="673" t="s">
        <v>95</v>
      </c>
      <c r="D36" s="32" t="s">
        <v>11</v>
      </c>
      <c r="E36" s="75" t="s">
        <v>13</v>
      </c>
      <c r="F36" s="74">
        <f>IF(F29=0,0,F35/F29)</f>
        <v>46.153846153846153</v>
      </c>
      <c r="G36" s="74">
        <f>IF(G29=0,0,G35/G29)</f>
        <v>46.153846153846153</v>
      </c>
      <c r="H36" s="74">
        <f>IF(H29=0,0,H35/H29)</f>
        <v>46.153846153846153</v>
      </c>
      <c r="I36" s="74">
        <f>IF(I29=0,0,I35/I29)</f>
        <v>46.153846153846153</v>
      </c>
      <c r="J36" s="503"/>
    </row>
    <row r="37" spans="1:15" s="1" customFormat="1" ht="15.75" customHeight="1" thickBot="1">
      <c r="A37" s="1577">
        <v>12</v>
      </c>
      <c r="B37" s="70" t="s">
        <v>94</v>
      </c>
      <c r="C37" s="73" t="s">
        <v>93</v>
      </c>
      <c r="D37" s="17" t="s">
        <v>92</v>
      </c>
      <c r="E37" s="72"/>
      <c r="F37" s="77">
        <f>IF(F26=0,0,IF(F30=0,0,IF(F34&gt;F36,F36/(F26*F30),F34/(F26*F30))))</f>
        <v>19.197542714532538</v>
      </c>
      <c r="G37" s="77">
        <f>IF(G26=0,0,IF(G30=0,0,IF(G34&gt;G36,G36/(G26*G30),G34/(G26*G30))))</f>
        <v>18.800793498432199</v>
      </c>
      <c r="H37" s="77">
        <f>IF(H26=0,0,IF(H30=0,0,IF(H34&gt;H36,H36/(H26*H30),H34/(H26*H30))))</f>
        <v>19.197542714532538</v>
      </c>
      <c r="I37" s="77">
        <f>IF(I26=0,0,IF(I30=0,0,IF(I34&gt;I36,I36/(I26*I30),I34/(I26*I30))))</f>
        <v>19.197542714532538</v>
      </c>
      <c r="J37" s="858"/>
    </row>
    <row r="38" spans="1:15" s="1" customFormat="1" ht="16.5">
      <c r="A38" s="368">
        <v>13</v>
      </c>
      <c r="B38" s="359" t="s">
        <v>91</v>
      </c>
      <c r="C38" s="71" t="s">
        <v>90</v>
      </c>
      <c r="D38" s="43" t="s">
        <v>89</v>
      </c>
      <c r="E38" s="37" t="s">
        <v>1</v>
      </c>
      <c r="F38" s="76">
        <f>ROUNDUP(F37,0)</f>
        <v>20</v>
      </c>
      <c r="G38" s="76">
        <f>ROUNDUP(G37,0)</f>
        <v>19</v>
      </c>
      <c r="H38" s="76">
        <f>ROUNDUP(H37,0)</f>
        <v>20</v>
      </c>
      <c r="I38" s="76">
        <f>ROUNDUP(I37,0)</f>
        <v>20</v>
      </c>
      <c r="J38" s="859"/>
    </row>
    <row r="39" spans="1:15" s="1" customFormat="1" ht="16.5">
      <c r="A39" s="1577">
        <v>14</v>
      </c>
      <c r="B39" s="544" t="s">
        <v>88</v>
      </c>
      <c r="C39" s="545" t="s">
        <v>87</v>
      </c>
      <c r="D39" s="32" t="s">
        <v>11</v>
      </c>
      <c r="E39" s="75" t="s">
        <v>47</v>
      </c>
      <c r="F39" s="857">
        <f>F21</f>
        <v>60</v>
      </c>
      <c r="G39" s="464">
        <f>F39</f>
        <v>60</v>
      </c>
      <c r="H39" s="464">
        <f>G39</f>
        <v>60</v>
      </c>
      <c r="I39" s="464">
        <f>H39</f>
        <v>60</v>
      </c>
      <c r="J39" s="503" t="s">
        <v>203</v>
      </c>
    </row>
    <row r="40" spans="1:15" s="1" customFormat="1" ht="17.25" thickBot="1">
      <c r="A40" s="367">
        <v>15</v>
      </c>
      <c r="B40" s="70" t="s">
        <v>86</v>
      </c>
      <c r="C40" s="73" t="s">
        <v>85</v>
      </c>
      <c r="D40" s="17" t="s">
        <v>84</v>
      </c>
      <c r="E40" s="72" t="s">
        <v>61</v>
      </c>
      <c r="F40" s="59">
        <f>ROUND(F27/60*F38+F39/60,2)</f>
        <v>9.67</v>
      </c>
      <c r="G40" s="59">
        <f>ROUND(G27/60*G38+G39/60,2)</f>
        <v>9.23</v>
      </c>
      <c r="H40" s="59">
        <f>ROUND(H27/60*H38+H39/60,2)</f>
        <v>9.67</v>
      </c>
      <c r="I40" s="59">
        <f>ROUND(I27/60*I38+I39/60,2)</f>
        <v>9.67</v>
      </c>
      <c r="J40" s="20"/>
    </row>
    <row r="41" spans="1:15" s="1" customFormat="1" ht="18" thickBot="1">
      <c r="A41" s="349">
        <v>16</v>
      </c>
      <c r="B41" s="558" t="s">
        <v>83</v>
      </c>
      <c r="C41" s="851" t="s">
        <v>365</v>
      </c>
      <c r="D41" s="526" t="s">
        <v>220</v>
      </c>
      <c r="E41" s="852" t="s">
        <v>170</v>
      </c>
      <c r="F41" s="1580">
        <f>IF(F40=0,0,IF(F34&lt;F36,ROUND(60/F40*F34,0),ROUND(60/F40*F36,0)))</f>
        <v>286</v>
      </c>
      <c r="G41" s="1580">
        <f>IF(G40=0,0,IF(G34&lt;G36,ROUND(60/G40*G34,0),ROUND(60/G40*G36,0)))</f>
        <v>294</v>
      </c>
      <c r="H41" s="1580">
        <f>IF(H40=0,0,IF(H34&lt;H36,ROUND(60/H40*H34,0),ROUND(60/H40*H36,0)))</f>
        <v>286</v>
      </c>
      <c r="I41" s="1580">
        <f>IF(I40=0,0,IF(I34&lt;I36,ROUND(60/I40*I34,0),ROUND(60/I40*I36,0)))</f>
        <v>286</v>
      </c>
      <c r="J41" s="550"/>
    </row>
    <row r="42" spans="1:15" ht="29.25" thickBot="1">
      <c r="A42" s="367">
        <v>17</v>
      </c>
      <c r="B42" s="853" t="s">
        <v>381</v>
      </c>
      <c r="C42" s="854" t="s">
        <v>382</v>
      </c>
      <c r="D42" s="855"/>
      <c r="E42" s="356" t="s">
        <v>170</v>
      </c>
      <c r="F42" s="856">
        <f>IFERROR((F23*F7+F41*F25)/(F7+F25),0)</f>
        <v>213.63976681919198</v>
      </c>
      <c r="G42" s="856">
        <f>IFERROR((G23*G7+G41*G25)/(G7+G25),0)</f>
        <v>215.82086001003469</v>
      </c>
      <c r="H42" s="856">
        <f>IFERROR((H23*H7+H41*H25)/(H7+H25),0)</f>
        <v>205.56765881626464</v>
      </c>
      <c r="I42" s="856">
        <f>IFERROR((I23*I7+I41*I25)/(I7+I25),0)</f>
        <v>212.22135713948387</v>
      </c>
      <c r="J42" s="745"/>
    </row>
    <row r="43" spans="1:15" ht="13.5" thickBot="1">
      <c r="J43" s="89"/>
    </row>
    <row r="44" spans="1:15" ht="19.5" thickBot="1">
      <c r="A44" s="1835" t="s">
        <v>714</v>
      </c>
      <c r="B44" s="1836"/>
      <c r="C44" s="1836"/>
      <c r="D44" s="1836"/>
      <c r="E44" s="1836"/>
      <c r="F44" s="1836"/>
      <c r="G44" s="1836"/>
      <c r="H44" s="1836"/>
      <c r="I44" s="1836"/>
      <c r="J44" s="1837"/>
    </row>
    <row r="45" spans="1:15" ht="43.5" thickBot="1">
      <c r="A45" s="712">
        <v>18</v>
      </c>
      <c r="B45" s="559" t="s">
        <v>530</v>
      </c>
      <c r="C45" s="724" t="s">
        <v>499</v>
      </c>
      <c r="D45" s="722" t="s">
        <v>497</v>
      </c>
      <c r="E45" s="725" t="s">
        <v>170</v>
      </c>
      <c r="F45" s="747">
        <f>F70</f>
        <v>241.10761706853356</v>
      </c>
      <c r="G45" s="747">
        <f>G70</f>
        <v>241.18069962817603</v>
      </c>
      <c r="H45" s="747">
        <f>H70</f>
        <v>241.57278263663136</v>
      </c>
      <c r="I45" s="747">
        <f>I70</f>
        <v>241.44550380822784</v>
      </c>
      <c r="J45" s="719" t="s">
        <v>495</v>
      </c>
    </row>
    <row r="46" spans="1:15" ht="15.75" thickBot="1">
      <c r="A46" s="546">
        <v>19</v>
      </c>
      <c r="B46" s="539" t="s">
        <v>525</v>
      </c>
      <c r="C46" s="1833" t="s">
        <v>533</v>
      </c>
      <c r="D46" s="1834"/>
      <c r="E46" s="547" t="s">
        <v>17</v>
      </c>
      <c r="F46" s="1030">
        <v>4833.6913333333332</v>
      </c>
      <c r="G46" s="1030">
        <v>4094.8541062271061</v>
      </c>
      <c r="H46" s="1030">
        <v>2268.8595144927535</v>
      </c>
      <c r="I46" s="1030">
        <v>2992.0273188405795</v>
      </c>
      <c r="J46" s="548" t="s">
        <v>533</v>
      </c>
    </row>
    <row r="47" spans="1:15" ht="30">
      <c r="A47" s="708">
        <v>20</v>
      </c>
      <c r="B47" s="709" t="s">
        <v>367</v>
      </c>
      <c r="C47" s="83" t="s">
        <v>502</v>
      </c>
      <c r="D47" s="82"/>
      <c r="E47" s="81" t="s">
        <v>17</v>
      </c>
      <c r="F47" s="1654">
        <v>98.759666666666817</v>
      </c>
      <c r="G47" s="1654">
        <v>101.78652747252727</v>
      </c>
      <c r="H47" s="1654">
        <v>102.53841666666631</v>
      </c>
      <c r="I47" s="1654">
        <v>62.668826086956869</v>
      </c>
      <c r="J47" s="711" t="s">
        <v>494</v>
      </c>
    </row>
    <row r="48" spans="1:15" ht="30.75" thickBot="1">
      <c r="A48" s="364">
        <v>21</v>
      </c>
      <c r="B48" s="552" t="s">
        <v>368</v>
      </c>
      <c r="C48" s="553" t="s">
        <v>536</v>
      </c>
      <c r="D48" s="553" t="s">
        <v>535</v>
      </c>
      <c r="E48" s="554" t="s">
        <v>17</v>
      </c>
      <c r="F48" s="555">
        <f>IF(F46-F47&lt;0,0,F46-F47)</f>
        <v>4734.9316666666664</v>
      </c>
      <c r="G48" s="555">
        <f>IF(G46-G47&lt;0,0,G46-G47)</f>
        <v>3993.0675787545788</v>
      </c>
      <c r="H48" s="555">
        <f>IF(H46-H47&lt;0,0,H46-H47)</f>
        <v>2166.3210978260872</v>
      </c>
      <c r="I48" s="555">
        <f>IF(I46-I47&lt;0,0,I46-I47)</f>
        <v>2929.3584927536226</v>
      </c>
      <c r="J48" s="556"/>
    </row>
    <row r="49" spans="1:11" ht="18.75" thickBot="1">
      <c r="A49" s="368">
        <v>22</v>
      </c>
      <c r="B49" s="359" t="s">
        <v>526</v>
      </c>
      <c r="C49" s="15" t="s">
        <v>213</v>
      </c>
      <c r="D49" s="14" t="s">
        <v>534</v>
      </c>
      <c r="E49" s="1578" t="s">
        <v>13</v>
      </c>
      <c r="F49" s="18">
        <f>ROUND(F45*F48,-2)</f>
        <v>1141600</v>
      </c>
      <c r="G49" s="18">
        <f>ROUND(G45*G48,-2)</f>
        <v>963100</v>
      </c>
      <c r="H49" s="18">
        <f>ROUND(H45*H48,-2)</f>
        <v>523300</v>
      </c>
      <c r="I49" s="18">
        <f>ROUND(I45*I48,-2)</f>
        <v>707300</v>
      </c>
      <c r="J49" s="36"/>
    </row>
    <row r="50" spans="1:11" ht="18.75" thickBot="1">
      <c r="A50" s="368">
        <v>23</v>
      </c>
      <c r="B50" s="359" t="s">
        <v>527</v>
      </c>
      <c r="C50" s="15" t="s">
        <v>214</v>
      </c>
      <c r="D50" s="14" t="s">
        <v>7</v>
      </c>
      <c r="E50" s="1578" t="s">
        <v>13</v>
      </c>
      <c r="F50" s="1826">
        <f>F49+G49+H49+I49</f>
        <v>3335300</v>
      </c>
      <c r="G50" s="1827"/>
      <c r="H50" s="1827"/>
      <c r="I50" s="1828"/>
      <c r="J50" s="36"/>
    </row>
    <row r="51" spans="1:11" ht="30.75" thickBot="1">
      <c r="A51" s="370">
        <v>24</v>
      </c>
      <c r="B51" s="669" t="s">
        <v>528</v>
      </c>
      <c r="C51" s="267" t="s">
        <v>216</v>
      </c>
      <c r="D51" s="512"/>
      <c r="E51" s="4" t="s">
        <v>0</v>
      </c>
      <c r="F51" s="383">
        <v>3</v>
      </c>
      <c r="G51" s="383">
        <v>3</v>
      </c>
      <c r="H51" s="383">
        <v>2</v>
      </c>
      <c r="I51" s="383">
        <v>2</v>
      </c>
      <c r="J51" s="668" t="s">
        <v>476</v>
      </c>
    </row>
    <row r="52" spans="1:11" ht="29.25" thickBot="1">
      <c r="A52" s="342">
        <v>25</v>
      </c>
      <c r="B52" s="342" t="s">
        <v>529</v>
      </c>
      <c r="C52" s="343" t="s">
        <v>223</v>
      </c>
      <c r="D52" s="560"/>
      <c r="E52" s="411" t="s">
        <v>1</v>
      </c>
      <c r="F52" s="1233">
        <f>IF(F45=0,0,IF((F7+F25)&gt;F49,F51,(F7+F25)/F49*F51))</f>
        <v>2.9985303061492639</v>
      </c>
      <c r="G52" s="1233">
        <f>IF(G45=0,0,IF((G7+G25)&gt;G49,G51,(G7+G25)/G49*G51))</f>
        <v>2.9978359583633374</v>
      </c>
      <c r="H52" s="1233">
        <f>IF(H45=0,0,IF((H7+H25)&gt;H49,H51,(H7+H25)/H49*H51))</f>
        <v>1.9991324288171222</v>
      </c>
      <c r="I52" s="1233">
        <f>IF(I45=0,0,IF((I7+I25)&gt;I49,I51,(I7+I25)/I49*I51))</f>
        <v>1.7363806022904</v>
      </c>
      <c r="J52" s="561" t="s">
        <v>369</v>
      </c>
    </row>
    <row r="53" spans="1:11" ht="13.5" thickBot="1">
      <c r="F53" s="1607">
        <f>F51-F52</f>
        <v>1.4696938507361423E-3</v>
      </c>
    </row>
    <row r="54" spans="1:11" ht="15.75">
      <c r="D54" s="917" t="str">
        <f>B7</f>
        <v>Горная масса скальная</v>
      </c>
      <c r="E54" s="918" t="s">
        <v>291</v>
      </c>
      <c r="F54" s="1586">
        <f>'Экс 3 (2000)'!F54-'Экс 3 (2000)'!F56</f>
        <v>1131040.7324999999</v>
      </c>
      <c r="G54" s="1586">
        <f>'Экс 3 (2000)'!G54-'Экс 3 (2000)'!G56</f>
        <v>969455.8778749397</v>
      </c>
      <c r="H54" s="1586">
        <f>'Экс 3 (2000)'!H54-'Экс 3 (2000)'!H56</f>
        <v>654073</v>
      </c>
      <c r="I54" s="1586">
        <f>'Экс 3 (2000)'!I54-'Экс 3 (2000)'!I56</f>
        <v>604071</v>
      </c>
      <c r="J54" s="911">
        <f>F54+G54+H54+I54</f>
        <v>3358640.6103749396</v>
      </c>
    </row>
    <row r="55" spans="1:11" ht="16.5" thickBot="1">
      <c r="D55" s="1038" t="str">
        <f>B25</f>
        <v>Горная масса рыхлая</v>
      </c>
      <c r="E55" s="1039" t="s">
        <v>291</v>
      </c>
      <c r="F55" s="1228">
        <f>'Экс 3 (2000)'!F55-'Экс 3 (2000)'!F57</f>
        <v>9999.9999999995634</v>
      </c>
      <c r="G55" s="1228">
        <f>'Экс 3 (2000)'!G55-'Экс 3 (2000)'!G57</f>
        <v>9999.6935000298545</v>
      </c>
      <c r="H55" s="1228">
        <f>'Экс 3 (2000)'!H55-'Экс 3 (2000)'!H57</f>
        <v>10000</v>
      </c>
      <c r="I55" s="1228">
        <f>'Экс 3 (2000)'!I55-'Экс 3 (2000)'!I57</f>
        <v>10000</v>
      </c>
      <c r="J55" s="911">
        <f>F55+G55+H55+I55</f>
        <v>39999.693500029418</v>
      </c>
    </row>
    <row r="56" spans="1:11" ht="16.5" thickTop="1">
      <c r="C56" s="89">
        <f>1080+600</f>
        <v>1680</v>
      </c>
      <c r="D56" s="1061" t="s">
        <v>577</v>
      </c>
      <c r="E56" s="1062" t="s">
        <v>291</v>
      </c>
      <c r="F56" s="1063">
        <v>1131040.7324999999</v>
      </c>
      <c r="G56" s="1063">
        <f>952905.27049991-500</f>
        <v>952405.27049991</v>
      </c>
      <c r="H56" s="1063">
        <f>654073-141000</f>
        <v>513073</v>
      </c>
      <c r="I56" s="1063">
        <v>604071</v>
      </c>
      <c r="J56" s="1069">
        <f>F56+G56+H56+I56</f>
        <v>3200590.0029999102</v>
      </c>
    </row>
    <row r="57" spans="1:11" ht="15.75">
      <c r="C57" s="89">
        <v>1080</v>
      </c>
      <c r="D57" s="1065" t="s">
        <v>578</v>
      </c>
      <c r="E57" s="931" t="s">
        <v>291</v>
      </c>
      <c r="F57" s="930">
        <v>10000</v>
      </c>
      <c r="G57" s="930">
        <v>10000</v>
      </c>
      <c r="H57" s="930">
        <v>10000</v>
      </c>
      <c r="I57" s="1568">
        <v>10000</v>
      </c>
      <c r="J57" s="1070">
        <f>F57+G57+H57+I57</f>
        <v>40000</v>
      </c>
    </row>
    <row r="58" spans="1:11" ht="16.5" thickBot="1">
      <c r="D58" s="1067" t="s">
        <v>575</v>
      </c>
      <c r="E58" s="1050" t="s">
        <v>291</v>
      </c>
      <c r="F58" s="1068">
        <f>F56+F57</f>
        <v>1141040.7324999999</v>
      </c>
      <c r="G58" s="1068">
        <f>G56+G57</f>
        <v>962405.27049991</v>
      </c>
      <c r="H58" s="1469">
        <f>H56+H57</f>
        <v>523073</v>
      </c>
      <c r="I58" s="1570">
        <f>I56+I57</f>
        <v>614071</v>
      </c>
      <c r="J58" s="1071">
        <f>F58+G58+H58+I58</f>
        <v>3240590.0029999102</v>
      </c>
      <c r="K58" s="1075">
        <f>'Экс 1 (3000) '!J59+'Экс 2 (2600)'!J58+'Экс 4 (1250)'!J58</f>
        <v>12374924.002999909</v>
      </c>
    </row>
    <row r="59" spans="1:11" ht="16.5" thickTop="1">
      <c r="D59" s="1042" t="s">
        <v>631</v>
      </c>
      <c r="E59" s="1043" t="s">
        <v>291</v>
      </c>
      <c r="F59" s="1044">
        <f>F54+F55-F58</f>
        <v>0</v>
      </c>
      <c r="G59" s="1044">
        <f>G54+G55-G58</f>
        <v>17050.300875059562</v>
      </c>
      <c r="H59" s="1470">
        <f>H54+H55-H58</f>
        <v>141000</v>
      </c>
      <c r="I59" s="1470">
        <f>I54+I55-I58</f>
        <v>0</v>
      </c>
      <c r="J59" s="89"/>
    </row>
    <row r="60" spans="1:11" ht="15.75">
      <c r="D60" s="921" t="s">
        <v>586</v>
      </c>
      <c r="E60" s="912" t="s">
        <v>17</v>
      </c>
      <c r="F60" s="914">
        <f t="shared" ref="F60:I61" si="3">F56/F68</f>
        <v>4698.6934154500159</v>
      </c>
      <c r="G60" s="914">
        <f t="shared" si="3"/>
        <v>3956.5863940605855</v>
      </c>
      <c r="H60" s="914">
        <f t="shared" si="3"/>
        <v>2131.4641086502038</v>
      </c>
      <c r="I60" s="922">
        <f t="shared" si="3"/>
        <v>2509.4979770450545</v>
      </c>
      <c r="J60" s="1075"/>
    </row>
    <row r="61" spans="1:11" ht="15.75">
      <c r="D61" s="921" t="s">
        <v>585</v>
      </c>
      <c r="E61" s="912" t="s">
        <v>17</v>
      </c>
      <c r="F61" s="914">
        <f t="shared" si="3"/>
        <v>35.009022240689177</v>
      </c>
      <c r="G61" s="914">
        <f t="shared" si="3"/>
        <v>35.009022240689177</v>
      </c>
      <c r="H61" s="914">
        <f t="shared" si="3"/>
        <v>35.009022240689177</v>
      </c>
      <c r="I61" s="922">
        <f t="shared" si="3"/>
        <v>35.009022240689177</v>
      </c>
      <c r="J61" s="1576"/>
      <c r="K61" s="89">
        <v>1051000</v>
      </c>
    </row>
    <row r="62" spans="1:11" ht="15.75">
      <c r="D62" s="921" t="s">
        <v>579</v>
      </c>
      <c r="E62" s="912" t="s">
        <v>17</v>
      </c>
      <c r="F62" s="914">
        <f>F47</f>
        <v>98.759666666666817</v>
      </c>
      <c r="G62" s="914">
        <f>G47</f>
        <v>101.78652747252727</v>
      </c>
      <c r="H62" s="914">
        <f>H47</f>
        <v>102.53841666666631</v>
      </c>
      <c r="I62" s="922">
        <f>I47</f>
        <v>62.668826086956869</v>
      </c>
      <c r="J62" s="89"/>
    </row>
    <row r="63" spans="1:11" ht="15.75">
      <c r="D63" s="921" t="s">
        <v>580</v>
      </c>
      <c r="E63" s="912" t="s">
        <v>17</v>
      </c>
      <c r="F63" s="914">
        <f>F60+F61+F62</f>
        <v>4832.4621043573716</v>
      </c>
      <c r="G63" s="914">
        <f>G60+G61+G62</f>
        <v>4093.381943773802</v>
      </c>
      <c r="H63" s="914">
        <f>H60+H61+H62</f>
        <v>2269.0115475575594</v>
      </c>
      <c r="I63" s="922">
        <f>I60+I61+I62</f>
        <v>2607.1758253727007</v>
      </c>
    </row>
    <row r="64" spans="1:11" ht="15.75">
      <c r="D64" s="919"/>
      <c r="E64" s="912"/>
      <c r="F64" s="913"/>
      <c r="G64" s="913"/>
      <c r="H64" s="913"/>
      <c r="I64" s="920"/>
    </row>
    <row r="65" spans="4:11" ht="15.75">
      <c r="D65" s="919" t="s">
        <v>581</v>
      </c>
      <c r="E65" s="912" t="s">
        <v>17</v>
      </c>
      <c r="F65" s="915">
        <f>F46</f>
        <v>4833.6913333333332</v>
      </c>
      <c r="G65" s="915">
        <f>G46</f>
        <v>4094.8541062271061</v>
      </c>
      <c r="H65" s="915">
        <f>H46</f>
        <v>2268.8595144927535</v>
      </c>
      <c r="I65" s="923">
        <f>I46</f>
        <v>2992.0273188405795</v>
      </c>
    </row>
    <row r="66" spans="4:11" ht="15.75">
      <c r="D66" s="932" t="s">
        <v>587</v>
      </c>
      <c r="E66" s="933" t="s">
        <v>17</v>
      </c>
      <c r="F66" s="934">
        <f>F65-F63</f>
        <v>1.2292289759616324</v>
      </c>
      <c r="G66" s="934">
        <f>G65-G63</f>
        <v>1.4721624533040085</v>
      </c>
      <c r="H66" s="934">
        <f>H65-H63</f>
        <v>-0.15203306480589163</v>
      </c>
      <c r="I66" s="935">
        <f>I65-I63</f>
        <v>384.85149346787875</v>
      </c>
      <c r="J66" s="1098">
        <f>SUM(F66:I66)</f>
        <v>387.4008518323385</v>
      </c>
      <c r="K66" s="1075"/>
    </row>
    <row r="67" spans="4:11" ht="16.5" thickBot="1">
      <c r="D67" s="1038"/>
      <c r="E67" s="1039"/>
      <c r="F67" s="1040"/>
      <c r="G67" s="1040"/>
      <c r="H67" s="1040"/>
      <c r="I67" s="1041"/>
      <c r="K67" s="1" t="s">
        <v>704</v>
      </c>
    </row>
    <row r="68" spans="4:11" ht="17.25" thickTop="1" thickBot="1">
      <c r="D68" s="1045" t="s">
        <v>589</v>
      </c>
      <c r="E68" s="1046" t="s">
        <v>221</v>
      </c>
      <c r="F68" s="1047">
        <f>K68</f>
        <v>240.71388202962268</v>
      </c>
      <c r="G68" s="1047">
        <f t="shared" ref="G68:I69" si="4">F68</f>
        <v>240.71388202962268</v>
      </c>
      <c r="H68" s="1047">
        <f t="shared" si="4"/>
        <v>240.71388202962268</v>
      </c>
      <c r="I68" s="1047">
        <f t="shared" si="4"/>
        <v>240.71388202962268</v>
      </c>
      <c r="J68" s="1572">
        <f t="shared" ref="J68:J69" si="5">(F68*F56+G68*G56+H68*H56+I68*I56)/J56</f>
        <v>240.71388202962265</v>
      </c>
      <c r="K68" s="1251">
        <v>240.71388202962268</v>
      </c>
    </row>
    <row r="69" spans="4:11" ht="16.5" thickBot="1">
      <c r="D69" s="1048" t="s">
        <v>582</v>
      </c>
      <c r="E69" s="1023" t="s">
        <v>221</v>
      </c>
      <c r="F69" s="1024">
        <f>K69</f>
        <v>285.6406537506071</v>
      </c>
      <c r="G69" s="1024">
        <f t="shared" si="4"/>
        <v>285.6406537506071</v>
      </c>
      <c r="H69" s="1024">
        <f t="shared" si="4"/>
        <v>285.6406537506071</v>
      </c>
      <c r="I69" s="1024">
        <f t="shared" si="4"/>
        <v>285.6406537506071</v>
      </c>
      <c r="J69" s="1572">
        <f t="shared" si="5"/>
        <v>285.6406537506071</v>
      </c>
      <c r="K69" s="1251">
        <v>285.6406537506071</v>
      </c>
    </row>
    <row r="70" spans="4:11" ht="17.25" thickTop="1" thickBot="1">
      <c r="D70" s="1049" t="s">
        <v>583</v>
      </c>
      <c r="E70" s="1050" t="s">
        <v>221</v>
      </c>
      <c r="F70" s="1051">
        <f>(F68*F56+F69*F57)/F58</f>
        <v>241.10761706853356</v>
      </c>
      <c r="G70" s="1051">
        <f>(G68*G56+G69*G57)/G58</f>
        <v>241.18069962817603</v>
      </c>
      <c r="H70" s="1051">
        <f>(H68*H56+H69*H57)/H58</f>
        <v>241.57278263663136</v>
      </c>
      <c r="I70" s="1052">
        <f>(I68*I56+I69*I57)/I58</f>
        <v>241.44550380822784</v>
      </c>
      <c r="J70" s="1181">
        <f>(F70*F58+G70*G58+H70*H58+I70*I58)/J58</f>
        <v>241.26843254887248</v>
      </c>
      <c r="K70" s="1250">
        <v>250.74203735619685</v>
      </c>
    </row>
    <row r="71" spans="4:11" ht="14.25" thickTop="1" thickBot="1"/>
    <row r="72" spans="4:11" ht="15.75">
      <c r="D72" s="917" t="s">
        <v>590</v>
      </c>
      <c r="E72" s="918" t="s">
        <v>221</v>
      </c>
      <c r="F72" s="937">
        <f>F23</f>
        <v>213</v>
      </c>
      <c r="G72" s="937">
        <f>G23</f>
        <v>215</v>
      </c>
      <c r="H72" s="937">
        <f>H23</f>
        <v>204</v>
      </c>
      <c r="I72" s="938">
        <f>I23</f>
        <v>211</v>
      </c>
      <c r="J72" s="911">
        <f>(F72*F56+G72*G56+H72*H56+I72*I56)/J56</f>
        <v>211.77491698239228</v>
      </c>
      <c r="K72" s="1130"/>
    </row>
    <row r="73" spans="4:11" ht="16.5" thickBot="1">
      <c r="D73" s="919" t="s">
        <v>582</v>
      </c>
      <c r="E73" s="912" t="s">
        <v>221</v>
      </c>
      <c r="F73" s="916">
        <f>F41</f>
        <v>286</v>
      </c>
      <c r="G73" s="916">
        <f>G41</f>
        <v>294</v>
      </c>
      <c r="H73" s="916">
        <f>H41</f>
        <v>286</v>
      </c>
      <c r="I73" s="924">
        <f>I41</f>
        <v>286</v>
      </c>
      <c r="J73" s="911">
        <f>(F73*F57+G73*G57+H73*H57+I73*I57)/J57</f>
        <v>288</v>
      </c>
    </row>
    <row r="74" spans="4:11" ht="17.25" thickTop="1" thickBot="1">
      <c r="D74" s="925" t="s">
        <v>583</v>
      </c>
      <c r="E74" s="926" t="s">
        <v>221</v>
      </c>
      <c r="F74" s="927">
        <f>(F72*F56+F73*F57)/F58</f>
        <v>213.63976681919198</v>
      </c>
      <c r="G74" s="927">
        <f>(G72*G56+G73*G57)/G58</f>
        <v>215.82086001003469</v>
      </c>
      <c r="H74" s="927">
        <f>(H72*H56+H73*H57)/H58</f>
        <v>205.56765881626464</v>
      </c>
      <c r="I74" s="928">
        <f>(I72*I56+I73*I57)/I58</f>
        <v>212.22135713948387</v>
      </c>
      <c r="J74" s="1079">
        <f>(F74*F58+G74*G58+H74*H58+I74*I58)/J58</f>
        <v>212.71579605622816</v>
      </c>
    </row>
    <row r="75" spans="4:11" ht="20.25" customHeight="1" thickBot="1">
      <c r="D75" s="1035" t="s">
        <v>637</v>
      </c>
    </row>
    <row r="76" spans="4:11" ht="15.75">
      <c r="D76" s="917" t="s">
        <v>362</v>
      </c>
      <c r="E76" s="918" t="s">
        <v>291</v>
      </c>
      <c r="F76" s="1587">
        <f t="shared" ref="F76:I77" si="6">F54-F56</f>
        <v>0</v>
      </c>
      <c r="G76" s="1587">
        <f t="shared" si="6"/>
        <v>17050.607375029707</v>
      </c>
      <c r="H76" s="1587">
        <f t="shared" si="6"/>
        <v>141000</v>
      </c>
      <c r="I76" s="1588">
        <f t="shared" si="6"/>
        <v>0</v>
      </c>
      <c r="J76" s="940">
        <f>F76+G76+H76+I76</f>
        <v>158050.60737502971</v>
      </c>
    </row>
    <row r="77" spans="4:11" ht="15.75">
      <c r="D77" s="919" t="s">
        <v>363</v>
      </c>
      <c r="E77" s="912" t="s">
        <v>291</v>
      </c>
      <c r="F77" s="1589">
        <f t="shared" si="6"/>
        <v>-4.3655745685100555E-10</v>
      </c>
      <c r="G77" s="1589">
        <f t="shared" si="6"/>
        <v>-0.30649997014552355</v>
      </c>
      <c r="H77" s="1589">
        <f t="shared" si="6"/>
        <v>0</v>
      </c>
      <c r="I77" s="1590">
        <f t="shared" si="6"/>
        <v>0</v>
      </c>
      <c r="J77" s="941">
        <f>F77+G77+H77+I77</f>
        <v>-0.306499970582081</v>
      </c>
    </row>
    <row r="78" spans="4:11" ht="16.5" thickBot="1">
      <c r="D78" s="925" t="s">
        <v>588</v>
      </c>
      <c r="E78" s="926" t="s">
        <v>291</v>
      </c>
      <c r="F78" s="1584">
        <f>F76+F77</f>
        <v>-4.3655745685100555E-10</v>
      </c>
      <c r="G78" s="1584">
        <f>G76+G77</f>
        <v>17050.300875059562</v>
      </c>
      <c r="H78" s="1584">
        <f>H76+H77</f>
        <v>141000</v>
      </c>
      <c r="I78" s="1585">
        <f>I76+I77</f>
        <v>0</v>
      </c>
      <c r="J78" s="1036">
        <f>F78+G78+H78+I78</f>
        <v>158050.30087505913</v>
      </c>
    </row>
    <row r="80" spans="4:11">
      <c r="D80" s="1029" t="s">
        <v>632</v>
      </c>
      <c r="E80" s="1025" t="s">
        <v>291</v>
      </c>
      <c r="F80" s="1025"/>
      <c r="G80" s="1025"/>
      <c r="H80" s="1025"/>
      <c r="I80" s="1025"/>
      <c r="J80" s="1026">
        <f>F80+G80+H80+I80</f>
        <v>0</v>
      </c>
    </row>
    <row r="83" spans="5:9">
      <c r="E83" s="1310" t="s">
        <v>662</v>
      </c>
      <c r="F83" s="1310">
        <v>0</v>
      </c>
      <c r="G83" s="1310">
        <v>0</v>
      </c>
      <c r="H83" s="1310">
        <v>0</v>
      </c>
      <c r="I83" s="1310">
        <v>0</v>
      </c>
    </row>
    <row r="85" spans="5:9">
      <c r="F85" s="1075">
        <v>6501.8695000000007</v>
      </c>
      <c r="G85" s="1075">
        <v>5721.2690512820509</v>
      </c>
      <c r="H85" s="1075">
        <v>5796.5671702898544</v>
      </c>
      <c r="I85" s="1075">
        <v>6043.2856123188403</v>
      </c>
    </row>
    <row r="86" spans="5:9">
      <c r="F86" s="1648"/>
      <c r="G86" s="1649"/>
      <c r="H86" s="1648"/>
      <c r="I86" s="1648"/>
    </row>
    <row r="87" spans="5:9">
      <c r="F87" s="1750">
        <v>4988.532666666667</v>
      </c>
      <c r="G87" s="1750">
        <v>4136.1046080586075</v>
      </c>
      <c r="H87" s="1750">
        <v>4541.2183260869569</v>
      </c>
      <c r="I87" s="1750">
        <v>4465.16868115942</v>
      </c>
    </row>
    <row r="89" spans="5:9">
      <c r="F89" s="89">
        <v>5053.4539166666673</v>
      </c>
      <c r="G89" s="89">
        <v>4211.2824413919416</v>
      </c>
      <c r="H89" s="89">
        <v>4623.6189094202891</v>
      </c>
      <c r="I89" s="89">
        <v>4546.1915144927534</v>
      </c>
    </row>
  </sheetData>
  <mergeCells count="7">
    <mergeCell ref="F50:I50"/>
    <mergeCell ref="A6:J6"/>
    <mergeCell ref="A11:A12"/>
    <mergeCell ref="A24:J24"/>
    <mergeCell ref="A29:A30"/>
    <mergeCell ref="A44:J44"/>
    <mergeCell ref="C46:D46"/>
  </mergeCells>
  <pageMargins left="0.51181102362204722" right="0.51181102362204722" top="0.94488188976377963" bottom="0.55118110236220474" header="0.31496062992125984" footer="0.31496062992125984"/>
  <pageSetup paperSize="9" scale="5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6"/>
  <sheetViews>
    <sheetView zoomScale="70" zoomScaleNormal="70" workbookViewId="0">
      <pane ySplit="5" topLeftCell="A15" activePane="bottomLeft" state="frozen"/>
      <selection activeCell="F31" sqref="F31"/>
      <selection pane="bottomLeft" activeCell="F31" sqref="F31:I31"/>
    </sheetView>
  </sheetViews>
  <sheetFormatPr defaultColWidth="9.140625" defaultRowHeight="12.75"/>
  <cols>
    <col min="1" max="1" width="4.7109375" style="89" customWidth="1"/>
    <col min="2" max="2" width="66.85546875" style="89" customWidth="1"/>
    <col min="3" max="3" width="7.5703125" style="89" customWidth="1"/>
    <col min="4" max="4" width="42" style="89" bestFit="1" customWidth="1"/>
    <col min="5" max="5" width="9.42578125" style="89" customWidth="1"/>
    <col min="6" max="8" width="14.5703125" style="89" bestFit="1" customWidth="1"/>
    <col min="9" max="9" width="16.28515625" style="89" bestFit="1" customWidth="1"/>
    <col min="10" max="10" width="71.5703125" style="90" customWidth="1"/>
    <col min="11" max="11" width="12.140625" style="89" bestFit="1" customWidth="1"/>
    <col min="12" max="12" width="19.7109375" style="89" bestFit="1" customWidth="1"/>
    <col min="13" max="13" width="11.140625" style="89" customWidth="1"/>
    <col min="14" max="14" width="9.140625" style="89" customWidth="1"/>
    <col min="15" max="15" width="10.5703125" style="89" bestFit="1" customWidth="1"/>
    <col min="16" max="16384" width="9.140625" style="89"/>
  </cols>
  <sheetData>
    <row r="1" spans="1:18" ht="15.75">
      <c r="J1" s="429" t="s">
        <v>237</v>
      </c>
    </row>
    <row r="2" spans="1:18" ht="15.75">
      <c r="F2" s="89">
        <v>436672.31249966985</v>
      </c>
      <c r="G2" s="89">
        <v>572785.87499916996</v>
      </c>
      <c r="H2" s="89">
        <v>364371.99999962002</v>
      </c>
      <c r="I2" s="89">
        <v>771713.93740000005</v>
      </c>
      <c r="J2" s="429" t="s">
        <v>236</v>
      </c>
    </row>
    <row r="3" spans="1:18" ht="16.5" thickBot="1">
      <c r="B3" s="1094" t="s">
        <v>643</v>
      </c>
      <c r="C3" s="1094" t="s">
        <v>644</v>
      </c>
    </row>
    <row r="4" spans="1:18" ht="15" thickBot="1">
      <c r="A4" s="1820" t="s">
        <v>638</v>
      </c>
      <c r="B4" s="1821"/>
      <c r="C4" s="1821"/>
      <c r="D4" s="1821"/>
      <c r="E4" s="1821"/>
      <c r="F4" s="1821"/>
      <c r="G4" s="1821"/>
      <c r="H4" s="1821"/>
      <c r="I4" s="1821"/>
      <c r="J4" s="1822"/>
    </row>
    <row r="5" spans="1:18" ht="32.25" customHeight="1" thickBot="1">
      <c r="A5" s="349" t="s">
        <v>80</v>
      </c>
      <c r="B5" s="349" t="s">
        <v>79</v>
      </c>
      <c r="C5" s="689" t="s">
        <v>78</v>
      </c>
      <c r="D5" s="436" t="s">
        <v>77</v>
      </c>
      <c r="E5" s="690" t="s">
        <v>76</v>
      </c>
      <c r="F5" s="691" t="s">
        <v>75</v>
      </c>
      <c r="G5" s="691" t="s">
        <v>74</v>
      </c>
      <c r="H5" s="691" t="s">
        <v>73</v>
      </c>
      <c r="I5" s="691" t="s">
        <v>72</v>
      </c>
      <c r="J5" s="692" t="s">
        <v>71</v>
      </c>
    </row>
    <row r="6" spans="1:18" ht="27" customHeight="1">
      <c r="A6" s="365">
        <v>1</v>
      </c>
      <c r="B6" s="84" t="s">
        <v>124</v>
      </c>
      <c r="C6" s="83" t="s">
        <v>123</v>
      </c>
      <c r="D6" s="82" t="s">
        <v>11</v>
      </c>
      <c r="E6" s="81" t="s">
        <v>13</v>
      </c>
      <c r="F6" s="255">
        <v>8.8119999999999994</v>
      </c>
      <c r="G6" s="255">
        <f>F6</f>
        <v>8.8119999999999994</v>
      </c>
      <c r="H6" s="255">
        <f>G6</f>
        <v>8.8119999999999994</v>
      </c>
      <c r="I6" s="255">
        <f>H6</f>
        <v>8.8119999999999994</v>
      </c>
      <c r="J6" s="595" t="s">
        <v>234</v>
      </c>
    </row>
    <row r="7" spans="1:18" ht="12.75" customHeight="1">
      <c r="A7" s="671">
        <v>2</v>
      </c>
      <c r="B7" s="672" t="s">
        <v>122</v>
      </c>
      <c r="C7" s="673" t="s">
        <v>121</v>
      </c>
      <c r="D7" s="32" t="s">
        <v>120</v>
      </c>
      <c r="E7" s="75" t="s">
        <v>47</v>
      </c>
      <c r="F7" s="245">
        <v>44</v>
      </c>
      <c r="G7" s="245">
        <v>44</v>
      </c>
      <c r="H7" s="245">
        <v>44</v>
      </c>
      <c r="I7" s="245">
        <v>44</v>
      </c>
      <c r="J7" s="258" t="s">
        <v>203</v>
      </c>
      <c r="R7" s="401"/>
    </row>
    <row r="8" spans="1:18" ht="16.5">
      <c r="A8" s="365">
        <v>3</v>
      </c>
      <c r="B8" s="69" t="s">
        <v>119</v>
      </c>
      <c r="C8" s="673" t="s">
        <v>118</v>
      </c>
      <c r="D8" s="32" t="s">
        <v>11</v>
      </c>
      <c r="E8" s="75"/>
      <c r="F8" s="246">
        <v>0.8</v>
      </c>
      <c r="G8" s="246">
        <v>0.8</v>
      </c>
      <c r="H8" s="246">
        <v>0.8</v>
      </c>
      <c r="I8" s="246">
        <v>0.8</v>
      </c>
      <c r="J8" s="259" t="s">
        <v>201</v>
      </c>
      <c r="R8" s="401"/>
    </row>
    <row r="9" spans="1:18" ht="16.5">
      <c r="A9" s="671">
        <v>4</v>
      </c>
      <c r="B9" s="69" t="s">
        <v>117</v>
      </c>
      <c r="C9" s="673" t="s">
        <v>116</v>
      </c>
      <c r="D9" s="32" t="s">
        <v>115</v>
      </c>
      <c r="E9" s="75"/>
      <c r="F9" s="246">
        <v>1.45</v>
      </c>
      <c r="G9" s="246">
        <v>1.45</v>
      </c>
      <c r="H9" s="246">
        <v>1.45</v>
      </c>
      <c r="I9" s="246">
        <v>1.45</v>
      </c>
      <c r="J9" s="258" t="s">
        <v>202</v>
      </c>
      <c r="R9" s="401"/>
    </row>
    <row r="10" spans="1:18" ht="17.25" thickBot="1">
      <c r="A10" s="674">
        <v>5</v>
      </c>
      <c r="B10" s="65" t="s">
        <v>114</v>
      </c>
      <c r="C10" s="73" t="s">
        <v>113</v>
      </c>
      <c r="D10" s="17" t="s">
        <v>112</v>
      </c>
      <c r="E10" s="72"/>
      <c r="F10" s="77">
        <f>IF(F9=0,0,F8/F9)</f>
        <v>0.55172413793103448</v>
      </c>
      <c r="G10" s="77">
        <f>IF(G9=0,0,G8/G9)</f>
        <v>0.55172413793103448</v>
      </c>
      <c r="H10" s="77">
        <f>IF(H9=0,0,H8/H9)</f>
        <v>0.55172413793103448</v>
      </c>
      <c r="I10" s="77">
        <f>IF(I9=0,0,I8/I9)</f>
        <v>0.55172413793103448</v>
      </c>
      <c r="J10" s="238"/>
      <c r="R10" s="401"/>
    </row>
    <row r="11" spans="1:18" ht="18.75" customHeight="1">
      <c r="A11" s="406">
        <v>6</v>
      </c>
      <c r="B11" s="66" t="s">
        <v>111</v>
      </c>
      <c r="C11" s="71" t="s">
        <v>43</v>
      </c>
      <c r="D11" s="43" t="s">
        <v>110</v>
      </c>
      <c r="E11" s="37" t="s">
        <v>82</v>
      </c>
      <c r="F11" s="80">
        <f>IFERROR(ROUND(F6*F10/F7*3600,0),0)</f>
        <v>398</v>
      </c>
      <c r="G11" s="80">
        <f>IFERROR(ROUND(G6*G10/G7*3600,0),0)</f>
        <v>398</v>
      </c>
      <c r="H11" s="80">
        <f>IFERROR(ROUND(H6*H10/H7*3600,0),0)</f>
        <v>398</v>
      </c>
      <c r="I11" s="80">
        <f>IFERROR(ROUND(I6*I10/I7*3600,0),0)</f>
        <v>398</v>
      </c>
      <c r="J11" s="36"/>
      <c r="R11" s="401"/>
    </row>
    <row r="12" spans="1:18" ht="16.5">
      <c r="A12" s="365">
        <v>7</v>
      </c>
      <c r="B12" s="69" t="s">
        <v>109</v>
      </c>
      <c r="C12" s="266" t="s">
        <v>108</v>
      </c>
      <c r="D12" s="32" t="s">
        <v>11</v>
      </c>
      <c r="E12" s="75" t="s">
        <v>107</v>
      </c>
      <c r="F12" s="245">
        <f>'Экс 3 (2000)'!F14</f>
        <v>90.3</v>
      </c>
      <c r="G12" s="245">
        <f>F12</f>
        <v>90.3</v>
      </c>
      <c r="H12" s="245">
        <f>F12</f>
        <v>90.3</v>
      </c>
      <c r="I12" s="245">
        <f>F12</f>
        <v>90.3</v>
      </c>
      <c r="J12" s="248" t="s">
        <v>206</v>
      </c>
      <c r="R12" s="401"/>
    </row>
    <row r="13" spans="1:18" ht="18">
      <c r="A13" s="671">
        <v>8</v>
      </c>
      <c r="B13" s="69" t="s">
        <v>359</v>
      </c>
      <c r="C13" s="673" t="s">
        <v>106</v>
      </c>
      <c r="D13" s="32" t="s">
        <v>105</v>
      </c>
      <c r="E13" s="75" t="s">
        <v>104</v>
      </c>
      <c r="F13" s="246">
        <f>'Экс 1 (3000) '!F15</f>
        <v>2.6694607001827833</v>
      </c>
      <c r="G13" s="246">
        <f>'Экс 1 (3000) '!G15</f>
        <v>2.7929051863078165</v>
      </c>
      <c r="H13" s="246">
        <f>'Экс 1 (3000) '!H15</f>
        <v>2.7846509632188936</v>
      </c>
      <c r="I13" s="246">
        <f>'Экс 1 (3000) '!I15</f>
        <v>2.8600212702893577</v>
      </c>
      <c r="J13" s="258" t="s">
        <v>202</v>
      </c>
      <c r="R13" s="401"/>
    </row>
    <row r="14" spans="1:18" ht="33.75" customHeight="1">
      <c r="A14" s="365">
        <v>9</v>
      </c>
      <c r="B14" s="69" t="s">
        <v>103</v>
      </c>
      <c r="C14" s="673" t="s">
        <v>102</v>
      </c>
      <c r="D14" s="32" t="s">
        <v>101</v>
      </c>
      <c r="E14" s="75" t="s">
        <v>13</v>
      </c>
      <c r="F14" s="74">
        <f>IF(F13=0,0,ROUND(F12/F13,1))</f>
        <v>33.799999999999997</v>
      </c>
      <c r="G14" s="74">
        <f>IF(G13=0,0,ROUND(G12/G13,1))</f>
        <v>32.299999999999997</v>
      </c>
      <c r="H14" s="74">
        <f>IF(H13=0,0,ROUND(H12/H13,1))</f>
        <v>32.4</v>
      </c>
      <c r="I14" s="74">
        <f>IF(I13=0,0,ROUND(I12/I13,1))</f>
        <v>31.6</v>
      </c>
      <c r="J14" s="29" t="s">
        <v>100</v>
      </c>
      <c r="R14" s="401"/>
    </row>
    <row r="15" spans="1:18" ht="21.75" customHeight="1">
      <c r="A15" s="671">
        <v>10</v>
      </c>
      <c r="B15" s="69" t="s">
        <v>99</v>
      </c>
      <c r="C15" s="673" t="s">
        <v>98</v>
      </c>
      <c r="D15" s="32" t="s">
        <v>97</v>
      </c>
      <c r="E15" s="75" t="s">
        <v>13</v>
      </c>
      <c r="F15" s="245">
        <f>'Экс 1 (3000) '!F17</f>
        <v>60</v>
      </c>
      <c r="G15" s="245">
        <f>'Экс 1 (3000) '!G17</f>
        <v>60</v>
      </c>
      <c r="H15" s="245">
        <f>'Экс 1 (3000) '!H17</f>
        <v>60</v>
      </c>
      <c r="I15" s="245">
        <f>'Экс 1 (3000) '!I17</f>
        <v>60</v>
      </c>
      <c r="J15" s="248" t="s">
        <v>206</v>
      </c>
      <c r="R15" s="401"/>
    </row>
    <row r="16" spans="1:18" ht="21.75" customHeight="1">
      <c r="A16" s="365">
        <v>11</v>
      </c>
      <c r="B16" s="69" t="s">
        <v>96</v>
      </c>
      <c r="C16" s="673" t="s">
        <v>95</v>
      </c>
      <c r="D16" s="32" t="s">
        <v>11</v>
      </c>
      <c r="E16" s="75" t="s">
        <v>13</v>
      </c>
      <c r="F16" s="74">
        <f>IF(F9=0,0,F15/F9)</f>
        <v>41.379310344827587</v>
      </c>
      <c r="G16" s="74">
        <f>IF(G9=0,0,G15/G9)</f>
        <v>41.379310344827587</v>
      </c>
      <c r="H16" s="74">
        <f>IF(H9=0,0,H15/H9)</f>
        <v>41.379310344827587</v>
      </c>
      <c r="I16" s="74">
        <f>IF(I9=0,0,I15/I9)</f>
        <v>41.379310344827587</v>
      </c>
      <c r="J16" s="29"/>
      <c r="R16" s="401"/>
    </row>
    <row r="17" spans="1:18" ht="17.25" thickBot="1">
      <c r="A17" s="367">
        <v>12</v>
      </c>
      <c r="B17" s="65" t="s">
        <v>94</v>
      </c>
      <c r="C17" s="73" t="s">
        <v>93</v>
      </c>
      <c r="D17" s="17" t="s">
        <v>92</v>
      </c>
      <c r="E17" s="72"/>
      <c r="F17" s="77">
        <f>IF(F6=0,0,IF(F10=0,0,IF(F14&gt;F16,F16/(F6*F10),F14/(F6*F10))))</f>
        <v>6.952167498865184</v>
      </c>
      <c r="G17" s="77">
        <f>IF(G6=0,0,IF(G10=0,0,IF(G14&gt;G16,G16/(G6*G10),G14/(G6*G10))))</f>
        <v>6.6436393554244217</v>
      </c>
      <c r="H17" s="77">
        <f>IF(H6=0,0,IF(H10=0,0,IF(H14&gt;H16,H16/(H6*H10),H14/(H6*H10))))</f>
        <v>6.6642078983204724</v>
      </c>
      <c r="I17" s="77">
        <f>IF(I6=0,0,IF(I10=0,0,IF(I14&gt;I16,I16/(I6*I10),I14/(I6*I10))))</f>
        <v>6.4996595551520668</v>
      </c>
      <c r="J17" s="20"/>
      <c r="R17" s="401"/>
    </row>
    <row r="18" spans="1:18" ht="16.5">
      <c r="A18" s="406">
        <v>13</v>
      </c>
      <c r="B18" s="66" t="s">
        <v>91</v>
      </c>
      <c r="C18" s="71" t="s">
        <v>90</v>
      </c>
      <c r="D18" s="43" t="s">
        <v>89</v>
      </c>
      <c r="E18" s="37" t="s">
        <v>1</v>
      </c>
      <c r="F18" s="76">
        <f>ROUNDUP(F17,0)</f>
        <v>7</v>
      </c>
      <c r="G18" s="76">
        <f>ROUNDUP(G17,0)</f>
        <v>7</v>
      </c>
      <c r="H18" s="76">
        <f>ROUNDUP(H17,0)</f>
        <v>7</v>
      </c>
      <c r="I18" s="76">
        <f>ROUNDUP(I17,0)</f>
        <v>7</v>
      </c>
      <c r="J18" s="36"/>
      <c r="R18" s="401"/>
    </row>
    <row r="19" spans="1:18" ht="12.75" customHeight="1">
      <c r="A19" s="671">
        <v>14</v>
      </c>
      <c r="B19" s="672" t="s">
        <v>88</v>
      </c>
      <c r="C19" s="673" t="s">
        <v>87</v>
      </c>
      <c r="D19" s="32" t="s">
        <v>11</v>
      </c>
      <c r="E19" s="75" t="s">
        <v>47</v>
      </c>
      <c r="F19" s="256">
        <v>60</v>
      </c>
      <c r="G19" s="256">
        <v>60</v>
      </c>
      <c r="H19" s="256">
        <v>60</v>
      </c>
      <c r="I19" s="256">
        <v>60</v>
      </c>
      <c r="J19" s="248" t="s">
        <v>203</v>
      </c>
      <c r="R19" s="401"/>
    </row>
    <row r="20" spans="1:18" ht="17.25" thickBot="1">
      <c r="A20" s="674">
        <v>15</v>
      </c>
      <c r="B20" s="65" t="s">
        <v>86</v>
      </c>
      <c r="C20" s="73" t="s">
        <v>85</v>
      </c>
      <c r="D20" s="17" t="s">
        <v>84</v>
      </c>
      <c r="E20" s="72" t="s">
        <v>61</v>
      </c>
      <c r="F20" s="59">
        <f>ROUND(F7/60*F18+F19/60,2)</f>
        <v>6.13</v>
      </c>
      <c r="G20" s="59">
        <f>ROUND(G7/60*G18+G19/60,2)</f>
        <v>6.13</v>
      </c>
      <c r="H20" s="59">
        <f>ROUND(H7/60*H18+H19/60,2)</f>
        <v>6.13</v>
      </c>
      <c r="I20" s="59">
        <f>ROUND(I7/60*I18+I19/60,2)</f>
        <v>6.13</v>
      </c>
      <c r="J20" s="20"/>
    </row>
    <row r="21" spans="1:18" ht="18.75" customHeight="1" thickBot="1">
      <c r="A21" s="370">
        <v>16</v>
      </c>
      <c r="B21" s="885" t="s">
        <v>83</v>
      </c>
      <c r="C21" s="351" t="s">
        <v>555</v>
      </c>
      <c r="D21" s="886" t="s">
        <v>220</v>
      </c>
      <c r="E21" s="490" t="s">
        <v>170</v>
      </c>
      <c r="F21" s="491">
        <f>IF(F20=0,0,IF(F14&lt;F16,ROUND(60/F20*F14,0),ROUND(60/F20*F16,0)))</f>
        <v>331</v>
      </c>
      <c r="G21" s="491">
        <f>IF(G20=0,0,IF(G14&lt;G16,ROUND(60/G20*G14,0),ROUND(60/G20*G16,0)))</f>
        <v>316</v>
      </c>
      <c r="H21" s="491">
        <f>IF(H20=0,0,IF(H14&lt;H16,ROUND(60/H20*H14,0),ROUND(60/H20*H16,0)))</f>
        <v>317</v>
      </c>
      <c r="I21" s="491">
        <f>IF(I20=0,0,IF(I14&lt;I16,ROUND(60/I20*I14,0),ROUND(60/I20*I16,0)))</f>
        <v>309</v>
      </c>
      <c r="J21" s="887"/>
      <c r="K21" s="1284"/>
      <c r="L21" s="1285"/>
      <c r="M21" s="1285"/>
    </row>
    <row r="22" spans="1:18" ht="32.25" customHeight="1" thickBot="1">
      <c r="A22" s="370">
        <v>17</v>
      </c>
      <c r="B22" s="350" t="s">
        <v>548</v>
      </c>
      <c r="C22" s="267" t="s">
        <v>218</v>
      </c>
      <c r="D22" s="267"/>
      <c r="E22" s="4" t="s">
        <v>13</v>
      </c>
      <c r="F22" s="1745">
        <f>'Экс 4 (1250)'!F54-'Экс 4 (1250)'!F56</f>
        <v>0</v>
      </c>
      <c r="G22" s="1745">
        <f>'Экс 4 (1250)'!G54-'Экс 4 (1250)'!G56</f>
        <v>17050.607375029707</v>
      </c>
      <c r="H22" s="1745">
        <f>'Экс 4 (1250)'!H54-'Экс 4 (1250)'!H56</f>
        <v>141000</v>
      </c>
      <c r="I22" s="1745">
        <f>'Экс 4 (1250)'!I54-'Экс 4 (1250)'!I56</f>
        <v>0</v>
      </c>
      <c r="J22" s="261" t="s">
        <v>481</v>
      </c>
      <c r="K22" s="1573">
        <f>(F22+G22+H22+I22)</f>
        <v>158050.60737502971</v>
      </c>
      <c r="L22" s="695"/>
      <c r="M22" s="695"/>
      <c r="N22" s="695"/>
    </row>
    <row r="23" spans="1:18" ht="13.5" thickBot="1">
      <c r="B23" s="699"/>
      <c r="C23" s="699"/>
      <c r="D23" s="699"/>
      <c r="E23" s="699"/>
      <c r="F23" s="1746"/>
      <c r="G23" s="1746"/>
      <c r="H23" s="1746"/>
      <c r="I23" s="1746"/>
      <c r="J23" s="699"/>
      <c r="K23" s="1574"/>
      <c r="L23" s="1306"/>
      <c r="M23" s="1306"/>
      <c r="N23" s="699"/>
      <c r="O23" s="699"/>
      <c r="P23" s="699"/>
      <c r="Q23" s="699"/>
    </row>
    <row r="24" spans="1:18" ht="43.5" thickBot="1">
      <c r="A24" s="712">
        <v>18</v>
      </c>
      <c r="B24" s="559" t="s">
        <v>767</v>
      </c>
      <c r="C24" s="724" t="s">
        <v>499</v>
      </c>
      <c r="D24" s="722" t="s">
        <v>497</v>
      </c>
      <c r="E24" s="725" t="s">
        <v>170</v>
      </c>
      <c r="F24" s="747">
        <f>F21</f>
        <v>331</v>
      </c>
      <c r="G24" s="747">
        <f>G21</f>
        <v>316</v>
      </c>
      <c r="H24" s="747">
        <f>H21</f>
        <v>317</v>
      </c>
      <c r="I24" s="747">
        <f>I21</f>
        <v>309</v>
      </c>
      <c r="J24" s="719" t="s">
        <v>495</v>
      </c>
      <c r="K24" s="1575">
        <f>(F24+G24+H24+I24)/4</f>
        <v>318.25</v>
      </c>
      <c r="L24" s="1285"/>
      <c r="M24" s="1285"/>
    </row>
    <row r="25" spans="1:18" ht="15">
      <c r="A25" s="546">
        <v>19</v>
      </c>
      <c r="B25" s="539" t="s">
        <v>768</v>
      </c>
      <c r="C25" s="1833" t="s">
        <v>533</v>
      </c>
      <c r="D25" s="1834"/>
      <c r="E25" s="547" t="s">
        <v>17</v>
      </c>
      <c r="F25" s="1229">
        <v>766.38666666666666</v>
      </c>
      <c r="G25" s="1229">
        <v>700.31282051282051</v>
      </c>
      <c r="H25" s="1229">
        <v>1569.9157608695652</v>
      </c>
      <c r="I25" s="1229">
        <v>693.53043478260872</v>
      </c>
      <c r="J25" s="548" t="s">
        <v>533</v>
      </c>
      <c r="K25" s="1285"/>
      <c r="L25" s="1285"/>
      <c r="M25" s="1285"/>
    </row>
    <row r="26" spans="1:18" ht="30">
      <c r="A26" s="708">
        <v>20</v>
      </c>
      <c r="B26" s="709" t="s">
        <v>367</v>
      </c>
      <c r="C26" s="83" t="s">
        <v>502</v>
      </c>
      <c r="D26" s="82"/>
      <c r="E26" s="81" t="s">
        <v>17</v>
      </c>
      <c r="F26" s="1654">
        <v>0</v>
      </c>
      <c r="G26" s="1654">
        <v>0</v>
      </c>
      <c r="H26" s="1654">
        <v>0</v>
      </c>
      <c r="I26" s="1654">
        <v>0</v>
      </c>
      <c r="J26" s="711" t="s">
        <v>494</v>
      </c>
      <c r="K26" s="1285"/>
      <c r="L26" s="1285"/>
      <c r="M26" s="1285"/>
    </row>
    <row r="27" spans="1:18" ht="22.5" customHeight="1" thickBot="1">
      <c r="A27" s="364">
        <v>21</v>
      </c>
      <c r="B27" s="552" t="s">
        <v>771</v>
      </c>
      <c r="C27" s="553" t="s">
        <v>536</v>
      </c>
      <c r="D27" s="553" t="s">
        <v>535</v>
      </c>
      <c r="E27" s="554" t="s">
        <v>17</v>
      </c>
      <c r="F27" s="555">
        <f>IF(F25-F26&lt;0,0,F25-F26)</f>
        <v>766.38666666666666</v>
      </c>
      <c r="G27" s="555">
        <f>IF(G25-G26&lt;0,0,G25-G26)</f>
        <v>700.31282051282051</v>
      </c>
      <c r="H27" s="555">
        <f>IF(H25-H26&lt;0,0,H25-H26)</f>
        <v>1569.9157608695652</v>
      </c>
      <c r="I27" s="555">
        <f>IF(I25-I26&lt;0,0,I25-I26)</f>
        <v>693.53043478260872</v>
      </c>
      <c r="J27" s="556"/>
      <c r="K27" s="1285"/>
      <c r="L27" s="1285">
        <f>(470-50)/3</f>
        <v>140</v>
      </c>
      <c r="M27" s="1285"/>
    </row>
    <row r="28" spans="1:18" ht="18.75" thickBot="1">
      <c r="A28" s="368">
        <v>22</v>
      </c>
      <c r="B28" s="359" t="s">
        <v>772</v>
      </c>
      <c r="C28" s="15" t="s">
        <v>213</v>
      </c>
      <c r="D28" s="14" t="s">
        <v>534</v>
      </c>
      <c r="E28" s="1033" t="s">
        <v>13</v>
      </c>
      <c r="F28" s="18">
        <f>ROUND(F24*F27,-2)</f>
        <v>253700</v>
      </c>
      <c r="G28" s="18">
        <f>ROUND(G24*G27,-2)</f>
        <v>221300</v>
      </c>
      <c r="H28" s="18">
        <f>ROUND(H24*H27,-2)</f>
        <v>497700</v>
      </c>
      <c r="I28" s="18">
        <f>ROUND(I24*I27,-2)</f>
        <v>214300</v>
      </c>
      <c r="J28" s="36"/>
      <c r="K28" s="1285"/>
      <c r="L28" s="1285"/>
      <c r="M28" s="1285"/>
    </row>
    <row r="29" spans="1:18" ht="18.75" thickBot="1">
      <c r="A29" s="368">
        <v>23</v>
      </c>
      <c r="B29" s="359" t="s">
        <v>773</v>
      </c>
      <c r="C29" s="15" t="s">
        <v>214</v>
      </c>
      <c r="D29" s="14" t="s">
        <v>7</v>
      </c>
      <c r="E29" s="1033" t="s">
        <v>13</v>
      </c>
      <c r="F29" s="1826">
        <f>F28+G28+H28+I28</f>
        <v>1187000</v>
      </c>
      <c r="G29" s="1827"/>
      <c r="H29" s="1827"/>
      <c r="I29" s="1828"/>
      <c r="J29" s="36"/>
      <c r="K29" s="1285"/>
      <c r="L29" s="1285"/>
      <c r="M29" s="1285"/>
    </row>
    <row r="30" spans="1:18" ht="45.75" thickBot="1">
      <c r="A30" s="370">
        <v>24</v>
      </c>
      <c r="B30" s="669" t="s">
        <v>765</v>
      </c>
      <c r="C30" s="267" t="s">
        <v>216</v>
      </c>
      <c r="D30" s="512"/>
      <c r="E30" s="4" t="s">
        <v>0</v>
      </c>
      <c r="F30" s="383">
        <v>1</v>
      </c>
      <c r="G30" s="383">
        <v>1</v>
      </c>
      <c r="H30" s="383">
        <v>1</v>
      </c>
      <c r="I30" s="383">
        <v>1</v>
      </c>
      <c r="J30" s="668" t="s">
        <v>476</v>
      </c>
      <c r="K30" s="1285"/>
      <c r="L30" s="1285"/>
      <c r="M30" s="1285"/>
    </row>
    <row r="31" spans="1:18" ht="29.25" thickBot="1">
      <c r="A31" s="342">
        <v>25</v>
      </c>
      <c r="B31" s="342" t="s">
        <v>479</v>
      </c>
      <c r="C31" s="343" t="s">
        <v>223</v>
      </c>
      <c r="D31" s="560"/>
      <c r="E31" s="411" t="s">
        <v>1</v>
      </c>
      <c r="F31" s="1759">
        <f>IF(F22=0,F32/F25,IF(F24=0,0,IF((F22)&gt;F28,F30,(F22)/F28*F30)))</f>
        <v>0</v>
      </c>
      <c r="G31" s="1233">
        <f>IF(G22=0,G32/G25,IF(G24=0,0,IF((G22)&gt;G28,G30,(G22)/G28*G30)))</f>
        <v>7.7047480230590631E-2</v>
      </c>
      <c r="H31" s="1233">
        <f>IF(H22=0,H32/H25,IF(H24=0,0,IF((H22)&gt;H28,H30,(H22)/H28*H30)))</f>
        <v>0.28330319469559978</v>
      </c>
      <c r="I31" s="1233">
        <f>IF(I22=0,I32/I25,IF(I24=0,0,IF((I22)&gt;I28,I30,(I22)/I28*I30)))</f>
        <v>0</v>
      </c>
      <c r="J31" s="561" t="s">
        <v>369</v>
      </c>
      <c r="K31" s="1285"/>
      <c r="L31" s="1285"/>
      <c r="M31" s="1285"/>
    </row>
    <row r="32" spans="1:18" ht="15" thickBot="1">
      <c r="A32" s="342">
        <v>26</v>
      </c>
      <c r="B32" s="559" t="s">
        <v>648</v>
      </c>
      <c r="C32" s="343" t="s">
        <v>647</v>
      </c>
      <c r="D32" s="560"/>
      <c r="E32" s="411" t="s">
        <v>17</v>
      </c>
      <c r="F32" s="670">
        <f>F22/F24+F26</f>
        <v>0</v>
      </c>
      <c r="G32" s="670">
        <f>G22/G24+G26</f>
        <v>53.957618275410468</v>
      </c>
      <c r="H32" s="670">
        <f>H22/H24+H26</f>
        <v>444.794952681388</v>
      </c>
      <c r="I32" s="670">
        <f>I22/I24+I26</f>
        <v>0</v>
      </c>
      <c r="J32" s="561"/>
      <c r="K32" s="1307">
        <f>(F32+G32+H32+I32)-300*4</f>
        <v>-701.24742904320146</v>
      </c>
      <c r="L32" s="1307" t="e">
        <f>#REF!</f>
        <v>#REF!</v>
      </c>
      <c r="M32" s="1307" t="e">
        <f>K32+L32</f>
        <v>#REF!</v>
      </c>
    </row>
    <row r="33" spans="2:13" ht="13.5" thickBot="1">
      <c r="D33" s="1035" t="s">
        <v>641</v>
      </c>
      <c r="F33" s="695"/>
      <c r="G33" s="695"/>
      <c r="K33" s="1285"/>
      <c r="L33" s="1285"/>
      <c r="M33" s="1308" t="e">
        <f>M22/M32</f>
        <v>#REF!</v>
      </c>
    </row>
    <row r="34" spans="2:13" ht="15.75">
      <c r="D34" s="917" t="s">
        <v>362</v>
      </c>
      <c r="E34" s="918" t="s">
        <v>291</v>
      </c>
      <c r="F34" s="1412">
        <f>'Экс 1 (3000) '!F55</f>
        <v>3540040.7324999999</v>
      </c>
      <c r="G34" s="1412">
        <f>'Экс 1 (3000) '!G55</f>
        <v>3092455.8778749397</v>
      </c>
      <c r="H34" s="1412">
        <f>'Экс 1 (3000) '!H55</f>
        <v>3032073</v>
      </c>
      <c r="I34" s="1413">
        <f>'Экс 1 (3000) '!I55</f>
        <v>3006071</v>
      </c>
      <c r="J34" s="940">
        <f>F34+G34+H34+I34</f>
        <v>12670640.610374939</v>
      </c>
      <c r="K34" s="1285"/>
      <c r="L34" s="1285"/>
      <c r="M34" s="1285"/>
    </row>
    <row r="35" spans="2:13" ht="15.75">
      <c r="D35" s="919" t="s">
        <v>363</v>
      </c>
      <c r="E35" s="912" t="s">
        <v>291</v>
      </c>
      <c r="F35" s="1414">
        <f>'Экс 1 (3000) '!F56</f>
        <v>461433.04712499958</v>
      </c>
      <c r="G35" s="1414">
        <f>'Экс 1 (3000) '!G56</f>
        <v>893746.69350002985</v>
      </c>
      <c r="H35" s="1414">
        <f>'Экс 1 (3000) '!H56</f>
        <v>658045</v>
      </c>
      <c r="I35" s="1415">
        <f>'Экс 1 (3000) '!I56</f>
        <v>448334</v>
      </c>
      <c r="J35" s="941">
        <f>F35+G35+H35+I35</f>
        <v>2461558.7406250294</v>
      </c>
      <c r="K35" s="1285"/>
      <c r="L35" s="1285"/>
      <c r="M35" s="1285"/>
    </row>
    <row r="36" spans="2:13" ht="16.5" thickBot="1">
      <c r="B36" s="695"/>
      <c r="D36" s="1137" t="s">
        <v>746</v>
      </c>
      <c r="E36" s="926" t="s">
        <v>291</v>
      </c>
      <c r="F36" s="1417">
        <f>F34+F35</f>
        <v>4001473.7796249995</v>
      </c>
      <c r="G36" s="1417">
        <f>G34+G35</f>
        <v>3986202.5713749696</v>
      </c>
      <c r="H36" s="1417">
        <f>H34+H35</f>
        <v>3690118</v>
      </c>
      <c r="I36" s="1418">
        <f>I34+I35</f>
        <v>3454405</v>
      </c>
      <c r="J36" s="1036">
        <f>F36+G36+H36+I36</f>
        <v>15132199.35099997</v>
      </c>
    </row>
    <row r="37" spans="2:13" ht="14.25">
      <c r="B37" s="695"/>
      <c r="D37" s="1432" t="s">
        <v>741</v>
      </c>
      <c r="E37" s="1433" t="s">
        <v>291</v>
      </c>
      <c r="F37" s="1434">
        <f>'Свод для ПТО 2023г'!D54</f>
        <v>243880</v>
      </c>
      <c r="G37" s="1434">
        <f>'Свод для ПТО 2023г'!D83</f>
        <v>254800</v>
      </c>
      <c r="H37" s="1434">
        <f>'Свод для ПТО 2023г'!D113</f>
        <v>251160</v>
      </c>
      <c r="I37" s="1434">
        <f>'Свод для ПТО 2023г'!D143</f>
        <v>258440</v>
      </c>
      <c r="J37" s="1434">
        <f>F37+G37+H37+I37</f>
        <v>1008280</v>
      </c>
    </row>
    <row r="38" spans="2:13" ht="15" thickBot="1">
      <c r="B38" s="695"/>
      <c r="D38" s="1137" t="s">
        <v>750</v>
      </c>
      <c r="E38" s="1328" t="s">
        <v>291</v>
      </c>
      <c r="F38" s="1673">
        <f>F35+F37</f>
        <v>705313.04712499958</v>
      </c>
      <c r="G38" s="1673">
        <f>G35+G37</f>
        <v>1148546.6935000299</v>
      </c>
      <c r="H38" s="1673">
        <f>H35+H37</f>
        <v>909205</v>
      </c>
      <c r="I38" s="1673">
        <f>I35+I37</f>
        <v>706774</v>
      </c>
      <c r="J38" s="1490">
        <f>F38+G38+H38+I38</f>
        <v>3469838.7406250294</v>
      </c>
    </row>
    <row r="39" spans="2:13" ht="15" thickBot="1">
      <c r="B39" s="695"/>
      <c r="D39" s="1137" t="s">
        <v>747</v>
      </c>
      <c r="E39" s="1139" t="s">
        <v>291</v>
      </c>
      <c r="F39" s="1435">
        <f>F36+F37</f>
        <v>4245353.7796249995</v>
      </c>
      <c r="G39" s="1435">
        <f>G36+G37</f>
        <v>4241002.5713749696</v>
      </c>
      <c r="H39" s="1435">
        <f>H36+H37</f>
        <v>3941278</v>
      </c>
      <c r="I39" s="1435">
        <f>I36+I37</f>
        <v>3712845</v>
      </c>
      <c r="J39" s="1439">
        <f>J36+J37</f>
        <v>16140479.35099997</v>
      </c>
    </row>
    <row r="40" spans="2:13" ht="13.5" thickBot="1">
      <c r="D40" s="1126"/>
      <c r="E40" s="1127"/>
      <c r="F40" s="1127"/>
      <c r="G40" s="1127"/>
      <c r="H40" s="1127"/>
      <c r="I40" s="1127"/>
      <c r="J40" s="1128"/>
    </row>
    <row r="41" spans="2:13">
      <c r="D41" s="1135" t="s">
        <v>662</v>
      </c>
      <c r="E41" s="1121" t="s">
        <v>291</v>
      </c>
      <c r="F41" s="1122">
        <f>'Экс 3 (2000)'!F83+'Погр. тип 1_рыхл'!F62</f>
        <v>0</v>
      </c>
      <c r="G41" s="1122">
        <f>'Экс 3 (2000)'!G83+'Погр. тип 1_рыхл'!G62</f>
        <v>182499.5</v>
      </c>
      <c r="H41" s="1122">
        <f>'Экс 3 (2000)'!H83+'Погр. тип 1_рыхл'!H62</f>
        <v>266914.5</v>
      </c>
      <c r="I41" s="1122">
        <f>'Экс 3 (2000)'!I83+'Погр. тип 1_рыхл'!I62</f>
        <v>69415</v>
      </c>
      <c r="J41" s="1138">
        <f>F41+G41+H41+I41</f>
        <v>518829</v>
      </c>
    </row>
    <row r="42" spans="2:13" ht="13.5" thickBot="1">
      <c r="D42" s="1136" t="s">
        <v>664</v>
      </c>
      <c r="E42" s="1123" t="s">
        <v>291</v>
      </c>
      <c r="F42" s="1124">
        <f>F59</f>
        <v>50000</v>
      </c>
      <c r="G42" s="1124">
        <f>G59</f>
        <v>10000</v>
      </c>
      <c r="H42" s="1124">
        <f>H59</f>
        <v>10000</v>
      </c>
      <c r="I42" s="1124">
        <f>I59</f>
        <v>80000</v>
      </c>
      <c r="J42" s="1134">
        <f>J59</f>
        <v>150000</v>
      </c>
    </row>
    <row r="43" spans="2:13" ht="13.5" thickBot="1">
      <c r="D43" s="1126"/>
      <c r="E43" s="1127"/>
      <c r="F43" s="1127"/>
      <c r="G43" s="1127"/>
      <c r="H43" s="1127"/>
      <c r="I43" s="1127"/>
      <c r="J43" s="1128"/>
    </row>
    <row r="44" spans="2:13">
      <c r="D44" s="1135" t="s">
        <v>588</v>
      </c>
      <c r="E44" s="1121" t="s">
        <v>291</v>
      </c>
      <c r="F44" s="1122">
        <f>F39</f>
        <v>4245353.7796249995</v>
      </c>
      <c r="G44" s="1122">
        <f>G39</f>
        <v>4241002.5713749696</v>
      </c>
      <c r="H44" s="1122">
        <f>H39</f>
        <v>3941278</v>
      </c>
      <c r="I44" s="1122">
        <f>I39</f>
        <v>3712845</v>
      </c>
      <c r="J44" s="1133">
        <f>F44+G44+H44+I44</f>
        <v>16140479.35099997</v>
      </c>
    </row>
    <row r="45" spans="2:13" ht="13.5" thickBot="1">
      <c r="D45" s="1136" t="s">
        <v>718</v>
      </c>
      <c r="E45" s="1123" t="s">
        <v>291</v>
      </c>
      <c r="F45" s="1124">
        <f>F44+F42</f>
        <v>4295353.7796249995</v>
      </c>
      <c r="G45" s="1124">
        <f>G44+G42</f>
        <v>4251002.5713749696</v>
      </c>
      <c r="H45" s="1124">
        <f>H44+H42</f>
        <v>3951278</v>
      </c>
      <c r="I45" s="1124">
        <f>I44+I42</f>
        <v>3792845</v>
      </c>
      <c r="J45" s="1134">
        <f>F45+G45+H45+I45</f>
        <v>16290479.35099997</v>
      </c>
    </row>
    <row r="46" spans="2:13" ht="13.5" thickBot="1">
      <c r="D46" s="1136" t="s">
        <v>719</v>
      </c>
      <c r="E46" s="1123" t="s">
        <v>291</v>
      </c>
      <c r="F46" s="1124">
        <f>F45+F41</f>
        <v>4295353.7796249995</v>
      </c>
      <c r="G46" s="1124">
        <f>G45+G41</f>
        <v>4433502.0713749696</v>
      </c>
      <c r="H46" s="1124">
        <f>H45+H41</f>
        <v>4218192.5</v>
      </c>
      <c r="I46" s="1124">
        <f>I45+I41</f>
        <v>3862260</v>
      </c>
      <c r="J46" s="1134">
        <f>F46+G46+H46+I46</f>
        <v>16809308.35099997</v>
      </c>
      <c r="K46" s="695"/>
      <c r="L46" s="695"/>
    </row>
    <row r="47" spans="2:13">
      <c r="F47" s="695"/>
      <c r="G47" s="695"/>
      <c r="H47" s="695"/>
      <c r="I47" s="695"/>
      <c r="J47" s="1097"/>
      <c r="K47" s="1075"/>
    </row>
    <row r="48" spans="2:13" ht="13.5" thickBot="1">
      <c r="D48" s="1035" t="s">
        <v>640</v>
      </c>
      <c r="I48" s="1075">
        <f>I50-I35</f>
        <v>0</v>
      </c>
    </row>
    <row r="49" spans="4:15" ht="15.75">
      <c r="D49" s="917" t="s">
        <v>362</v>
      </c>
      <c r="E49" s="918" t="s">
        <v>291</v>
      </c>
      <c r="F49" s="1410">
        <f>'Экс 1 (3000) '!F57+'Экс 2 (2600)'!F56+'Экс 3 (2000)'!F56+'Экс 4 (1250)'!F56+'Погр. тип 1 ск.'!F22</f>
        <v>3540040.7324999999</v>
      </c>
      <c r="G49" s="1410">
        <f>'Экс 1 (3000) '!G57+'Экс 2 (2600)'!G56+'Экс 3 (2000)'!G56+'Экс 4 (1250)'!G56+'Погр. тип 1 ск.'!G22</f>
        <v>3092455.8778749397</v>
      </c>
      <c r="H49" s="1410">
        <f>'Экс 1 (3000) '!H57+'Экс 2 (2600)'!H56+'Экс 3 (2000)'!H56+'Экс 4 (1250)'!H56+'Погр. тип 1 ск.'!H22</f>
        <v>3032073</v>
      </c>
      <c r="I49" s="1410">
        <f>'Экс 1 (3000) '!I57+'Экс 2 (2600)'!I56+'Экс 3 (2000)'!I56+'Экс 4 (1250)'!I56+'Погр. тип 1 ск.'!I22</f>
        <v>3006071</v>
      </c>
      <c r="J49" s="940">
        <f t="shared" ref="J49:J57" si="0">F49+G49+H49+I49</f>
        <v>12670640.610374939</v>
      </c>
      <c r="K49" s="1075">
        <f>J49-J34</f>
        <v>0</v>
      </c>
    </row>
    <row r="50" spans="4:15" ht="15.75">
      <c r="D50" s="919" t="s">
        <v>720</v>
      </c>
      <c r="E50" s="912" t="s">
        <v>291</v>
      </c>
      <c r="F50" s="1411">
        <f>'Экс 1 (3000) '!F58+'Экс 2 (2600)'!F57+'Экс 3 (2000)'!F57+'Экс 4 (1250)'!F57-'Экс 3 (2000)'!F83+'Погр. тип 1_рыхл'!F22-'Погр. тип 1_рыхл'!F62</f>
        <v>461433.04712500004</v>
      </c>
      <c r="G50" s="1411">
        <f>'Экс 1 (3000) '!G58+'Экс 2 (2600)'!G57+'Экс 3 (2000)'!G57+'Экс 4 (1250)'!G57-'Экс 3 (2000)'!G83+'Погр. тип 1_рыхл'!G22-'Погр. тип 1_рыхл'!G62</f>
        <v>893747</v>
      </c>
      <c r="H50" s="1411">
        <f>'Экс 1 (3000) '!H58+'Экс 2 (2600)'!H57+'Экс 3 (2000)'!H57+'Экс 4 (1250)'!H57-'Экс 3 (2000)'!H83+'Погр. тип 1_рыхл'!H22-'Погр. тип 1_рыхл'!H62</f>
        <v>658045</v>
      </c>
      <c r="I50" s="1411">
        <f>'Экс 1 (3000) '!I58+'Экс 2 (2600)'!I57+'Экс 3 (2000)'!I57+'Экс 4 (1250)'!I57-'Экс 3 (2000)'!I83+'Погр. тип 1_рыхл'!I22-'Погр. тип 1_рыхл'!I62</f>
        <v>448334</v>
      </c>
      <c r="J50" s="941">
        <f t="shared" si="0"/>
        <v>2461559.047125</v>
      </c>
      <c r="K50" s="1075">
        <f>J50-J35</f>
        <v>0.30649997061118484</v>
      </c>
    </row>
    <row r="51" spans="4:15" ht="15.75">
      <c r="D51" s="1360" t="s">
        <v>740</v>
      </c>
      <c r="E51" s="1361" t="s">
        <v>291</v>
      </c>
      <c r="F51" s="1419">
        <f>F49+F50</f>
        <v>4001473.779625</v>
      </c>
      <c r="G51" s="1419">
        <f>G49+G50</f>
        <v>3986202.8778749397</v>
      </c>
      <c r="H51" s="1419">
        <f>H49+H50</f>
        <v>3690118</v>
      </c>
      <c r="I51" s="1419">
        <f>I49+I50</f>
        <v>3454405</v>
      </c>
      <c r="J51" s="1363">
        <f t="shared" si="0"/>
        <v>15132199.657499939</v>
      </c>
      <c r="K51" s="1075">
        <f>J51-J36</f>
        <v>0.30649996921420097</v>
      </c>
    </row>
    <row r="52" spans="4:15" ht="15.75">
      <c r="D52" s="1416" t="s">
        <v>741</v>
      </c>
      <c r="E52" s="1361" t="s">
        <v>291</v>
      </c>
      <c r="F52" s="1362">
        <f>ЭШ_рыхлая!F26</f>
        <v>243880</v>
      </c>
      <c r="G52" s="1362">
        <f>ЭШ_рыхлая!G26</f>
        <v>254800</v>
      </c>
      <c r="H52" s="1362">
        <f>ЭШ_рыхлая!H26</f>
        <v>251160</v>
      </c>
      <c r="I52" s="1362">
        <f>ЭШ_рыхлая!I26</f>
        <v>258440</v>
      </c>
      <c r="J52" s="1363">
        <f t="shared" si="0"/>
        <v>1008280</v>
      </c>
      <c r="K52" s="1075">
        <f>J37-J52</f>
        <v>0</v>
      </c>
    </row>
    <row r="53" spans="4:15" ht="15.75">
      <c r="D53" s="919" t="s">
        <v>751</v>
      </c>
      <c r="E53" s="1314" t="s">
        <v>291</v>
      </c>
      <c r="F53" s="1362">
        <f>F49</f>
        <v>3540040.7324999999</v>
      </c>
      <c r="G53" s="1362">
        <f>G49</f>
        <v>3092455.8778749397</v>
      </c>
      <c r="H53" s="1362">
        <f>H49</f>
        <v>3032073</v>
      </c>
      <c r="I53" s="1362">
        <f>I49</f>
        <v>3006071</v>
      </c>
      <c r="J53" s="1363">
        <f t="shared" si="0"/>
        <v>12670640.610374939</v>
      </c>
      <c r="K53" s="1075"/>
    </row>
    <row r="54" spans="4:15" ht="16.5" thickBot="1">
      <c r="D54" s="1137" t="s">
        <v>750</v>
      </c>
      <c r="E54" s="1328" t="s">
        <v>291</v>
      </c>
      <c r="F54" s="1457">
        <f>F50+F52</f>
        <v>705313.04712500004</v>
      </c>
      <c r="G54" s="1457">
        <f>G50+G52</f>
        <v>1148547</v>
      </c>
      <c r="H54" s="1457">
        <f>H50+H52</f>
        <v>909205</v>
      </c>
      <c r="I54" s="1457">
        <f>I50+I52</f>
        <v>706774</v>
      </c>
      <c r="J54" s="1363">
        <f t="shared" si="0"/>
        <v>3469839.047125</v>
      </c>
      <c r="K54" s="1075"/>
    </row>
    <row r="55" spans="4:15" ht="15.75">
      <c r="D55" s="1360" t="s">
        <v>747</v>
      </c>
      <c r="E55" s="1361" t="s">
        <v>291</v>
      </c>
      <c r="F55" s="1419">
        <f>F51+F52</f>
        <v>4245353.7796250004</v>
      </c>
      <c r="G55" s="1419">
        <f>G51+G52</f>
        <v>4241002.8778749397</v>
      </c>
      <c r="H55" s="1419">
        <f>H51+H52</f>
        <v>3941278</v>
      </c>
      <c r="I55" s="1419">
        <f>I51+I52</f>
        <v>3712845</v>
      </c>
      <c r="J55" s="1438">
        <f>F55+G55+H55+I55</f>
        <v>16140479.657499939</v>
      </c>
      <c r="K55" s="1075">
        <f>J55-J39</f>
        <v>0.30649996921420097</v>
      </c>
    </row>
    <row r="56" spans="4:15" ht="15.75">
      <c r="D56" s="1038" t="s">
        <v>662</v>
      </c>
      <c r="E56" s="912" t="s">
        <v>291</v>
      </c>
      <c r="F56" s="1239">
        <f>'Экс 3 (2000)'!F83+'Погр. тип 1_рыхл'!F62</f>
        <v>0</v>
      </c>
      <c r="G56" s="1239">
        <f>'Экс 3 (2000)'!G83+'Погр. тип 1_рыхл'!G62</f>
        <v>182499.5</v>
      </c>
      <c r="H56" s="1239">
        <f>'Экс 3 (2000)'!H83+'Погр. тип 1_рыхл'!H62</f>
        <v>266914.5</v>
      </c>
      <c r="I56" s="1239">
        <f>'Экс 3 (2000)'!I83+'Погр. тип 1_рыхл'!I62</f>
        <v>69415</v>
      </c>
      <c r="J56" s="941">
        <f t="shared" si="0"/>
        <v>518829</v>
      </c>
      <c r="K56" s="1075"/>
    </row>
    <row r="57" spans="4:15" ht="16.5" thickBot="1">
      <c r="D57" s="1137" t="s">
        <v>742</v>
      </c>
      <c r="E57" s="1139" t="s">
        <v>291</v>
      </c>
      <c r="F57" s="1140">
        <f>F49+F50+F56+F52</f>
        <v>4245353.7796250004</v>
      </c>
      <c r="G57" s="1140">
        <f>G49+G50+G56+G52</f>
        <v>4423502.3778749397</v>
      </c>
      <c r="H57" s="1140">
        <f>H49+H50+H56+H52</f>
        <v>4208192.5</v>
      </c>
      <c r="I57" s="1140">
        <f>I49+I50+I56+I52</f>
        <v>3782260</v>
      </c>
      <c r="J57" s="1420">
        <f t="shared" si="0"/>
        <v>16659308.657499939</v>
      </c>
      <c r="K57" s="1075"/>
      <c r="L57" s="1075"/>
    </row>
    <row r="58" spans="4:15" hidden="1">
      <c r="D58" s="1135" t="s">
        <v>683</v>
      </c>
      <c r="E58" s="1358" t="s">
        <v>291</v>
      </c>
      <c r="F58" s="1329" t="e">
        <f>#REF!</f>
        <v>#REF!</v>
      </c>
      <c r="G58" s="1329"/>
      <c r="H58" s="1329"/>
      <c r="I58" s="1329"/>
      <c r="J58" s="1138" t="e">
        <f>F58+G58+H58+I58</f>
        <v>#REF!</v>
      </c>
      <c r="N58" s="89" t="e">
        <f>K58-J58</f>
        <v>#REF!</v>
      </c>
      <c r="O58" s="89" t="s">
        <v>667</v>
      </c>
    </row>
    <row r="59" spans="4:15" ht="16.5" thickBot="1">
      <c r="D59" s="1136" t="s">
        <v>664</v>
      </c>
      <c r="E59" s="1359" t="s">
        <v>291</v>
      </c>
      <c r="F59" s="1333">
        <f>'Погр. тип 1_ВК '!F22</f>
        <v>50000</v>
      </c>
      <c r="G59" s="1333">
        <f>'Погр. тип 1_ВК '!G22</f>
        <v>10000</v>
      </c>
      <c r="H59" s="1333">
        <f>'Погр. тип 1_ВК '!H22</f>
        <v>10000</v>
      </c>
      <c r="I59" s="1333">
        <f>'Погр. тип 1_ВК '!I22</f>
        <v>80000</v>
      </c>
      <c r="J59" s="1420">
        <f>F59+G59+H59+I59</f>
        <v>150000</v>
      </c>
    </row>
    <row r="60" spans="4:15">
      <c r="D60" s="1352"/>
      <c r="E60" s="1352"/>
      <c r="F60" s="1352"/>
      <c r="G60" s="1352"/>
      <c r="H60" s="1352"/>
      <c r="I60" s="1352"/>
      <c r="J60" s="1353"/>
    </row>
    <row r="61" spans="4:15" ht="13.5" thickBot="1">
      <c r="D61" s="1035" t="s">
        <v>637</v>
      </c>
    </row>
    <row r="62" spans="4:15" ht="15.75">
      <c r="D62" s="917" t="s">
        <v>362</v>
      </c>
      <c r="E62" s="918" t="s">
        <v>291</v>
      </c>
      <c r="F62" s="1498">
        <f>F53-F34</f>
        <v>0</v>
      </c>
      <c r="G62" s="1498">
        <f>G53-G34</f>
        <v>0</v>
      </c>
      <c r="H62" s="1498">
        <f>H53-H34</f>
        <v>0</v>
      </c>
      <c r="I62" s="1498">
        <f>I53-I34</f>
        <v>0</v>
      </c>
      <c r="J62" s="940">
        <f>F62+G62+H62+I62</f>
        <v>0</v>
      </c>
      <c r="K62" s="695"/>
      <c r="L62" s="695"/>
    </row>
    <row r="63" spans="4:15" ht="15.75">
      <c r="D63" s="1444" t="s">
        <v>363</v>
      </c>
      <c r="E63" s="1445" t="s">
        <v>291</v>
      </c>
      <c r="F63" s="1507">
        <f>F54-F38</f>
        <v>0</v>
      </c>
      <c r="G63" s="1507">
        <f>G54-G38</f>
        <v>0.30649997014552355</v>
      </c>
      <c r="H63" s="1507">
        <f>H54-H38</f>
        <v>0</v>
      </c>
      <c r="I63" s="1507">
        <f>I54-I38</f>
        <v>0</v>
      </c>
      <c r="J63" s="1446">
        <f>F63+G63+H63+I63</f>
        <v>0.30649997014552355</v>
      </c>
      <c r="M63" s="695"/>
    </row>
    <row r="64" spans="4:15" ht="16.5" thickBot="1">
      <c r="D64" s="1137" t="s">
        <v>588</v>
      </c>
      <c r="E64" s="1139" t="s">
        <v>291</v>
      </c>
      <c r="F64" s="1436">
        <f>F62+F63</f>
        <v>0</v>
      </c>
      <c r="G64" s="1436">
        <f>G62+G63</f>
        <v>0.30649997014552355</v>
      </c>
      <c r="H64" s="1436">
        <f>H62+H63</f>
        <v>0</v>
      </c>
      <c r="I64" s="1437">
        <f>I62+I63</f>
        <v>0</v>
      </c>
      <c r="J64" s="1036">
        <f>F64+G64+H64+I64</f>
        <v>0.30649997014552355</v>
      </c>
    </row>
    <row r="65" spans="4:14" ht="13.5" thickBot="1">
      <c r="D65" s="1126"/>
      <c r="E65" s="1127"/>
      <c r="F65" s="1127"/>
      <c r="G65" s="1127"/>
      <c r="H65" s="1127"/>
      <c r="I65" s="1127"/>
      <c r="J65" s="1128"/>
    </row>
    <row r="66" spans="4:14" ht="13.5" thickBot="1">
      <c r="D66" s="1125" t="s">
        <v>662</v>
      </c>
      <c r="E66" s="1141" t="s">
        <v>291</v>
      </c>
      <c r="F66" s="1503">
        <v>0</v>
      </c>
      <c r="G66" s="1503">
        <v>0</v>
      </c>
      <c r="H66" s="1503">
        <v>0</v>
      </c>
      <c r="I66" s="1503">
        <v>0</v>
      </c>
      <c r="J66" s="1152">
        <f>F66+G66+H66+I66</f>
        <v>0</v>
      </c>
    </row>
    <row r="67" spans="4:14" ht="13.5" thickBot="1">
      <c r="D67" s="1126"/>
      <c r="E67" s="1127"/>
      <c r="F67" s="1504"/>
      <c r="G67" s="1505"/>
      <c r="H67" s="1505"/>
      <c r="I67" s="1505"/>
      <c r="J67" s="1128"/>
    </row>
    <row r="68" spans="4:14" ht="16.5" thickBot="1">
      <c r="D68" s="1125" t="s">
        <v>665</v>
      </c>
      <c r="E68" s="1141" t="s">
        <v>291</v>
      </c>
      <c r="F68" s="1506">
        <f>F64+F66</f>
        <v>0</v>
      </c>
      <c r="G68" s="1506">
        <f>G64+G66</f>
        <v>0.30649997014552355</v>
      </c>
      <c r="H68" s="1506">
        <f>H64+H66</f>
        <v>0</v>
      </c>
      <c r="I68" s="1506">
        <f>I64+I66</f>
        <v>0</v>
      </c>
      <c r="J68" s="1153">
        <f>J64+J66</f>
        <v>0.30649997014552355</v>
      </c>
    </row>
    <row r="69" spans="4:14">
      <c r="F69" s="695">
        <f>F25</f>
        <v>766.38666666666666</v>
      </c>
      <c r="G69" s="695">
        <f>G25</f>
        <v>700.31282051282051</v>
      </c>
      <c r="H69" s="695">
        <f>H25</f>
        <v>1569.9157608695652</v>
      </c>
      <c r="I69" s="695">
        <f>I25</f>
        <v>693.53043478260872</v>
      </c>
      <c r="J69" s="1097"/>
    </row>
    <row r="70" spans="4:14">
      <c r="F70" s="1571">
        <f>F32</f>
        <v>0</v>
      </c>
      <c r="G70" s="1571">
        <f>G32</f>
        <v>53.957618275410468</v>
      </c>
      <c r="H70" s="1571">
        <f>H32</f>
        <v>444.794952681388</v>
      </c>
      <c r="I70" s="1571">
        <f>I32</f>
        <v>0</v>
      </c>
      <c r="J70" s="1097"/>
    </row>
    <row r="71" spans="4:14" hidden="1">
      <c r="F71" s="695">
        <f>'Экс 1 (3000) '!F57</f>
        <v>686000</v>
      </c>
      <c r="G71" s="695">
        <f>'Экс 1 (3000) '!G57</f>
        <v>738000</v>
      </c>
      <c r="H71" s="695">
        <f>'Экс 1 (3000) '!H57</f>
        <v>698000</v>
      </c>
      <c r="I71" s="695">
        <f>'Экс 1 (3000) '!I57</f>
        <v>573000</v>
      </c>
      <c r="J71" s="1097">
        <f>F71+G71+H71+I71</f>
        <v>2695000</v>
      </c>
    </row>
    <row r="72" spans="4:14" hidden="1">
      <c r="F72" s="695">
        <f>'Экс 1 (3000) '!F58</f>
        <v>0</v>
      </c>
      <c r="G72" s="695">
        <f>'Экс 1 (3000) '!G58</f>
        <v>0</v>
      </c>
      <c r="H72" s="695">
        <f>'Экс 1 (3000) '!H58</f>
        <v>0</v>
      </c>
      <c r="I72" s="695">
        <f>'Экс 1 (3000) '!I58</f>
        <v>0</v>
      </c>
      <c r="J72" s="1097">
        <f>F72+G72+H72+I72</f>
        <v>0</v>
      </c>
    </row>
    <row r="73" spans="4:14" hidden="1">
      <c r="E73" s="1127">
        <v>1</v>
      </c>
      <c r="F73" s="1161">
        <f>'Экс 1 (3000) '!F59</f>
        <v>686000</v>
      </c>
      <c r="G73" s="1161">
        <f>'Экс 1 (3000) '!G59</f>
        <v>738000</v>
      </c>
      <c r="H73" s="1161">
        <f>'Экс 1 (3000) '!H59</f>
        <v>698000</v>
      </c>
      <c r="I73" s="1161">
        <f>'Экс 1 (3000) '!I59</f>
        <v>573000</v>
      </c>
      <c r="J73" s="1097">
        <f>F73+G73+H73+I73</f>
        <v>2695000</v>
      </c>
      <c r="K73" s="1078">
        <f>'[27]1.7. Произв-ость. Потребность'!$M$29</f>
        <v>3868000</v>
      </c>
      <c r="L73" s="1111">
        <f>J73/K73*100</f>
        <v>69.674250258531544</v>
      </c>
      <c r="M73" s="1078">
        <f>K73-J73</f>
        <v>1173000</v>
      </c>
      <c r="N73" s="1111"/>
    </row>
    <row r="74" spans="4:14" hidden="1">
      <c r="D74" s="1143"/>
      <c r="E74" s="1144"/>
      <c r="F74" s="1163">
        <v>723617.68123061024</v>
      </c>
      <c r="G74" s="1163">
        <v>1005685.4596690796</v>
      </c>
      <c r="H74" s="1163">
        <v>1076700.5972078592</v>
      </c>
      <c r="I74" s="1163">
        <v>1064562.8058428126</v>
      </c>
      <c r="J74" s="1145"/>
      <c r="L74" s="1111"/>
      <c r="N74" s="1111"/>
    </row>
    <row r="75" spans="4:14" ht="15" hidden="1">
      <c r="D75" s="1147"/>
      <c r="E75" s="1147"/>
      <c r="F75" s="695">
        <f>'Экс 2 (2600)'!F56</f>
        <v>1228000</v>
      </c>
      <c r="G75" s="695">
        <f>'Экс 2 (2600)'!G56</f>
        <v>964000</v>
      </c>
      <c r="H75" s="695">
        <f>'Экс 2 (2600)'!H56</f>
        <v>1193000</v>
      </c>
      <c r="I75" s="695">
        <f>'Экс 2 (2600)'!I56</f>
        <v>1176000</v>
      </c>
      <c r="J75" s="1097">
        <f>F75+G75+H75+I75</f>
        <v>4561000</v>
      </c>
      <c r="L75" s="1111"/>
      <c r="N75" s="1111"/>
    </row>
    <row r="76" spans="4:14" ht="15" hidden="1">
      <c r="D76" s="1147"/>
      <c r="E76" s="1147"/>
      <c r="F76" s="1161">
        <f>'Экс 2 (2600)'!F57</f>
        <v>300000</v>
      </c>
      <c r="G76" s="1161">
        <f>'Экс 2 (2600)'!G57</f>
        <v>700000</v>
      </c>
      <c r="H76" s="1161">
        <f>'Экс 2 (2600)'!H57</f>
        <v>450000</v>
      </c>
      <c r="I76" s="1161">
        <f>'Экс 2 (2600)'!I57</f>
        <v>428334</v>
      </c>
      <c r="J76" s="1097">
        <f>F76+G76+H76+I76</f>
        <v>1878334</v>
      </c>
      <c r="L76" s="1111"/>
      <c r="N76" s="1111"/>
    </row>
    <row r="77" spans="4:14" ht="15" hidden="1">
      <c r="D77" s="1147"/>
      <c r="E77" s="1147">
        <v>2</v>
      </c>
      <c r="F77" s="1161">
        <f>'Экс 2 (2600)'!F58</f>
        <v>1528000</v>
      </c>
      <c r="G77" s="1161">
        <f>'Экс 2 (2600)'!G58</f>
        <v>1664000</v>
      </c>
      <c r="H77" s="1161">
        <f>'Экс 2 (2600)'!H58</f>
        <v>1643000</v>
      </c>
      <c r="I77" s="1161">
        <f>'Экс 2 (2600)'!I58</f>
        <v>1604334</v>
      </c>
      <c r="J77" s="1097">
        <f>F77+G77+H77+I77</f>
        <v>6439334</v>
      </c>
      <c r="K77" s="1078">
        <f>'[27]1.7. Произв-ость. Потребность'!$M$33</f>
        <v>5616001.0915242163</v>
      </c>
      <c r="L77" s="1111">
        <f>J77/K77*100</f>
        <v>114.66048341262567</v>
      </c>
      <c r="M77" s="89">
        <f>K77-J77</f>
        <v>-823332.90847578365</v>
      </c>
      <c r="N77" s="1111"/>
    </row>
    <row r="78" spans="4:14" hidden="1">
      <c r="D78" s="1144"/>
      <c r="E78" s="1144"/>
      <c r="F78" s="1164">
        <v>1464817.1118233618</v>
      </c>
      <c r="G78" s="1164">
        <v>1496899.4034900283</v>
      </c>
      <c r="H78" s="1164">
        <v>1309341.3906695156</v>
      </c>
      <c r="I78" s="1164">
        <v>1388313.1855413106</v>
      </c>
      <c r="J78" s="1097"/>
      <c r="L78" s="1111"/>
      <c r="N78" s="1111"/>
    </row>
    <row r="79" spans="4:14" hidden="1">
      <c r="D79" s="1148"/>
      <c r="E79" s="1144"/>
      <c r="F79" s="1146">
        <f>'Экс 3 (2000)'!F56</f>
        <v>495000</v>
      </c>
      <c r="G79" s="1146">
        <f>'Экс 3 (2000)'!G56</f>
        <v>421000</v>
      </c>
      <c r="H79" s="1146">
        <f>'Экс 3 (2000)'!H56</f>
        <v>487000</v>
      </c>
      <c r="I79" s="1146">
        <f>'Экс 3 (2000)'!I56</f>
        <v>653000</v>
      </c>
      <c r="J79" s="1097">
        <f>F79+G79+H79+I79</f>
        <v>2056000</v>
      </c>
      <c r="L79" s="1111"/>
      <c r="N79" s="1111"/>
    </row>
    <row r="80" spans="4:14" hidden="1">
      <c r="D80" s="1144"/>
      <c r="E80" s="1144"/>
      <c r="F80" s="1146">
        <f>'Экс 3 (2000)'!F57</f>
        <v>151433.04712500001</v>
      </c>
      <c r="G80" s="1146">
        <f>'Экс 3 (2000)'!G57</f>
        <v>183747</v>
      </c>
      <c r="H80" s="1146">
        <f>'Экс 3 (2000)'!H57</f>
        <v>198045</v>
      </c>
      <c r="I80" s="1146">
        <f>'Экс 3 (2000)'!I57</f>
        <v>10000</v>
      </c>
      <c r="J80" s="1097">
        <f>F80+G80+H80+I80</f>
        <v>543225.04712500004</v>
      </c>
      <c r="L80" s="1111"/>
      <c r="N80" s="1111"/>
    </row>
    <row r="81" spans="4:15" hidden="1">
      <c r="D81" s="1144"/>
      <c r="E81" s="1144">
        <v>3</v>
      </c>
      <c r="F81" s="1160">
        <f>'Экс 3 (2000)'!F58</f>
        <v>646433.04712500004</v>
      </c>
      <c r="G81" s="1160">
        <f>'Экс 3 (2000)'!G58</f>
        <v>604747</v>
      </c>
      <c r="H81" s="1160">
        <f>'Экс 3 (2000)'!H58</f>
        <v>685045</v>
      </c>
      <c r="I81" s="1160">
        <f>'Экс 3 (2000)'!I58</f>
        <v>663000</v>
      </c>
      <c r="J81" s="1097">
        <f>F81+G81+H81+I81</f>
        <v>2599225.047125</v>
      </c>
      <c r="K81" s="1078">
        <f>'[27]1.7. Произв-ость. Потребность'!$M$37</f>
        <v>2460500.1603332656</v>
      </c>
      <c r="L81" s="1111">
        <f>J81/K81*100</f>
        <v>105.63807672229311</v>
      </c>
      <c r="M81" s="89">
        <f>K81-J81</f>
        <v>-138724.88679173449</v>
      </c>
      <c r="N81" s="1111"/>
    </row>
    <row r="82" spans="4:15" hidden="1">
      <c r="D82" s="1127"/>
      <c r="E82" s="1127"/>
      <c r="F82" s="1127"/>
      <c r="G82" s="1127"/>
      <c r="H82" s="1127"/>
      <c r="I82" s="1127"/>
      <c r="J82" s="1149"/>
    </row>
    <row r="83" spans="4:15" hidden="1">
      <c r="F83" s="1146">
        <f>F22</f>
        <v>0</v>
      </c>
      <c r="G83" s="1146">
        <f>G22</f>
        <v>17050.607375029707</v>
      </c>
      <c r="H83" s="1146">
        <f>H22</f>
        <v>141000</v>
      </c>
      <c r="I83" s="1146">
        <f>I22</f>
        <v>0</v>
      </c>
      <c r="J83" s="1098">
        <f>F83+G83+H83+I83</f>
        <v>158050.60737502971</v>
      </c>
    </row>
    <row r="84" spans="4:15" hidden="1">
      <c r="F84" s="1146" t="e">
        <f>#REF!</f>
        <v>#REF!</v>
      </c>
      <c r="G84" s="1146" t="e">
        <f>#REF!</f>
        <v>#REF!</v>
      </c>
      <c r="H84" s="1146" t="e">
        <f>#REF!</f>
        <v>#REF!</v>
      </c>
      <c r="I84" s="1146" t="e">
        <f>#REF!</f>
        <v>#REF!</v>
      </c>
      <c r="J84" s="1098" t="e">
        <f>F84+G84+H84+I84</f>
        <v>#REF!</v>
      </c>
    </row>
    <row r="85" spans="4:15" hidden="1">
      <c r="E85" s="89" t="s">
        <v>686</v>
      </c>
      <c r="F85" s="1160" t="e">
        <f>F83+F84</f>
        <v>#REF!</v>
      </c>
      <c r="G85" s="1160" t="e">
        <f>G83+G84</f>
        <v>#REF!</v>
      </c>
      <c r="H85" s="1160" t="e">
        <f>H83+H84</f>
        <v>#REF!</v>
      </c>
      <c r="I85" s="1160" t="e">
        <f>I83+I84</f>
        <v>#REF!</v>
      </c>
      <c r="J85" s="1159" t="e">
        <f>F85+G85+H85+I85</f>
        <v>#REF!</v>
      </c>
      <c r="K85" s="1078">
        <f>'[27]1.7. Произв-ость. Потребность'!$M$118</f>
        <v>1149574.25</v>
      </c>
      <c r="L85" s="1078" t="e">
        <f>J85/K85*100</f>
        <v>#REF!</v>
      </c>
      <c r="M85" s="1078" t="e">
        <f>K85-J85</f>
        <v>#REF!</v>
      </c>
      <c r="N85" s="89">
        <v>1149574.25</v>
      </c>
    </row>
    <row r="86" spans="4:15" hidden="1">
      <c r="F86" s="1075"/>
    </row>
    <row r="87" spans="4:15" hidden="1">
      <c r="E87" s="89" t="s">
        <v>684</v>
      </c>
      <c r="F87" s="1075" t="e">
        <f>#REF!</f>
        <v>#REF!</v>
      </c>
      <c r="G87" s="1075" t="e">
        <f>#REF!</f>
        <v>#REF!</v>
      </c>
      <c r="H87" s="1075" t="e">
        <f>#REF!</f>
        <v>#REF!</v>
      </c>
      <c r="I87" s="1075" t="e">
        <f>#REF!</f>
        <v>#REF!</v>
      </c>
      <c r="J87" s="90" t="e">
        <f>F87+G87+H87+I87</f>
        <v>#REF!</v>
      </c>
    </row>
    <row r="88" spans="4:15" hidden="1">
      <c r="E88" s="89" t="s">
        <v>685</v>
      </c>
      <c r="F88" s="1075" t="e">
        <f>F85+F87</f>
        <v>#REF!</v>
      </c>
      <c r="G88" s="1075" t="e">
        <f>G85+G87</f>
        <v>#REF!</v>
      </c>
      <c r="H88" s="1075" t="e">
        <f>H85+H87</f>
        <v>#REF!</v>
      </c>
      <c r="I88" s="1075" t="e">
        <f>I85+I87</f>
        <v>#REF!</v>
      </c>
      <c r="J88" s="1155" t="e">
        <f>F88+G88+H88+I88</f>
        <v>#REF!</v>
      </c>
    </row>
    <row r="89" spans="4:15" hidden="1">
      <c r="F89" s="1075"/>
      <c r="L89" s="1111"/>
    </row>
    <row r="90" spans="4:15" hidden="1">
      <c r="E90" s="89" t="s">
        <v>687</v>
      </c>
      <c r="F90" s="1156">
        <f>F73+F77+F81</f>
        <v>2860433.047125</v>
      </c>
      <c r="G90" s="1156">
        <f>G73+G77+G81</f>
        <v>3006747</v>
      </c>
      <c r="H90" s="1156">
        <f>H73+H77+H81</f>
        <v>3026045</v>
      </c>
      <c r="I90" s="1156">
        <f>I73+I77+I81</f>
        <v>2840334</v>
      </c>
      <c r="J90" s="1157">
        <f>F90+G90+H90+I90</f>
        <v>11733559.047125001</v>
      </c>
      <c r="K90" s="1078">
        <f>'[27]1.7. Произв-ость. Потребность'!$M$42</f>
        <v>11944501.251857482</v>
      </c>
      <c r="L90" s="1111">
        <f>J90/K90*100</f>
        <v>98.233980638583148</v>
      </c>
      <c r="M90" s="89">
        <f>K90-J90</f>
        <v>210942.20473248139</v>
      </c>
      <c r="O90" s="89">
        <v>11944500</v>
      </c>
    </row>
    <row r="91" spans="4:15" hidden="1">
      <c r="F91" s="1158"/>
      <c r="G91" s="1158"/>
      <c r="H91" s="1158"/>
      <c r="I91" s="1158"/>
      <c r="J91" s="1157"/>
    </row>
    <row r="92" spans="4:15" hidden="1">
      <c r="E92" s="89" t="s">
        <v>688</v>
      </c>
      <c r="F92" s="1156" t="e">
        <f>F90+F85</f>
        <v>#REF!</v>
      </c>
      <c r="G92" s="1156" t="e">
        <f>G90+G85</f>
        <v>#REF!</v>
      </c>
      <c r="H92" s="1156" t="e">
        <f>H90+H85</f>
        <v>#REF!</v>
      </c>
      <c r="I92" s="1156" t="e">
        <f>I90+I85</f>
        <v>#REF!</v>
      </c>
      <c r="J92" s="1157" t="e">
        <f>F92+G92+H92+I92</f>
        <v>#REF!</v>
      </c>
    </row>
    <row r="93" spans="4:15">
      <c r="F93" s="695">
        <f>'Погр. тип 1_ВК '!F32</f>
        <v>151.05740181268882</v>
      </c>
      <c r="G93" s="695">
        <f>'Погр. тип 1_ВК '!G32</f>
        <v>31.645569620253166</v>
      </c>
      <c r="H93" s="695">
        <f>'Погр. тип 1_ВК '!H32</f>
        <v>31.545741324921135</v>
      </c>
      <c r="I93" s="695">
        <f>'Погр. тип 1_ВК '!I32</f>
        <v>258.89967637540451</v>
      </c>
      <c r="J93" s="89"/>
    </row>
    <row r="94" spans="4:15">
      <c r="F94" s="1111">
        <f>'Погр. тип 1_рыхл'!F32</f>
        <v>0</v>
      </c>
      <c r="G94" s="1111">
        <f>'Погр. тип 1_рыхл'!G32</f>
        <v>451.91092327297173</v>
      </c>
      <c r="H94" s="1111">
        <f>'Погр. тип 1_рыхл'!H32</f>
        <v>660.94196493658126</v>
      </c>
      <c r="I94" s="1111">
        <f>'Погр. тип 1_рыхл'!I32</f>
        <v>171.88757634400824</v>
      </c>
      <c r="J94" s="89"/>
    </row>
    <row r="95" spans="4:15">
      <c r="F95" s="1111">
        <f>'Погр. тип 1_ПКВ'!F32</f>
        <v>0</v>
      </c>
      <c r="G95" s="1111">
        <f>'Погр. тип 1_ПКВ'!G32</f>
        <v>22.562041382245308</v>
      </c>
      <c r="H95" s="1111">
        <f>'Погр. тип 1_ПКВ'!H32</f>
        <v>14.857386127840517</v>
      </c>
      <c r="I95" s="1111">
        <f>'Погр. тип 1_ПКВ'!I32</f>
        <v>237.71817804544827</v>
      </c>
      <c r="J95" s="89"/>
    </row>
    <row r="96" spans="4:15">
      <c r="F96" s="1474">
        <f>F69-F70-F93-F95-F94</f>
        <v>615.32926485397786</v>
      </c>
      <c r="G96" s="1474">
        <f t="shared" ref="G96:I96" si="1">G69-G70-G93-G95-G94</f>
        <v>140.23666796193987</v>
      </c>
      <c r="H96" s="1474">
        <f t="shared" si="1"/>
        <v>417.77571579883431</v>
      </c>
      <c r="I96" s="1474">
        <f t="shared" si="1"/>
        <v>25.025004017747705</v>
      </c>
      <c r="J96" s="1155">
        <f>F96+G96+H96+I96</f>
        <v>1198.3666526324998</v>
      </c>
      <c r="K96" s="1130">
        <f>((F25+G25+H25+I25)-J96)/(F25+G25+H25+I25)</f>
        <v>0.67873462472307922</v>
      </c>
    </row>
    <row r="97" spans="5:9">
      <c r="E97" s="89" t="s">
        <v>801</v>
      </c>
      <c r="F97" s="1474"/>
      <c r="G97" s="1285">
        <v>45000</v>
      </c>
      <c r="H97" s="1285">
        <v>75000</v>
      </c>
      <c r="I97" s="1285">
        <v>50000</v>
      </c>
    </row>
    <row r="98" spans="5:9">
      <c r="E98" s="89" t="s">
        <v>684</v>
      </c>
      <c r="F98" s="1474"/>
      <c r="G98" s="1284">
        <f>G96+G97</f>
        <v>45140.236667961937</v>
      </c>
      <c r="H98" s="1284">
        <f>H96+H97</f>
        <v>75417.775715798838</v>
      </c>
      <c r="I98" s="1284">
        <f>I96+I97</f>
        <v>50025.025004017749</v>
      </c>
    </row>
    <row r="99" spans="5:9">
      <c r="F99" s="1285"/>
      <c r="G99" s="1285"/>
      <c r="H99" s="1285"/>
      <c r="I99" s="1285"/>
    </row>
    <row r="100" spans="5:9">
      <c r="F100" s="1285"/>
      <c r="G100" s="1285"/>
      <c r="H100" s="1285"/>
      <c r="I100" s="1285"/>
    </row>
    <row r="101" spans="5:9">
      <c r="F101" s="1286">
        <f>F32</f>
        <v>0</v>
      </c>
      <c r="G101" s="1286">
        <f>G32</f>
        <v>53.957618275410468</v>
      </c>
      <c r="H101" s="1286">
        <f>H32</f>
        <v>444.794952681388</v>
      </c>
      <c r="I101" s="1286">
        <f>I32</f>
        <v>0</v>
      </c>
    </row>
    <row r="102" spans="5:9">
      <c r="F102" s="1285" t="e">
        <f>#REF!</f>
        <v>#REF!</v>
      </c>
      <c r="G102" s="1285" t="e">
        <f>#REF!</f>
        <v>#REF!</v>
      </c>
      <c r="H102" s="1285" t="e">
        <f>#REF!</f>
        <v>#REF!</v>
      </c>
      <c r="I102" s="1285" t="e">
        <f>#REF!</f>
        <v>#REF!</v>
      </c>
    </row>
    <row r="103" spans="5:9">
      <c r="F103" s="1285"/>
      <c r="G103" s="1285"/>
      <c r="H103" s="1285"/>
      <c r="I103" s="1285"/>
    </row>
    <row r="104" spans="5:9">
      <c r="F104" s="1286" t="e">
        <f>F101+F102</f>
        <v>#REF!</v>
      </c>
      <c r="G104" s="1286" t="e">
        <f>G101+G102</f>
        <v>#REF!</v>
      </c>
      <c r="H104" s="1286" t="e">
        <f>H101+H102</f>
        <v>#REF!</v>
      </c>
      <c r="I104" s="1286" t="e">
        <f>I101+I102</f>
        <v>#REF!</v>
      </c>
    </row>
    <row r="106" spans="5:9">
      <c r="F106" s="89">
        <v>1416.7466666666667</v>
      </c>
      <c r="G106" s="89">
        <v>1464.6705128205128</v>
      </c>
      <c r="H106" s="89">
        <v>1493.5208333333335</v>
      </c>
      <c r="I106" s="89">
        <v>1457.6152173913042</v>
      </c>
    </row>
  </sheetData>
  <sheetProtection formatColumns="0" formatRows="0" selectLockedCells="1"/>
  <mergeCells count="3">
    <mergeCell ref="A4:J4"/>
    <mergeCell ref="C25:D25"/>
    <mergeCell ref="F29:I29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68"/>
  <sheetViews>
    <sheetView zoomScale="85" zoomScaleNormal="85" workbookViewId="0">
      <pane ySplit="5" topLeftCell="A13" activePane="bottomLeft" state="frozen"/>
      <selection activeCell="F31" sqref="F31"/>
      <selection pane="bottomLeft" activeCell="J69" sqref="J69"/>
    </sheetView>
  </sheetViews>
  <sheetFormatPr defaultColWidth="9.140625" defaultRowHeight="12.75"/>
  <cols>
    <col min="1" max="1" width="4.7109375" style="89" customWidth="1"/>
    <col min="2" max="2" width="66.85546875" style="89" customWidth="1"/>
    <col min="3" max="3" width="7.5703125" style="89" customWidth="1"/>
    <col min="4" max="4" width="42" style="89" bestFit="1" customWidth="1"/>
    <col min="5" max="5" width="9.42578125" style="89" customWidth="1"/>
    <col min="6" max="9" width="14.42578125" style="89" bestFit="1" customWidth="1"/>
    <col min="10" max="10" width="71.5703125" style="90" customWidth="1"/>
    <col min="11" max="11" width="12.140625" style="89" bestFit="1" customWidth="1"/>
    <col min="12" max="12" width="19.7109375" style="89" bestFit="1" customWidth="1"/>
    <col min="13" max="13" width="11.140625" style="89" customWidth="1"/>
    <col min="14" max="14" width="9.140625" style="89" customWidth="1"/>
    <col min="15" max="16384" width="9.140625" style="89"/>
  </cols>
  <sheetData>
    <row r="1" spans="1:18" ht="15.75">
      <c r="J1" s="429" t="s">
        <v>237</v>
      </c>
    </row>
    <row r="2" spans="1:18" ht="15.75">
      <c r="J2" s="429" t="s">
        <v>236</v>
      </c>
    </row>
    <row r="3" spans="1:18" ht="16.5" thickBot="1">
      <c r="B3" s="1094" t="s">
        <v>643</v>
      </c>
      <c r="C3" s="1094" t="s">
        <v>644</v>
      </c>
    </row>
    <row r="4" spans="1:18" ht="15" thickBot="1">
      <c r="A4" s="1820" t="s">
        <v>638</v>
      </c>
      <c r="B4" s="1821"/>
      <c r="C4" s="1821"/>
      <c r="D4" s="1821"/>
      <c r="E4" s="1821"/>
      <c r="F4" s="1821"/>
      <c r="G4" s="1821"/>
      <c r="H4" s="1821"/>
      <c r="I4" s="1821"/>
      <c r="J4" s="1822"/>
    </row>
    <row r="5" spans="1:18" ht="32.25" customHeight="1" thickBot="1">
      <c r="A5" s="349" t="s">
        <v>80</v>
      </c>
      <c r="B5" s="349" t="s">
        <v>79</v>
      </c>
      <c r="C5" s="689" t="s">
        <v>78</v>
      </c>
      <c r="D5" s="436" t="s">
        <v>77</v>
      </c>
      <c r="E5" s="690" t="s">
        <v>76</v>
      </c>
      <c r="F5" s="691" t="s">
        <v>75</v>
      </c>
      <c r="G5" s="691" t="s">
        <v>74</v>
      </c>
      <c r="H5" s="691" t="s">
        <v>73</v>
      </c>
      <c r="I5" s="691" t="s">
        <v>72</v>
      </c>
      <c r="J5" s="692" t="s">
        <v>71</v>
      </c>
    </row>
    <row r="6" spans="1:18" ht="27" customHeight="1">
      <c r="A6" s="365">
        <v>1</v>
      </c>
      <c r="B6" s="84" t="s">
        <v>124</v>
      </c>
      <c r="C6" s="83" t="s">
        <v>123</v>
      </c>
      <c r="D6" s="82" t="s">
        <v>11</v>
      </c>
      <c r="E6" s="81" t="s">
        <v>13</v>
      </c>
      <c r="F6" s="255">
        <f>'Погр. тип 1 ск.'!F6</f>
        <v>8.8119999999999994</v>
      </c>
      <c r="G6" s="255">
        <f>'Погр. тип 1 ск.'!G6</f>
        <v>8.8119999999999994</v>
      </c>
      <c r="H6" s="255">
        <f>'Погр. тип 1 ск.'!H6</f>
        <v>8.8119999999999994</v>
      </c>
      <c r="I6" s="255">
        <f>'Погр. тип 1 ск.'!I6</f>
        <v>8.8119999999999994</v>
      </c>
      <c r="J6" s="595" t="s">
        <v>234</v>
      </c>
    </row>
    <row r="7" spans="1:18" ht="12.75" customHeight="1">
      <c r="A7" s="1422">
        <v>2</v>
      </c>
      <c r="B7" s="672" t="s">
        <v>122</v>
      </c>
      <c r="C7" s="673" t="s">
        <v>121</v>
      </c>
      <c r="D7" s="32" t="s">
        <v>120</v>
      </c>
      <c r="E7" s="75" t="s">
        <v>47</v>
      </c>
      <c r="F7" s="245">
        <f>'Погр. тип 1 ск.'!F7</f>
        <v>44</v>
      </c>
      <c r="G7" s="245">
        <f>'Погр. тип 1 ск.'!G7</f>
        <v>44</v>
      </c>
      <c r="H7" s="245">
        <f>'Погр. тип 1 ск.'!H7</f>
        <v>44</v>
      </c>
      <c r="I7" s="245">
        <f>'Погр. тип 1 ск.'!I7</f>
        <v>44</v>
      </c>
      <c r="J7" s="258" t="s">
        <v>203</v>
      </c>
      <c r="R7" s="401"/>
    </row>
    <row r="8" spans="1:18" ht="16.5">
      <c r="A8" s="365">
        <v>3</v>
      </c>
      <c r="B8" s="69" t="s">
        <v>119</v>
      </c>
      <c r="C8" s="673" t="s">
        <v>118</v>
      </c>
      <c r="D8" s="32" t="s">
        <v>11</v>
      </c>
      <c r="E8" s="75"/>
      <c r="F8" s="246">
        <v>0.8</v>
      </c>
      <c r="G8" s="246">
        <v>0.8</v>
      </c>
      <c r="H8" s="246">
        <v>0.8</v>
      </c>
      <c r="I8" s="246">
        <v>0.8</v>
      </c>
      <c r="J8" s="259" t="s">
        <v>201</v>
      </c>
      <c r="R8" s="401"/>
    </row>
    <row r="9" spans="1:18" ht="16.5">
      <c r="A9" s="1422">
        <v>4</v>
      </c>
      <c r="B9" s="69" t="s">
        <v>117</v>
      </c>
      <c r="C9" s="673" t="s">
        <v>116</v>
      </c>
      <c r="D9" s="32" t="s">
        <v>115</v>
      </c>
      <c r="E9" s="75"/>
      <c r="F9" s="246">
        <v>1.45</v>
      </c>
      <c r="G9" s="246">
        <v>1.45</v>
      </c>
      <c r="H9" s="246">
        <v>1.45</v>
      </c>
      <c r="I9" s="246">
        <v>1.45</v>
      </c>
      <c r="J9" s="258" t="s">
        <v>202</v>
      </c>
      <c r="R9" s="401"/>
    </row>
    <row r="10" spans="1:18" ht="17.25" thickBot="1">
      <c r="A10" s="674">
        <v>5</v>
      </c>
      <c r="B10" s="65" t="s">
        <v>114</v>
      </c>
      <c r="C10" s="73" t="s">
        <v>113</v>
      </c>
      <c r="D10" s="17" t="s">
        <v>112</v>
      </c>
      <c r="E10" s="72"/>
      <c r="F10" s="77">
        <f>IF(F9=0,0,F8/F9)</f>
        <v>0.55172413793103448</v>
      </c>
      <c r="G10" s="77">
        <f>IF(G9=0,0,G8/G9)</f>
        <v>0.55172413793103448</v>
      </c>
      <c r="H10" s="77">
        <f>IF(H9=0,0,H8/H9)</f>
        <v>0.55172413793103448</v>
      </c>
      <c r="I10" s="77">
        <f>IF(I9=0,0,I8/I9)</f>
        <v>0.55172413793103448</v>
      </c>
      <c r="J10" s="238"/>
      <c r="R10" s="401"/>
    </row>
    <row r="11" spans="1:18" ht="18.75" customHeight="1">
      <c r="A11" s="406">
        <v>6</v>
      </c>
      <c r="B11" s="66" t="s">
        <v>111</v>
      </c>
      <c r="C11" s="71" t="s">
        <v>43</v>
      </c>
      <c r="D11" s="43" t="s">
        <v>110</v>
      </c>
      <c r="E11" s="37" t="s">
        <v>82</v>
      </c>
      <c r="F11" s="80">
        <f>IFERROR(ROUND(F6*F10/F7*3600,0),0)</f>
        <v>398</v>
      </c>
      <c r="G11" s="80">
        <f>IFERROR(ROUND(G6*G10/G7*3600,0),0)</f>
        <v>398</v>
      </c>
      <c r="H11" s="80">
        <f>IFERROR(ROUND(H6*H10/H7*3600,0),0)</f>
        <v>398</v>
      </c>
      <c r="I11" s="80">
        <f>IFERROR(ROUND(I6*I10/I7*3600,0),0)</f>
        <v>398</v>
      </c>
      <c r="J11" s="36"/>
      <c r="R11" s="401"/>
    </row>
    <row r="12" spans="1:18" ht="16.5">
      <c r="A12" s="365">
        <v>7</v>
      </c>
      <c r="B12" s="69" t="s">
        <v>109</v>
      </c>
      <c r="C12" s="266" t="s">
        <v>108</v>
      </c>
      <c r="D12" s="32" t="s">
        <v>11</v>
      </c>
      <c r="E12" s="75" t="s">
        <v>107</v>
      </c>
      <c r="F12" s="245">
        <f>'Экс 3 (2000)'!F14</f>
        <v>90.3</v>
      </c>
      <c r="G12" s="245">
        <f>F12</f>
        <v>90.3</v>
      </c>
      <c r="H12" s="245">
        <f>F12</f>
        <v>90.3</v>
      </c>
      <c r="I12" s="245">
        <f>F12</f>
        <v>90.3</v>
      </c>
      <c r="J12" s="248" t="s">
        <v>206</v>
      </c>
      <c r="R12" s="401"/>
    </row>
    <row r="13" spans="1:18" ht="18">
      <c r="A13" s="1422">
        <v>8</v>
      </c>
      <c r="B13" s="69" t="s">
        <v>359</v>
      </c>
      <c r="C13" s="673" t="s">
        <v>106</v>
      </c>
      <c r="D13" s="32" t="s">
        <v>105</v>
      </c>
      <c r="E13" s="75" t="s">
        <v>104</v>
      </c>
      <c r="F13" s="246">
        <f>'Экс 1 (3000) '!F15</f>
        <v>2.6694607001827833</v>
      </c>
      <c r="G13" s="246">
        <f>'Экс 1 (3000) '!G15</f>
        <v>2.7929051863078165</v>
      </c>
      <c r="H13" s="246">
        <f>'Экс 1 (3000) '!H15</f>
        <v>2.7846509632188936</v>
      </c>
      <c r="I13" s="246">
        <f>'Экс 1 (3000) '!I15</f>
        <v>2.8600212702893577</v>
      </c>
      <c r="J13" s="258" t="s">
        <v>202</v>
      </c>
      <c r="R13" s="401"/>
    </row>
    <row r="14" spans="1:18" ht="33.75" customHeight="1">
      <c r="A14" s="365">
        <v>9</v>
      </c>
      <c r="B14" s="69" t="s">
        <v>103</v>
      </c>
      <c r="C14" s="673" t="s">
        <v>102</v>
      </c>
      <c r="D14" s="32" t="s">
        <v>101</v>
      </c>
      <c r="E14" s="75" t="s">
        <v>13</v>
      </c>
      <c r="F14" s="74">
        <f>IF(F13=0,0,ROUND(F12/F13,1))</f>
        <v>33.799999999999997</v>
      </c>
      <c r="G14" s="74">
        <f>IF(G13=0,0,ROUND(G12/G13,1))</f>
        <v>32.299999999999997</v>
      </c>
      <c r="H14" s="74">
        <f>IF(H13=0,0,ROUND(H12/H13,1))</f>
        <v>32.4</v>
      </c>
      <c r="I14" s="74">
        <f>IF(I13=0,0,ROUND(I12/I13,1))</f>
        <v>31.6</v>
      </c>
      <c r="J14" s="29" t="s">
        <v>100</v>
      </c>
      <c r="R14" s="401"/>
    </row>
    <row r="15" spans="1:18" ht="21.75" customHeight="1">
      <c r="A15" s="1422">
        <v>10</v>
      </c>
      <c r="B15" s="69" t="s">
        <v>99</v>
      </c>
      <c r="C15" s="673" t="s">
        <v>98</v>
      </c>
      <c r="D15" s="32" t="s">
        <v>97</v>
      </c>
      <c r="E15" s="75" t="s">
        <v>13</v>
      </c>
      <c r="F15" s="245">
        <f>'Экс 1 (3000) '!F17</f>
        <v>60</v>
      </c>
      <c r="G15" s="245">
        <f>'Экс 1 (3000) '!G17</f>
        <v>60</v>
      </c>
      <c r="H15" s="245">
        <f>'Экс 1 (3000) '!H17</f>
        <v>60</v>
      </c>
      <c r="I15" s="245">
        <f>'Экс 1 (3000) '!I17</f>
        <v>60</v>
      </c>
      <c r="J15" s="248" t="s">
        <v>206</v>
      </c>
      <c r="R15" s="401"/>
    </row>
    <row r="16" spans="1:18" ht="21.75" customHeight="1">
      <c r="A16" s="365">
        <v>11</v>
      </c>
      <c r="B16" s="69" t="s">
        <v>96</v>
      </c>
      <c r="C16" s="673" t="s">
        <v>95</v>
      </c>
      <c r="D16" s="32" t="s">
        <v>11</v>
      </c>
      <c r="E16" s="75" t="s">
        <v>13</v>
      </c>
      <c r="F16" s="74">
        <f>IF(F9=0,0,F15/F9)</f>
        <v>41.379310344827587</v>
      </c>
      <c r="G16" s="74">
        <f>IF(G9=0,0,G15/G9)</f>
        <v>41.379310344827587</v>
      </c>
      <c r="H16" s="74">
        <f>IF(H9=0,0,H15/H9)</f>
        <v>41.379310344827587</v>
      </c>
      <c r="I16" s="74">
        <f>IF(I9=0,0,I15/I9)</f>
        <v>41.379310344827587</v>
      </c>
      <c r="J16" s="29"/>
      <c r="R16" s="401"/>
    </row>
    <row r="17" spans="1:18" ht="17.25" thickBot="1">
      <c r="A17" s="367">
        <v>12</v>
      </c>
      <c r="B17" s="65" t="s">
        <v>94</v>
      </c>
      <c r="C17" s="73" t="s">
        <v>93</v>
      </c>
      <c r="D17" s="17" t="s">
        <v>92</v>
      </c>
      <c r="E17" s="72"/>
      <c r="F17" s="77">
        <f>IF(F6=0,0,IF(F10=0,0,IF(F14&gt;F16,F16/(F6*F10),F14/(F6*F10))))</f>
        <v>6.952167498865184</v>
      </c>
      <c r="G17" s="77">
        <f>IF(G6=0,0,IF(G10=0,0,IF(G14&gt;G16,G16/(G6*G10),G14/(G6*G10))))</f>
        <v>6.6436393554244217</v>
      </c>
      <c r="H17" s="77">
        <f>IF(H6=0,0,IF(H10=0,0,IF(H14&gt;H16,H16/(H6*H10),H14/(H6*H10))))</f>
        <v>6.6642078983204724</v>
      </c>
      <c r="I17" s="77">
        <f>IF(I6=0,0,IF(I10=0,0,IF(I14&gt;I16,I16/(I6*I10),I14/(I6*I10))))</f>
        <v>6.4996595551520668</v>
      </c>
      <c r="J17" s="20"/>
      <c r="R17" s="401"/>
    </row>
    <row r="18" spans="1:18" ht="16.5">
      <c r="A18" s="406">
        <v>13</v>
      </c>
      <c r="B18" s="66" t="s">
        <v>91</v>
      </c>
      <c r="C18" s="71" t="s">
        <v>90</v>
      </c>
      <c r="D18" s="43" t="s">
        <v>89</v>
      </c>
      <c r="E18" s="37" t="s">
        <v>1</v>
      </c>
      <c r="F18" s="76">
        <f>ROUNDUP(F17,0)</f>
        <v>7</v>
      </c>
      <c r="G18" s="76">
        <f>ROUNDUP(G17,0)</f>
        <v>7</v>
      </c>
      <c r="H18" s="76">
        <f>ROUNDUP(H17,0)</f>
        <v>7</v>
      </c>
      <c r="I18" s="76">
        <f>ROUNDUP(I17,0)</f>
        <v>7</v>
      </c>
      <c r="J18" s="36"/>
      <c r="R18" s="401"/>
    </row>
    <row r="19" spans="1:18" ht="12.75" customHeight="1">
      <c r="A19" s="1422">
        <v>14</v>
      </c>
      <c r="B19" s="672" t="s">
        <v>88</v>
      </c>
      <c r="C19" s="673" t="s">
        <v>87</v>
      </c>
      <c r="D19" s="32" t="s">
        <v>11</v>
      </c>
      <c r="E19" s="75" t="s">
        <v>47</v>
      </c>
      <c r="F19" s="256">
        <v>60</v>
      </c>
      <c r="G19" s="256">
        <v>60</v>
      </c>
      <c r="H19" s="256">
        <v>60</v>
      </c>
      <c r="I19" s="256">
        <v>60</v>
      </c>
      <c r="J19" s="248" t="s">
        <v>203</v>
      </c>
      <c r="R19" s="401"/>
    </row>
    <row r="20" spans="1:18" ht="17.25" thickBot="1">
      <c r="A20" s="674">
        <v>15</v>
      </c>
      <c r="B20" s="65" t="s">
        <v>86</v>
      </c>
      <c r="C20" s="73" t="s">
        <v>85</v>
      </c>
      <c r="D20" s="17" t="s">
        <v>84</v>
      </c>
      <c r="E20" s="72" t="s">
        <v>61</v>
      </c>
      <c r="F20" s="59">
        <f>ROUND(F7/60*F18+F19/60,2)</f>
        <v>6.13</v>
      </c>
      <c r="G20" s="59">
        <f>ROUND(G7/60*G18+G19/60,2)</f>
        <v>6.13</v>
      </c>
      <c r="H20" s="59">
        <f>ROUND(H7/60*H18+H19/60,2)</f>
        <v>6.13</v>
      </c>
      <c r="I20" s="59">
        <f>ROUND(I7/60*I18+I19/60,2)</f>
        <v>6.13</v>
      </c>
      <c r="J20" s="20"/>
    </row>
    <row r="21" spans="1:18" ht="18.75" customHeight="1" thickBot="1">
      <c r="A21" s="370">
        <v>16</v>
      </c>
      <c r="B21" s="885" t="s">
        <v>83</v>
      </c>
      <c r="C21" s="351" t="s">
        <v>555</v>
      </c>
      <c r="D21" s="886" t="s">
        <v>220</v>
      </c>
      <c r="E21" s="490" t="s">
        <v>170</v>
      </c>
      <c r="F21" s="491">
        <f>IF(F20=0,0,IF(F14&lt;F16,ROUND(60/F20*F14,0),ROUND(60/F20*F16,0)))</f>
        <v>331</v>
      </c>
      <c r="G21" s="491">
        <f>IF(G20=0,0,IF(G14&lt;G16,ROUND(60/G20*G14,0),ROUND(60/G20*G16,0)))</f>
        <v>316</v>
      </c>
      <c r="H21" s="491">
        <f>IF(H20=0,0,IF(H14&lt;H16,ROUND(60/H20*H14,0),ROUND(60/H20*H16,0)))</f>
        <v>317</v>
      </c>
      <c r="I21" s="491">
        <f>IF(I20=0,0,IF(I14&lt;I16,ROUND(60/I20*I14,0),ROUND(60/I20*I16,0)))</f>
        <v>309</v>
      </c>
      <c r="J21" s="887"/>
      <c r="K21" s="1284"/>
      <c r="L21" s="1285"/>
      <c r="M21" s="1285"/>
    </row>
    <row r="22" spans="1:18" ht="32.25" customHeight="1" thickBot="1">
      <c r="A22" s="370">
        <v>17</v>
      </c>
      <c r="B22" s="350" t="s">
        <v>548</v>
      </c>
      <c r="C22" s="267" t="s">
        <v>218</v>
      </c>
      <c r="D22" s="267"/>
      <c r="E22" s="4" t="s">
        <v>13</v>
      </c>
      <c r="F22" s="1672">
        <v>50000</v>
      </c>
      <c r="G22" s="1672">
        <v>10000</v>
      </c>
      <c r="H22" s="1672">
        <v>10000</v>
      </c>
      <c r="I22" s="1672">
        <v>80000</v>
      </c>
      <c r="J22" s="261" t="s">
        <v>481</v>
      </c>
      <c r="K22" s="1284">
        <f>F22+G22+H22+I22</f>
        <v>150000</v>
      </c>
      <c r="L22" s="1284" t="e">
        <f>#REF!</f>
        <v>#REF!</v>
      </c>
      <c r="M22" s="1285" t="e">
        <f>K22+L22</f>
        <v>#REF!</v>
      </c>
      <c r="N22" s="695">
        <f>F22+G22+H22+I22</f>
        <v>150000</v>
      </c>
      <c r="O22" s="89" t="e">
        <f>(I25-#REF!-#REF!)*'Погр. тип 1_ВК '!I24-79917</f>
        <v>#REF!</v>
      </c>
    </row>
    <row r="23" spans="1:18" ht="13.5" thickBot="1">
      <c r="B23" s="699"/>
      <c r="C23" s="699"/>
      <c r="D23" s="699"/>
      <c r="E23" s="699"/>
      <c r="F23" s="699"/>
      <c r="G23" s="699"/>
      <c r="H23" s="699"/>
      <c r="I23" s="699"/>
      <c r="J23" s="699"/>
      <c r="K23" s="1284"/>
      <c r="L23" s="1306"/>
      <c r="M23" s="1306"/>
      <c r="N23" s="699"/>
      <c r="O23" s="699"/>
      <c r="P23" s="699"/>
      <c r="Q23" s="699"/>
    </row>
    <row r="24" spans="1:18" ht="43.5" thickBot="1">
      <c r="A24" s="712">
        <v>18</v>
      </c>
      <c r="B24" s="559" t="s">
        <v>767</v>
      </c>
      <c r="C24" s="724" t="s">
        <v>499</v>
      </c>
      <c r="D24" s="722" t="s">
        <v>497</v>
      </c>
      <c r="E24" s="725" t="s">
        <v>170</v>
      </c>
      <c r="F24" s="747">
        <f>F21</f>
        <v>331</v>
      </c>
      <c r="G24" s="747">
        <f>G21</f>
        <v>316</v>
      </c>
      <c r="H24" s="747">
        <f>H21</f>
        <v>317</v>
      </c>
      <c r="I24" s="747">
        <f>I21</f>
        <v>309</v>
      </c>
      <c r="J24" s="719" t="s">
        <v>495</v>
      </c>
      <c r="K24" s="1367">
        <f>(F24+G24+H24+I24)/4</f>
        <v>318.25</v>
      </c>
      <c r="L24" s="1285"/>
      <c r="M24" s="1285"/>
    </row>
    <row r="25" spans="1:18" ht="15">
      <c r="A25" s="546">
        <v>19</v>
      </c>
      <c r="B25" s="539" t="s">
        <v>768</v>
      </c>
      <c r="C25" s="1833" t="s">
        <v>533</v>
      </c>
      <c r="D25" s="1834"/>
      <c r="E25" s="547" t="s">
        <v>17</v>
      </c>
      <c r="F25" s="1229">
        <f>'Погр. тип 1 ск.'!F25-'Погр. тип 1 ск.'!F32</f>
        <v>766.38666666666666</v>
      </c>
      <c r="G25" s="1229">
        <f>'Погр. тип 1 ск.'!G25-'Погр. тип 1 ск.'!G32</f>
        <v>646.35520223741003</v>
      </c>
      <c r="H25" s="1229">
        <f>'Погр. тип 1 ск.'!H25-'Погр. тип 1 ск.'!H32</f>
        <v>1125.1208081881773</v>
      </c>
      <c r="I25" s="1229">
        <f>'Погр. тип 1 ск.'!I25-'Погр. тип 1 ск.'!I32</f>
        <v>693.53043478260872</v>
      </c>
      <c r="J25" s="548" t="s">
        <v>533</v>
      </c>
      <c r="K25" s="1285"/>
      <c r="L25" s="1285"/>
      <c r="M25" s="1285"/>
    </row>
    <row r="26" spans="1:18" ht="30">
      <c r="A26" s="708">
        <v>20</v>
      </c>
      <c r="B26" s="709" t="s">
        <v>367</v>
      </c>
      <c r="C26" s="83" t="s">
        <v>502</v>
      </c>
      <c r="D26" s="82"/>
      <c r="E26" s="81" t="s">
        <v>17</v>
      </c>
      <c r="F26" s="710">
        <v>0</v>
      </c>
      <c r="G26" s="710">
        <v>0</v>
      </c>
      <c r="H26" s="710">
        <v>0</v>
      </c>
      <c r="I26" s="710">
        <v>0</v>
      </c>
      <c r="J26" s="711" t="s">
        <v>494</v>
      </c>
      <c r="K26" s="1285"/>
      <c r="L26" s="1285"/>
      <c r="M26" s="1285"/>
    </row>
    <row r="27" spans="1:18" ht="17.25" thickBot="1">
      <c r="A27" s="364">
        <v>21</v>
      </c>
      <c r="B27" s="552" t="s">
        <v>368</v>
      </c>
      <c r="C27" s="553" t="s">
        <v>536</v>
      </c>
      <c r="D27" s="553" t="s">
        <v>535</v>
      </c>
      <c r="E27" s="554" t="s">
        <v>17</v>
      </c>
      <c r="F27" s="555">
        <f>IF(F25-F26&lt;0,0,F25-F26)</f>
        <v>766.38666666666666</v>
      </c>
      <c r="G27" s="555">
        <f>IF(G25-G26&lt;0,0,G25-G26)</f>
        <v>646.35520223741003</v>
      </c>
      <c r="H27" s="555">
        <f>IF(H25-H26&lt;0,0,H25-H26)</f>
        <v>1125.1208081881773</v>
      </c>
      <c r="I27" s="555">
        <f>IF(I25-I26&lt;0,0,I25-I26)</f>
        <v>693.53043478260872</v>
      </c>
      <c r="J27" s="556"/>
      <c r="K27" s="1285"/>
      <c r="L27" s="1285">
        <f>(470-50)/3</f>
        <v>140</v>
      </c>
      <c r="M27" s="1285"/>
    </row>
    <row r="28" spans="1:18" ht="18.75" thickBot="1">
      <c r="A28" s="368">
        <v>22</v>
      </c>
      <c r="B28" s="359" t="s">
        <v>769</v>
      </c>
      <c r="C28" s="15" t="s">
        <v>213</v>
      </c>
      <c r="D28" s="14" t="s">
        <v>534</v>
      </c>
      <c r="E28" s="1423" t="s">
        <v>13</v>
      </c>
      <c r="F28" s="18">
        <f>ROUND(F24*F27,-2)</f>
        <v>253700</v>
      </c>
      <c r="G28" s="18">
        <f>ROUND(G24*G27,-2)</f>
        <v>204200</v>
      </c>
      <c r="H28" s="18">
        <f>ROUND(H24*H27,-2)</f>
        <v>356700</v>
      </c>
      <c r="I28" s="18">
        <f>ROUND(I24*I27,-2)</f>
        <v>214300</v>
      </c>
      <c r="J28" s="36"/>
      <c r="K28" s="1285"/>
      <c r="L28" s="1285"/>
      <c r="M28" s="1285"/>
    </row>
    <row r="29" spans="1:18" ht="18.75" thickBot="1">
      <c r="A29" s="368">
        <v>23</v>
      </c>
      <c r="B29" s="359" t="s">
        <v>770</v>
      </c>
      <c r="C29" s="15" t="s">
        <v>214</v>
      </c>
      <c r="D29" s="14" t="s">
        <v>7</v>
      </c>
      <c r="E29" s="1423" t="s">
        <v>13</v>
      </c>
      <c r="F29" s="1826">
        <f>F28+G28+H28+I28</f>
        <v>1028900</v>
      </c>
      <c r="G29" s="1827"/>
      <c r="H29" s="1827"/>
      <c r="I29" s="1828"/>
      <c r="J29" s="36"/>
      <c r="K29" s="1285"/>
      <c r="L29" s="1285"/>
      <c r="M29" s="1285"/>
    </row>
    <row r="30" spans="1:18" ht="45.75" thickBot="1">
      <c r="A30" s="370">
        <v>24</v>
      </c>
      <c r="B30" s="669" t="s">
        <v>765</v>
      </c>
      <c r="C30" s="267" t="s">
        <v>216</v>
      </c>
      <c r="D30" s="512"/>
      <c r="E30" s="4" t="s">
        <v>0</v>
      </c>
      <c r="F30" s="383">
        <v>1</v>
      </c>
      <c r="G30" s="383">
        <v>1</v>
      </c>
      <c r="H30" s="383">
        <v>1</v>
      </c>
      <c r="I30" s="383">
        <v>1</v>
      </c>
      <c r="J30" s="668" t="s">
        <v>476</v>
      </c>
      <c r="K30" s="1285"/>
      <c r="L30" s="1285"/>
      <c r="M30" s="1285"/>
    </row>
    <row r="31" spans="1:18" ht="29.25" thickBot="1">
      <c r="A31" s="342">
        <v>25</v>
      </c>
      <c r="B31" s="342" t="s">
        <v>479</v>
      </c>
      <c r="C31" s="343" t="s">
        <v>223</v>
      </c>
      <c r="D31" s="560"/>
      <c r="E31" s="411" t="s">
        <v>1</v>
      </c>
      <c r="F31" s="1233">
        <f>F32/'Погр. тип 1 ск.'!F25</f>
        <v>0.19710337925071178</v>
      </c>
      <c r="G31" s="1233">
        <f>G32/'Погр. тип 1 ск.'!G25</f>
        <v>4.5187762801600515E-2</v>
      </c>
      <c r="H31" s="1233">
        <f>H32/'Погр. тип 1 ск.'!H25</f>
        <v>2.009390701794609E-2</v>
      </c>
      <c r="I31" s="1233">
        <f>I32/'Погр. тип 1 ск.'!I25</f>
        <v>0.37330687074541752</v>
      </c>
      <c r="J31" s="561" t="s">
        <v>369</v>
      </c>
      <c r="K31" s="1285"/>
      <c r="L31" s="1285"/>
      <c r="M31" s="1285"/>
    </row>
    <row r="32" spans="1:18" ht="15" thickBot="1">
      <c r="A32" s="342">
        <v>26</v>
      </c>
      <c r="B32" s="559" t="s">
        <v>648</v>
      </c>
      <c r="C32" s="343" t="s">
        <v>647</v>
      </c>
      <c r="D32" s="560"/>
      <c r="E32" s="411" t="s">
        <v>17</v>
      </c>
      <c r="F32" s="670">
        <f>F22/F24+F26</f>
        <v>151.05740181268882</v>
      </c>
      <c r="G32" s="670">
        <f>G22/G24+G26</f>
        <v>31.645569620253166</v>
      </c>
      <c r="H32" s="1233">
        <f>H22/H24+H26</f>
        <v>31.545741324921135</v>
      </c>
      <c r="I32" s="1233">
        <f>I22/I24+I26</f>
        <v>258.89967637540451</v>
      </c>
      <c r="J32" s="561"/>
      <c r="K32" s="1307">
        <f>(F32+G32+H32+I32)-300*4</f>
        <v>-726.85161086673236</v>
      </c>
      <c r="L32" s="1307" t="e">
        <f>#REF!</f>
        <v>#REF!</v>
      </c>
      <c r="M32" s="1307" t="e">
        <f>K32+L32</f>
        <v>#REF!</v>
      </c>
    </row>
    <row r="33" spans="4:14" ht="13.5" thickBot="1">
      <c r="F33" s="1116">
        <f>F27-F22/F24</f>
        <v>615.32926485397786</v>
      </c>
      <c r="G33" s="1116">
        <f>G27-G22/G24</f>
        <v>614.7096326171569</v>
      </c>
      <c r="H33" s="1116">
        <f>H27-H22/H24</f>
        <v>1093.5750668632561</v>
      </c>
      <c r="I33" s="1116">
        <f>I27-I22/I24</f>
        <v>434.63075840720421</v>
      </c>
      <c r="J33" s="1097"/>
    </row>
    <row r="34" spans="4:14" ht="13.5" thickBot="1">
      <c r="E34" s="89" t="s">
        <v>208</v>
      </c>
      <c r="F34" s="1283">
        <f>F32/'Погр. тип 1 ск.'!F25</f>
        <v>0.19710337925071178</v>
      </c>
      <c r="G34" s="1283">
        <f>G32/'Погр. тип 1 ск.'!G25</f>
        <v>4.5187762801600515E-2</v>
      </c>
      <c r="H34" s="1283">
        <f>H32/'Погр. тип 1 ск.'!H25</f>
        <v>2.009390701794609E-2</v>
      </c>
      <c r="I34" s="1283">
        <f>I32/'Погр. тип 1 ск.'!I25</f>
        <v>0.37330687074541752</v>
      </c>
      <c r="J34" s="1097"/>
    </row>
    <row r="35" spans="4:14" hidden="1">
      <c r="F35" s="695">
        <f>'Экс 1 (3000) '!F57</f>
        <v>686000</v>
      </c>
      <c r="G35" s="695">
        <f>'Экс 1 (3000) '!G57</f>
        <v>738000</v>
      </c>
      <c r="H35" s="695">
        <f>'Экс 1 (3000) '!H57</f>
        <v>698000</v>
      </c>
      <c r="I35" s="695">
        <f>'Экс 1 (3000) '!I57</f>
        <v>573000</v>
      </c>
      <c r="J35" s="1097">
        <f>F35+G35+H35+I35</f>
        <v>2695000</v>
      </c>
    </row>
    <row r="36" spans="4:14" hidden="1">
      <c r="F36" s="695">
        <f>'Экс 1 (3000) '!F58</f>
        <v>0</v>
      </c>
      <c r="G36" s="695">
        <f>'Экс 1 (3000) '!G58</f>
        <v>0</v>
      </c>
      <c r="H36" s="695">
        <f>'Экс 1 (3000) '!H58</f>
        <v>0</v>
      </c>
      <c r="I36" s="695">
        <f>'Экс 1 (3000) '!I58</f>
        <v>0</v>
      </c>
      <c r="J36" s="1097">
        <f>F36+G36+H36+I36</f>
        <v>0</v>
      </c>
    </row>
    <row r="37" spans="4:14" hidden="1">
      <c r="E37" s="1127">
        <v>1</v>
      </c>
      <c r="F37" s="1161">
        <f>'Экс 1 (3000) '!F59</f>
        <v>686000</v>
      </c>
      <c r="G37" s="1161">
        <f>'Экс 1 (3000) '!G59</f>
        <v>738000</v>
      </c>
      <c r="H37" s="1161">
        <f>'Экс 1 (3000) '!H59</f>
        <v>698000</v>
      </c>
      <c r="I37" s="1161">
        <f>'Экс 1 (3000) '!I59</f>
        <v>573000</v>
      </c>
      <c r="J37" s="1097">
        <f>F37+G37+H37+I37</f>
        <v>2695000</v>
      </c>
      <c r="K37" s="1078">
        <f>'[27]1.7. Произв-ость. Потребность'!$M$29</f>
        <v>3868000</v>
      </c>
      <c r="L37" s="1111">
        <f>J37/K37*100</f>
        <v>69.674250258531544</v>
      </c>
      <c r="M37" s="1078">
        <f>K37-J37</f>
        <v>1173000</v>
      </c>
      <c r="N37" s="1111"/>
    </row>
    <row r="38" spans="4:14" hidden="1">
      <c r="D38" s="1143"/>
      <c r="E38" s="1144"/>
      <c r="F38" s="1163">
        <v>723617.68123061024</v>
      </c>
      <c r="G38" s="1163">
        <v>1005685.4596690796</v>
      </c>
      <c r="H38" s="1163">
        <v>1076700.5972078592</v>
      </c>
      <c r="I38" s="1163">
        <v>1064562.8058428126</v>
      </c>
      <c r="J38" s="1145"/>
      <c r="L38" s="1111"/>
      <c r="N38" s="1111"/>
    </row>
    <row r="39" spans="4:14" ht="15" hidden="1">
      <c r="D39" s="1147"/>
      <c r="E39" s="1147"/>
      <c r="F39" s="695">
        <f>'Экс 2 (2600)'!F56</f>
        <v>1228000</v>
      </c>
      <c r="G39" s="695">
        <f>'Экс 2 (2600)'!G56</f>
        <v>964000</v>
      </c>
      <c r="H39" s="695">
        <f>'Экс 2 (2600)'!H56</f>
        <v>1193000</v>
      </c>
      <c r="I39" s="695">
        <f>'Экс 2 (2600)'!I56</f>
        <v>1176000</v>
      </c>
      <c r="J39" s="1097">
        <f t="shared" ref="J39:J56" si="0">F39+G39+H39+I39</f>
        <v>4561000</v>
      </c>
      <c r="L39" s="1111"/>
      <c r="N39" s="1111"/>
    </row>
    <row r="40" spans="4:14" ht="15" hidden="1">
      <c r="D40" s="1147"/>
      <c r="E40" s="1147"/>
      <c r="F40" s="1161">
        <f>'Экс 2 (2600)'!F57</f>
        <v>300000</v>
      </c>
      <c r="G40" s="1161">
        <f>'Экс 2 (2600)'!G57</f>
        <v>700000</v>
      </c>
      <c r="H40" s="1161">
        <f>'Экс 2 (2600)'!H57</f>
        <v>450000</v>
      </c>
      <c r="I40" s="1161">
        <f>'Экс 2 (2600)'!I57</f>
        <v>428334</v>
      </c>
      <c r="J40" s="1097">
        <f t="shared" si="0"/>
        <v>1878334</v>
      </c>
      <c r="L40" s="1111"/>
      <c r="N40" s="1111"/>
    </row>
    <row r="41" spans="4:14" ht="15" hidden="1">
      <c r="D41" s="1147"/>
      <c r="E41" s="1147">
        <v>2</v>
      </c>
      <c r="F41" s="1161">
        <f>'Экс 2 (2600)'!F58</f>
        <v>1528000</v>
      </c>
      <c r="G41" s="1161">
        <f>'Экс 2 (2600)'!G58</f>
        <v>1664000</v>
      </c>
      <c r="H41" s="1161">
        <f>'Экс 2 (2600)'!H58</f>
        <v>1643000</v>
      </c>
      <c r="I41" s="1161">
        <f>'Экс 2 (2600)'!I58</f>
        <v>1604334</v>
      </c>
      <c r="J41" s="1097">
        <f t="shared" si="0"/>
        <v>6439334</v>
      </c>
      <c r="K41" s="1078">
        <f>'[27]1.7. Произв-ость. Потребность'!$M$33</f>
        <v>5616001.0915242163</v>
      </c>
      <c r="L41" s="1111">
        <f>J41/K41*100</f>
        <v>114.66048341262567</v>
      </c>
      <c r="M41" s="89">
        <f>K41-J41</f>
        <v>-823332.90847578365</v>
      </c>
      <c r="N41" s="1111"/>
    </row>
    <row r="42" spans="4:14" hidden="1">
      <c r="D42" s="1144"/>
      <c r="E42" s="1144"/>
      <c r="F42" s="1164">
        <v>1464817.1118233618</v>
      </c>
      <c r="G42" s="1164">
        <v>1496899.4034900283</v>
      </c>
      <c r="H42" s="1164">
        <v>1309341.3906695156</v>
      </c>
      <c r="I42" s="1164">
        <v>1388313.1855413106</v>
      </c>
      <c r="J42" s="1097"/>
      <c r="L42" s="1111"/>
      <c r="N42" s="1111"/>
    </row>
    <row r="43" spans="4:14" hidden="1">
      <c r="D43" s="1148"/>
      <c r="E43" s="1144"/>
      <c r="F43" s="1146">
        <f>'Экс 3 (2000)'!F56</f>
        <v>495000</v>
      </c>
      <c r="G43" s="1146">
        <f>'Экс 3 (2000)'!G56</f>
        <v>421000</v>
      </c>
      <c r="H43" s="1146">
        <f>'Экс 3 (2000)'!H56</f>
        <v>487000</v>
      </c>
      <c r="I43" s="1146">
        <f>'Экс 3 (2000)'!I56</f>
        <v>653000</v>
      </c>
      <c r="J43" s="1097">
        <f t="shared" si="0"/>
        <v>2056000</v>
      </c>
      <c r="L43" s="1111"/>
      <c r="N43" s="1111"/>
    </row>
    <row r="44" spans="4:14" hidden="1">
      <c r="D44" s="1144"/>
      <c r="E44" s="1144"/>
      <c r="F44" s="1146">
        <f>'Экс 3 (2000)'!F57</f>
        <v>151433.04712500001</v>
      </c>
      <c r="G44" s="1146">
        <f>'Экс 3 (2000)'!G57</f>
        <v>183747</v>
      </c>
      <c r="H44" s="1146">
        <f>'Экс 3 (2000)'!H57</f>
        <v>198045</v>
      </c>
      <c r="I44" s="1146">
        <f>'Экс 3 (2000)'!I57</f>
        <v>10000</v>
      </c>
      <c r="J44" s="1097">
        <f t="shared" si="0"/>
        <v>543225.04712500004</v>
      </c>
      <c r="L44" s="1111"/>
      <c r="N44" s="1111"/>
    </row>
    <row r="45" spans="4:14" hidden="1">
      <c r="D45" s="1144"/>
      <c r="E45" s="1144">
        <v>3</v>
      </c>
      <c r="F45" s="1160">
        <f>'Экс 3 (2000)'!F58</f>
        <v>646433.04712500004</v>
      </c>
      <c r="G45" s="1160">
        <f>'Экс 3 (2000)'!G58</f>
        <v>604747</v>
      </c>
      <c r="H45" s="1160">
        <f>'Экс 3 (2000)'!H58</f>
        <v>685045</v>
      </c>
      <c r="I45" s="1160">
        <f>'Экс 3 (2000)'!I58</f>
        <v>663000</v>
      </c>
      <c r="J45" s="1097">
        <f t="shared" si="0"/>
        <v>2599225.047125</v>
      </c>
      <c r="K45" s="1078">
        <f>'[27]1.7. Произв-ость. Потребность'!$M$37</f>
        <v>2460500.1603332656</v>
      </c>
      <c r="L45" s="1111">
        <f>J45/K45*100</f>
        <v>105.63807672229311</v>
      </c>
      <c r="M45" s="89">
        <f>K45-J45</f>
        <v>-138724.88679173449</v>
      </c>
      <c r="N45" s="1111"/>
    </row>
    <row r="46" spans="4:14" hidden="1">
      <c r="D46" s="1127"/>
      <c r="E46" s="1127"/>
      <c r="F46" s="1127"/>
      <c r="G46" s="1127"/>
      <c r="H46" s="1127"/>
      <c r="I46" s="1127"/>
      <c r="J46" s="1149"/>
    </row>
    <row r="47" spans="4:14" hidden="1">
      <c r="F47" s="1146">
        <f>F22</f>
        <v>50000</v>
      </c>
      <c r="G47" s="1146">
        <f>G22</f>
        <v>10000</v>
      </c>
      <c r="H47" s="1146">
        <f>H22</f>
        <v>10000</v>
      </c>
      <c r="I47" s="1146">
        <f>I22</f>
        <v>80000</v>
      </c>
      <c r="J47" s="1098">
        <f t="shared" si="0"/>
        <v>150000</v>
      </c>
    </row>
    <row r="48" spans="4:14" hidden="1">
      <c r="F48" s="1146" t="e">
        <f>#REF!</f>
        <v>#REF!</v>
      </c>
      <c r="G48" s="1146" t="e">
        <f>#REF!</f>
        <v>#REF!</v>
      </c>
      <c r="H48" s="1146" t="e">
        <f>#REF!</f>
        <v>#REF!</v>
      </c>
      <c r="I48" s="1146" t="e">
        <f>#REF!</f>
        <v>#REF!</v>
      </c>
      <c r="J48" s="1098" t="e">
        <f t="shared" si="0"/>
        <v>#REF!</v>
      </c>
    </row>
    <row r="49" spans="1:18" hidden="1">
      <c r="E49" s="89" t="s">
        <v>686</v>
      </c>
      <c r="F49" s="1160" t="e">
        <f>F47+F48</f>
        <v>#REF!</v>
      </c>
      <c r="G49" s="1160" t="e">
        <f>G47+G48</f>
        <v>#REF!</v>
      </c>
      <c r="H49" s="1160" t="e">
        <f>H47+H48</f>
        <v>#REF!</v>
      </c>
      <c r="I49" s="1160" t="e">
        <f>I47+I48</f>
        <v>#REF!</v>
      </c>
      <c r="J49" s="1159" t="e">
        <f t="shared" si="0"/>
        <v>#REF!</v>
      </c>
      <c r="K49" s="1078">
        <f>'[27]1.7. Произв-ость. Потребность'!$M$118</f>
        <v>1149574.25</v>
      </c>
      <c r="L49" s="1078" t="e">
        <f>J49/K49*100</f>
        <v>#REF!</v>
      </c>
      <c r="M49" s="1078" t="e">
        <f>K49-J49</f>
        <v>#REF!</v>
      </c>
      <c r="N49" s="89">
        <v>1149574.25</v>
      </c>
    </row>
    <row r="50" spans="1:18" hidden="1">
      <c r="F50" s="1075"/>
    </row>
    <row r="51" spans="1:18" hidden="1">
      <c r="E51" s="89" t="s">
        <v>684</v>
      </c>
      <c r="F51" s="1075" t="e">
        <f>#REF!</f>
        <v>#REF!</v>
      </c>
      <c r="G51" s="1075" t="e">
        <f>#REF!</f>
        <v>#REF!</v>
      </c>
      <c r="H51" s="1075" t="e">
        <f>#REF!</f>
        <v>#REF!</v>
      </c>
      <c r="I51" s="1075" t="e">
        <f>#REF!</f>
        <v>#REF!</v>
      </c>
      <c r="J51" s="90" t="e">
        <f t="shared" si="0"/>
        <v>#REF!</v>
      </c>
    </row>
    <row r="52" spans="1:18" hidden="1">
      <c r="E52" s="89" t="s">
        <v>685</v>
      </c>
      <c r="F52" s="1075" t="e">
        <f>F49+F51</f>
        <v>#REF!</v>
      </c>
      <c r="G52" s="1075" t="e">
        <f>G49+G51</f>
        <v>#REF!</v>
      </c>
      <c r="H52" s="1075" t="e">
        <f>H49+H51</f>
        <v>#REF!</v>
      </c>
      <c r="I52" s="1075" t="e">
        <f>I49+I51</f>
        <v>#REF!</v>
      </c>
      <c r="J52" s="1155" t="e">
        <f t="shared" si="0"/>
        <v>#REF!</v>
      </c>
    </row>
    <row r="53" spans="1:18" hidden="1">
      <c r="F53" s="1075"/>
      <c r="L53" s="1111"/>
    </row>
    <row r="54" spans="1:18" hidden="1">
      <c r="E54" s="89" t="s">
        <v>687</v>
      </c>
      <c r="F54" s="1156">
        <f>F37+F41+F45</f>
        <v>2860433.047125</v>
      </c>
      <c r="G54" s="1156">
        <f>G37+G41+G45</f>
        <v>3006747</v>
      </c>
      <c r="H54" s="1156">
        <f>H37+H41+H45</f>
        <v>3026045</v>
      </c>
      <c r="I54" s="1156">
        <f>I37+I41+I45</f>
        <v>2840334</v>
      </c>
      <c r="J54" s="1157">
        <f t="shared" si="0"/>
        <v>11733559.047125001</v>
      </c>
      <c r="K54" s="1078">
        <f>'[27]1.7. Произв-ость. Потребность'!$M$42</f>
        <v>11944501.251857482</v>
      </c>
      <c r="L54" s="1111">
        <f>J54/K54*100</f>
        <v>98.233980638583148</v>
      </c>
      <c r="M54" s="89">
        <f>K54-J54</f>
        <v>210942.20473248139</v>
      </c>
      <c r="O54" s="89">
        <v>11944500</v>
      </c>
    </row>
    <row r="55" spans="1:18" hidden="1">
      <c r="F55" s="1158"/>
      <c r="G55" s="1158"/>
      <c r="H55" s="1158"/>
      <c r="I55" s="1158"/>
      <c r="J55" s="1157"/>
    </row>
    <row r="56" spans="1:18" hidden="1">
      <c r="E56" s="89" t="s">
        <v>688</v>
      </c>
      <c r="F56" s="1156" t="e">
        <f>F54+F49</f>
        <v>#REF!</v>
      </c>
      <c r="G56" s="1156" t="e">
        <f>G54+G49</f>
        <v>#REF!</v>
      </c>
      <c r="H56" s="1156" t="e">
        <f>H54+H49</f>
        <v>#REF!</v>
      </c>
      <c r="I56" s="1156" t="e">
        <f>I54+I49</f>
        <v>#REF!</v>
      </c>
      <c r="J56" s="1157" t="e">
        <f t="shared" si="0"/>
        <v>#REF!</v>
      </c>
    </row>
    <row r="57" spans="1:18">
      <c r="J57" s="89"/>
    </row>
    <row r="58" spans="1:18">
      <c r="J58" s="89"/>
    </row>
    <row r="59" spans="1:18">
      <c r="J59" s="89"/>
    </row>
    <row r="60" spans="1:18">
      <c r="G60" s="1284"/>
      <c r="H60" s="1284"/>
      <c r="I60" s="1284"/>
      <c r="J60" s="1155"/>
    </row>
    <row r="61" spans="1:18" s="90" customFormat="1">
      <c r="A61" s="89"/>
      <c r="B61" s="89"/>
      <c r="C61" s="89"/>
      <c r="D61" s="89"/>
      <c r="E61" s="89"/>
      <c r="F61" s="1285">
        <v>90000</v>
      </c>
      <c r="G61" s="1285">
        <v>45000</v>
      </c>
      <c r="H61" s="1285">
        <v>75000</v>
      </c>
      <c r="I61" s="1285">
        <v>50000</v>
      </c>
      <c r="K61" s="89"/>
      <c r="L61" s="89"/>
      <c r="M61" s="89"/>
      <c r="N61" s="89"/>
      <c r="O61" s="89"/>
      <c r="P61" s="89"/>
      <c r="Q61" s="89"/>
      <c r="R61" s="89"/>
    </row>
    <row r="62" spans="1:18" s="90" customFormat="1">
      <c r="A62" s="89"/>
      <c r="B62" s="89"/>
      <c r="C62" s="89"/>
      <c r="D62" s="89"/>
      <c r="E62" s="89"/>
      <c r="F62" s="1284">
        <f>F60+F61</f>
        <v>90000</v>
      </c>
      <c r="G62" s="1284">
        <f>G60+G61</f>
        <v>45000</v>
      </c>
      <c r="H62" s="1284">
        <f>H60+H61</f>
        <v>75000</v>
      </c>
      <c r="I62" s="1284">
        <f>I60+I61</f>
        <v>50000</v>
      </c>
      <c r="K62" s="89"/>
      <c r="L62" s="89"/>
      <c r="M62" s="89"/>
      <c r="N62" s="89"/>
      <c r="O62" s="89"/>
      <c r="P62" s="89"/>
      <c r="Q62" s="89"/>
      <c r="R62" s="89"/>
    </row>
    <row r="63" spans="1:18" s="90" customFormat="1">
      <c r="A63" s="89"/>
      <c r="B63" s="89"/>
      <c r="C63" s="89"/>
      <c r="D63" s="89"/>
      <c r="E63" s="89"/>
      <c r="F63" s="1285"/>
      <c r="G63" s="1285"/>
      <c r="H63" s="1285"/>
      <c r="I63" s="1285"/>
      <c r="K63" s="89"/>
      <c r="L63" s="89"/>
      <c r="M63" s="89"/>
      <c r="N63" s="89"/>
      <c r="O63" s="89"/>
      <c r="P63" s="89"/>
      <c r="Q63" s="89"/>
      <c r="R63" s="89"/>
    </row>
    <row r="64" spans="1:18" s="90" customFormat="1">
      <c r="A64" s="89"/>
      <c r="B64" s="89"/>
      <c r="C64" s="89"/>
      <c r="D64" s="89"/>
      <c r="E64" s="89"/>
      <c r="F64" s="1285"/>
      <c r="G64" s="1285"/>
      <c r="H64" s="1285"/>
      <c r="I64" s="1285"/>
      <c r="K64" s="89"/>
      <c r="L64" s="89"/>
      <c r="M64" s="89"/>
      <c r="N64" s="89"/>
      <c r="O64" s="89"/>
      <c r="P64" s="89"/>
      <c r="Q64" s="89"/>
      <c r="R64" s="89"/>
    </row>
    <row r="65" spans="1:18" s="90" customFormat="1">
      <c r="A65" s="89"/>
      <c r="B65" s="89"/>
      <c r="C65" s="89"/>
      <c r="D65" s="89"/>
      <c r="E65" s="89"/>
      <c r="F65" s="1286">
        <f>F32</f>
        <v>151.05740181268882</v>
      </c>
      <c r="G65" s="1286">
        <f>G32</f>
        <v>31.645569620253166</v>
      </c>
      <c r="H65" s="1286">
        <f>H32</f>
        <v>31.545741324921135</v>
      </c>
      <c r="I65" s="1286">
        <f>I32</f>
        <v>258.89967637540451</v>
      </c>
      <c r="K65" s="89"/>
      <c r="L65" s="89"/>
      <c r="M65" s="89"/>
      <c r="N65" s="89"/>
      <c r="O65" s="89"/>
      <c r="P65" s="89"/>
      <c r="Q65" s="89"/>
      <c r="R65" s="89"/>
    </row>
    <row r="66" spans="1:18" s="90" customFormat="1">
      <c r="A66" s="89"/>
      <c r="B66" s="89"/>
      <c r="C66" s="89"/>
      <c r="D66" s="89"/>
      <c r="E66" s="89"/>
      <c r="F66" s="1285"/>
      <c r="G66" s="1285"/>
      <c r="H66" s="1285"/>
      <c r="I66" s="1285"/>
      <c r="K66" s="89"/>
      <c r="L66" s="89"/>
      <c r="M66" s="89"/>
      <c r="N66" s="89"/>
      <c r="O66" s="89"/>
      <c r="P66" s="89"/>
      <c r="Q66" s="89"/>
      <c r="R66" s="89"/>
    </row>
    <row r="67" spans="1:18" s="90" customFormat="1">
      <c r="A67" s="89"/>
      <c r="B67" s="89"/>
      <c r="C67" s="89"/>
      <c r="D67" s="89"/>
      <c r="E67" s="89"/>
      <c r="F67" s="1285"/>
      <c r="G67" s="1285"/>
      <c r="H67" s="1285"/>
      <c r="I67" s="1285"/>
      <c r="K67" s="89"/>
      <c r="L67" s="89"/>
      <c r="M67" s="89"/>
      <c r="N67" s="89"/>
      <c r="O67" s="89"/>
      <c r="P67" s="89"/>
      <c r="Q67" s="89"/>
      <c r="R67" s="89"/>
    </row>
    <row r="68" spans="1:18" s="90" customFormat="1">
      <c r="A68" s="89"/>
      <c r="B68" s="89"/>
      <c r="C68" s="89"/>
      <c r="D68" s="89"/>
      <c r="E68" s="89"/>
      <c r="F68" s="1286"/>
      <c r="G68" s="1286"/>
      <c r="H68" s="1286"/>
      <c r="I68" s="1286"/>
      <c r="K68" s="89"/>
      <c r="L68" s="89"/>
      <c r="M68" s="89"/>
      <c r="N68" s="89"/>
      <c r="O68" s="89"/>
      <c r="P68" s="89"/>
      <c r="Q68" s="89"/>
      <c r="R68" s="89"/>
    </row>
  </sheetData>
  <sheetProtection formatColumns="0" formatRows="0" selectLockedCells="1"/>
  <mergeCells count="3">
    <mergeCell ref="A4:J4"/>
    <mergeCell ref="C25:D25"/>
    <mergeCell ref="F29:I29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74"/>
  <sheetViews>
    <sheetView topLeftCell="C1" zoomScale="85" zoomScaleNormal="85" workbookViewId="0">
      <pane ySplit="5" topLeftCell="A24" activePane="bottomLeft" state="frozen"/>
      <selection activeCell="F31" sqref="F31"/>
      <selection pane="bottomLeft" activeCell="F31" sqref="F31:I31"/>
    </sheetView>
  </sheetViews>
  <sheetFormatPr defaultColWidth="9.140625" defaultRowHeight="12.75"/>
  <cols>
    <col min="1" max="1" width="4.7109375" style="89" customWidth="1"/>
    <col min="2" max="2" width="66.85546875" style="89" customWidth="1"/>
    <col min="3" max="3" width="7.5703125" style="89" customWidth="1"/>
    <col min="4" max="4" width="42" style="89" bestFit="1" customWidth="1"/>
    <col min="5" max="5" width="9.42578125" style="89" customWidth="1"/>
    <col min="6" max="9" width="14.42578125" style="89" bestFit="1" customWidth="1"/>
    <col min="10" max="10" width="71.5703125" style="90" customWidth="1"/>
    <col min="11" max="11" width="12.140625" style="89" bestFit="1" customWidth="1"/>
    <col min="12" max="12" width="19.7109375" style="89" bestFit="1" customWidth="1"/>
    <col min="13" max="13" width="11.140625" style="89" customWidth="1"/>
    <col min="14" max="14" width="9.140625" style="89" customWidth="1"/>
    <col min="15" max="16384" width="9.140625" style="89"/>
  </cols>
  <sheetData>
    <row r="1" spans="1:18" ht="15.75">
      <c r="J1" s="429" t="s">
        <v>237</v>
      </c>
    </row>
    <row r="2" spans="1:18" ht="15.75">
      <c r="J2" s="429" t="s">
        <v>236</v>
      </c>
    </row>
    <row r="3" spans="1:18" ht="16.5" thickBot="1">
      <c r="B3" s="1094" t="s">
        <v>643</v>
      </c>
      <c r="C3" s="1094" t="s">
        <v>644</v>
      </c>
    </row>
    <row r="4" spans="1:18" ht="15" thickBot="1">
      <c r="A4" s="1820" t="s">
        <v>638</v>
      </c>
      <c r="B4" s="1821"/>
      <c r="C4" s="1821"/>
      <c r="D4" s="1821"/>
      <c r="E4" s="1821"/>
      <c r="F4" s="1821"/>
      <c r="G4" s="1821"/>
      <c r="H4" s="1821"/>
      <c r="I4" s="1821"/>
      <c r="J4" s="1822"/>
    </row>
    <row r="5" spans="1:18" ht="32.25" customHeight="1" thickBot="1">
      <c r="A5" s="349" t="s">
        <v>80</v>
      </c>
      <c r="B5" s="349" t="s">
        <v>79</v>
      </c>
      <c r="C5" s="689" t="s">
        <v>78</v>
      </c>
      <c r="D5" s="436" t="s">
        <v>77</v>
      </c>
      <c r="E5" s="690" t="s">
        <v>76</v>
      </c>
      <c r="F5" s="691" t="s">
        <v>75</v>
      </c>
      <c r="G5" s="691" t="s">
        <v>74</v>
      </c>
      <c r="H5" s="691" t="s">
        <v>73</v>
      </c>
      <c r="I5" s="691" t="s">
        <v>72</v>
      </c>
      <c r="J5" s="692" t="s">
        <v>71</v>
      </c>
    </row>
    <row r="6" spans="1:18" ht="27" customHeight="1">
      <c r="A6" s="365">
        <v>1</v>
      </c>
      <c r="B6" s="84" t="s">
        <v>124</v>
      </c>
      <c r="C6" s="83" t="s">
        <v>123</v>
      </c>
      <c r="D6" s="82" t="s">
        <v>11</v>
      </c>
      <c r="E6" s="81" t="s">
        <v>13</v>
      </c>
      <c r="F6" s="255">
        <f>'Погр. тип 1 ск.'!F6</f>
        <v>8.8119999999999994</v>
      </c>
      <c r="G6" s="255">
        <f>'Погр. тип 1 ск.'!G6</f>
        <v>8.8119999999999994</v>
      </c>
      <c r="H6" s="255">
        <f>'Погр. тип 1 ск.'!H6</f>
        <v>8.8119999999999994</v>
      </c>
      <c r="I6" s="255">
        <f>'Погр. тип 1 ск.'!I6</f>
        <v>8.8119999999999994</v>
      </c>
      <c r="J6" s="595" t="s">
        <v>234</v>
      </c>
    </row>
    <row r="7" spans="1:18" ht="12.75" customHeight="1">
      <c r="A7" s="1422">
        <v>2</v>
      </c>
      <c r="B7" s="672" t="s">
        <v>122</v>
      </c>
      <c r="C7" s="673" t="s">
        <v>121</v>
      </c>
      <c r="D7" s="32" t="s">
        <v>120</v>
      </c>
      <c r="E7" s="75" t="s">
        <v>47</v>
      </c>
      <c r="F7" s="245">
        <v>44</v>
      </c>
      <c r="G7" s="245">
        <v>44</v>
      </c>
      <c r="H7" s="245">
        <v>44</v>
      </c>
      <c r="I7" s="245">
        <v>44</v>
      </c>
      <c r="J7" s="258" t="s">
        <v>203</v>
      </c>
      <c r="R7" s="401"/>
    </row>
    <row r="8" spans="1:18" ht="16.5">
      <c r="A8" s="365">
        <v>3</v>
      </c>
      <c r="B8" s="69" t="s">
        <v>119</v>
      </c>
      <c r="C8" s="673" t="s">
        <v>118</v>
      </c>
      <c r="D8" s="32" t="s">
        <v>11</v>
      </c>
      <c r="E8" s="75"/>
      <c r="F8" s="246">
        <v>0.8</v>
      </c>
      <c r="G8" s="246">
        <v>0.8</v>
      </c>
      <c r="H8" s="246">
        <v>0.8</v>
      </c>
      <c r="I8" s="246">
        <v>0.8</v>
      </c>
      <c r="J8" s="259" t="s">
        <v>201</v>
      </c>
      <c r="R8" s="401"/>
    </row>
    <row r="9" spans="1:18" ht="16.5">
      <c r="A9" s="1422">
        <v>4</v>
      </c>
      <c r="B9" s="69" t="s">
        <v>117</v>
      </c>
      <c r="C9" s="673" t="s">
        <v>116</v>
      </c>
      <c r="D9" s="32" t="s">
        <v>115</v>
      </c>
      <c r="E9" s="75"/>
      <c r="F9" s="246">
        <v>1.3</v>
      </c>
      <c r="G9" s="246">
        <v>1.3</v>
      </c>
      <c r="H9" s="246">
        <v>1.3</v>
      </c>
      <c r="I9" s="246">
        <v>1.3</v>
      </c>
      <c r="J9" s="258" t="s">
        <v>202</v>
      </c>
      <c r="R9" s="401"/>
    </row>
    <row r="10" spans="1:18" ht="17.25" thickBot="1">
      <c r="A10" s="674">
        <v>5</v>
      </c>
      <c r="B10" s="65" t="s">
        <v>114</v>
      </c>
      <c r="C10" s="73" t="s">
        <v>113</v>
      </c>
      <c r="D10" s="17" t="s">
        <v>112</v>
      </c>
      <c r="E10" s="72"/>
      <c r="F10" s="77">
        <f>IF(F9=0,0,F8/F9)</f>
        <v>0.61538461538461542</v>
      </c>
      <c r="G10" s="77">
        <f>IF(G9=0,0,G8/G9)</f>
        <v>0.61538461538461542</v>
      </c>
      <c r="H10" s="77">
        <f>IF(H9=0,0,H8/H9)</f>
        <v>0.61538461538461542</v>
      </c>
      <c r="I10" s="77">
        <f>IF(I9=0,0,I8/I9)</f>
        <v>0.61538461538461542</v>
      </c>
      <c r="J10" s="238"/>
      <c r="R10" s="401"/>
    </row>
    <row r="11" spans="1:18" ht="18.75" customHeight="1">
      <c r="A11" s="406">
        <v>6</v>
      </c>
      <c r="B11" s="66" t="s">
        <v>111</v>
      </c>
      <c r="C11" s="71" t="s">
        <v>43</v>
      </c>
      <c r="D11" s="43" t="s">
        <v>110</v>
      </c>
      <c r="E11" s="37" t="s">
        <v>82</v>
      </c>
      <c r="F11" s="80">
        <f>IFERROR(ROUND(F6*F10/F7*3600,0),0)</f>
        <v>444</v>
      </c>
      <c r="G11" s="80">
        <f>IFERROR(ROUND(G6*G10/G7*3600,0),0)</f>
        <v>444</v>
      </c>
      <c r="H11" s="80">
        <f>IFERROR(ROUND(H6*H10/H7*3600,0),0)</f>
        <v>444</v>
      </c>
      <c r="I11" s="80">
        <f>IFERROR(ROUND(I6*I10/I7*3600,0),0)</f>
        <v>444</v>
      </c>
      <c r="J11" s="36"/>
      <c r="R11" s="401"/>
    </row>
    <row r="12" spans="1:18" ht="16.5">
      <c r="A12" s="365">
        <v>7</v>
      </c>
      <c r="B12" s="69" t="s">
        <v>109</v>
      </c>
      <c r="C12" s="266" t="s">
        <v>108</v>
      </c>
      <c r="D12" s="32" t="s">
        <v>11</v>
      </c>
      <c r="E12" s="75" t="s">
        <v>107</v>
      </c>
      <c r="F12" s="245">
        <f>'Погр. тип 1_ВК '!F12</f>
        <v>90.3</v>
      </c>
      <c r="G12" s="245">
        <f>'Погр. тип 1_ВК '!G12</f>
        <v>90.3</v>
      </c>
      <c r="H12" s="245">
        <f>'Погр. тип 1_ВК '!H12</f>
        <v>90.3</v>
      </c>
      <c r="I12" s="245">
        <f>'Погр. тип 1_ВК '!I12</f>
        <v>90.3</v>
      </c>
      <c r="J12" s="248" t="s">
        <v>206</v>
      </c>
      <c r="R12" s="401"/>
    </row>
    <row r="13" spans="1:18" ht="18">
      <c r="A13" s="1422">
        <v>8</v>
      </c>
      <c r="B13" s="69" t="s">
        <v>359</v>
      </c>
      <c r="C13" s="673" t="s">
        <v>106</v>
      </c>
      <c r="D13" s="32" t="s">
        <v>105</v>
      </c>
      <c r="E13" s="75" t="s">
        <v>104</v>
      </c>
      <c r="F13" s="246">
        <v>1.4</v>
      </c>
      <c r="G13" s="246">
        <f>F13</f>
        <v>1.4</v>
      </c>
      <c r="H13" s="246">
        <f t="shared" ref="H13:I13" si="0">G13</f>
        <v>1.4</v>
      </c>
      <c r="I13" s="246">
        <f t="shared" si="0"/>
        <v>1.4</v>
      </c>
      <c r="J13" s="258" t="s">
        <v>202</v>
      </c>
      <c r="R13" s="401"/>
    </row>
    <row r="14" spans="1:18" ht="33.75" customHeight="1">
      <c r="A14" s="365">
        <v>9</v>
      </c>
      <c r="B14" s="69" t="s">
        <v>103</v>
      </c>
      <c r="C14" s="673" t="s">
        <v>102</v>
      </c>
      <c r="D14" s="32" t="s">
        <v>101</v>
      </c>
      <c r="E14" s="75" t="s">
        <v>13</v>
      </c>
      <c r="F14" s="74">
        <f>IF(F13=0,0,ROUND(F12/F13,1))</f>
        <v>64.5</v>
      </c>
      <c r="G14" s="74">
        <f>IF(G13=0,0,ROUND(G12/G13,1))</f>
        <v>64.5</v>
      </c>
      <c r="H14" s="74">
        <f>IF(H13=0,0,ROUND(H12/H13,1))</f>
        <v>64.5</v>
      </c>
      <c r="I14" s="74">
        <f>IF(I13=0,0,ROUND(I12/I13,1))</f>
        <v>64.5</v>
      </c>
      <c r="J14" s="29" t="s">
        <v>100</v>
      </c>
      <c r="R14" s="401"/>
    </row>
    <row r="15" spans="1:18" ht="21.75" customHeight="1">
      <c r="A15" s="1422">
        <v>10</v>
      </c>
      <c r="B15" s="69" t="s">
        <v>99</v>
      </c>
      <c r="C15" s="673" t="s">
        <v>98</v>
      </c>
      <c r="D15" s="32" t="s">
        <v>97</v>
      </c>
      <c r="E15" s="75" t="s">
        <v>13</v>
      </c>
      <c r="F15" s="245">
        <f>'Экс 1 (3000) '!F17</f>
        <v>60</v>
      </c>
      <c r="G15" s="245">
        <f>'Экс 1 (3000) '!G17</f>
        <v>60</v>
      </c>
      <c r="H15" s="245">
        <f>'Экс 1 (3000) '!H17</f>
        <v>60</v>
      </c>
      <c r="I15" s="245">
        <f>'Экс 1 (3000) '!I17</f>
        <v>60</v>
      </c>
      <c r="J15" s="248" t="s">
        <v>206</v>
      </c>
      <c r="R15" s="401"/>
    </row>
    <row r="16" spans="1:18" ht="21.75" customHeight="1">
      <c r="A16" s="365">
        <v>11</v>
      </c>
      <c r="B16" s="69" t="s">
        <v>96</v>
      </c>
      <c r="C16" s="673" t="s">
        <v>95</v>
      </c>
      <c r="D16" s="32" t="s">
        <v>11</v>
      </c>
      <c r="E16" s="75" t="s">
        <v>13</v>
      </c>
      <c r="F16" s="74">
        <f>IF(F9=0,0,F15/F9)</f>
        <v>46.153846153846153</v>
      </c>
      <c r="G16" s="74">
        <f>IF(G9=0,0,G15/G9)</f>
        <v>46.153846153846153</v>
      </c>
      <c r="H16" s="74">
        <f>IF(H9=0,0,H15/H9)</f>
        <v>46.153846153846153</v>
      </c>
      <c r="I16" s="74">
        <f>IF(I9=0,0,I15/I9)</f>
        <v>46.153846153846153</v>
      </c>
      <c r="J16" s="29"/>
      <c r="R16" s="401"/>
    </row>
    <row r="17" spans="1:18" ht="17.25" thickBot="1">
      <c r="A17" s="367">
        <v>12</v>
      </c>
      <c r="B17" s="65" t="s">
        <v>94</v>
      </c>
      <c r="C17" s="73" t="s">
        <v>93</v>
      </c>
      <c r="D17" s="17" t="s">
        <v>92</v>
      </c>
      <c r="E17" s="72"/>
      <c r="F17" s="77">
        <f>IF(F6=0,0,IF(F10=0,0,IF(F14&gt;F16,F16/(F6*F10),F14/(F6*F10))))</f>
        <v>8.5111211983658634</v>
      </c>
      <c r="G17" s="77">
        <f>IF(G6=0,0,IF(G10=0,0,IF(G14&gt;G16,G16/(G6*G10),G14/(G6*G10))))</f>
        <v>8.5111211983658634</v>
      </c>
      <c r="H17" s="77">
        <f>IF(H6=0,0,IF(H10=0,0,IF(H14&gt;H16,H16/(H6*H10),H14/(H6*H10))))</f>
        <v>8.5111211983658634</v>
      </c>
      <c r="I17" s="77">
        <f>IF(I6=0,0,IF(I10=0,0,IF(I14&gt;I16,I16/(I6*I10),I14/(I6*I10))))</f>
        <v>8.5111211983658634</v>
      </c>
      <c r="J17" s="20"/>
      <c r="R17" s="401"/>
    </row>
    <row r="18" spans="1:18" ht="16.5">
      <c r="A18" s="406">
        <v>13</v>
      </c>
      <c r="B18" s="66" t="s">
        <v>91</v>
      </c>
      <c r="C18" s="71" t="s">
        <v>90</v>
      </c>
      <c r="D18" s="43" t="s">
        <v>89</v>
      </c>
      <c r="E18" s="37" t="s">
        <v>1</v>
      </c>
      <c r="F18" s="76">
        <f>ROUNDUP(F17,0)</f>
        <v>9</v>
      </c>
      <c r="G18" s="76">
        <f>ROUNDUP(G17,0)</f>
        <v>9</v>
      </c>
      <c r="H18" s="76">
        <f>ROUNDUP(H17,0)</f>
        <v>9</v>
      </c>
      <c r="I18" s="76">
        <f>ROUNDUP(I17,0)</f>
        <v>9</v>
      </c>
      <c r="J18" s="36"/>
      <c r="R18" s="401"/>
    </row>
    <row r="19" spans="1:18" ht="12.75" customHeight="1">
      <c r="A19" s="1422">
        <v>14</v>
      </c>
      <c r="B19" s="672" t="s">
        <v>88</v>
      </c>
      <c r="C19" s="673" t="s">
        <v>87</v>
      </c>
      <c r="D19" s="32" t="s">
        <v>11</v>
      </c>
      <c r="E19" s="75" t="s">
        <v>47</v>
      </c>
      <c r="F19" s="256">
        <v>60</v>
      </c>
      <c r="G19" s="256">
        <v>60</v>
      </c>
      <c r="H19" s="256">
        <v>60</v>
      </c>
      <c r="I19" s="256">
        <v>60</v>
      </c>
      <c r="J19" s="248" t="s">
        <v>203</v>
      </c>
      <c r="R19" s="401"/>
    </row>
    <row r="20" spans="1:18" ht="17.25" thickBot="1">
      <c r="A20" s="674">
        <v>15</v>
      </c>
      <c r="B20" s="65" t="s">
        <v>86</v>
      </c>
      <c r="C20" s="73" t="s">
        <v>85</v>
      </c>
      <c r="D20" s="17" t="s">
        <v>84</v>
      </c>
      <c r="E20" s="72" t="s">
        <v>61</v>
      </c>
      <c r="F20" s="59">
        <f>ROUND(F7/60*F18+F19/60,2)</f>
        <v>7.6</v>
      </c>
      <c r="G20" s="59">
        <f>ROUND(G7/60*G18+G19/60,2)</f>
        <v>7.6</v>
      </c>
      <c r="H20" s="59">
        <f>ROUND(H7/60*H18+H19/60,2)</f>
        <v>7.6</v>
      </c>
      <c r="I20" s="59">
        <f>ROUND(I7/60*I18+I19/60,2)</f>
        <v>7.6</v>
      </c>
      <c r="J20" s="20"/>
    </row>
    <row r="21" spans="1:18" ht="18.75" customHeight="1" thickBot="1">
      <c r="A21" s="370">
        <v>16</v>
      </c>
      <c r="B21" s="885" t="s">
        <v>83</v>
      </c>
      <c r="C21" s="351" t="s">
        <v>555</v>
      </c>
      <c r="D21" s="886" t="s">
        <v>220</v>
      </c>
      <c r="E21" s="490" t="s">
        <v>170</v>
      </c>
      <c r="F21" s="491">
        <f>IF(F20=0,0,IF(F14&lt;F16,ROUND(60/F20*F14,0),ROUND(60/F20*F16,0)))</f>
        <v>364</v>
      </c>
      <c r="G21" s="491">
        <f>IF(G20=0,0,IF(G14&lt;G16,ROUND(60/G20*G14,0),ROUND(60/G20*G16,0)))</f>
        <v>364</v>
      </c>
      <c r="H21" s="491">
        <f>IF(H20=0,0,IF(H14&lt;H16,ROUND(60/H20*H14,0),ROUND(60/H20*H16,0)))</f>
        <v>364</v>
      </c>
      <c r="I21" s="491">
        <f>IF(I20=0,0,IF(I14&lt;I16,ROUND(60/I20*I14,0),ROUND(60/I20*I16,0)))</f>
        <v>364</v>
      </c>
      <c r="J21" s="491">
        <f>IF(J20=0,0,IF(J14&lt;J16,ROUND(60/J20*J14,0),ROUND(60/J20*J16,0)))</f>
        <v>0</v>
      </c>
      <c r="K21" s="1284"/>
      <c r="L21" s="1285"/>
      <c r="M21" s="1285"/>
    </row>
    <row r="22" spans="1:18" ht="32.25" customHeight="1" thickBot="1">
      <c r="A22" s="370">
        <v>17</v>
      </c>
      <c r="B22" s="350" t="s">
        <v>548</v>
      </c>
      <c r="C22" s="267" t="s">
        <v>218</v>
      </c>
      <c r="D22" s="267"/>
      <c r="E22" s="4" t="s">
        <v>13</v>
      </c>
      <c r="F22" s="383">
        <f>F62</f>
        <v>0</v>
      </c>
      <c r="G22" s="383">
        <f t="shared" ref="G22:I22" si="1">G62+G63</f>
        <v>182499.5</v>
      </c>
      <c r="H22" s="383">
        <f>H62</f>
        <v>266914.5</v>
      </c>
      <c r="I22" s="383">
        <f t="shared" si="1"/>
        <v>69415</v>
      </c>
      <c r="J22" s="261" t="s">
        <v>481</v>
      </c>
      <c r="K22" s="1284">
        <f>F22+G22+H22+I22</f>
        <v>518829</v>
      </c>
      <c r="L22" s="1284" t="e">
        <f>#REF!</f>
        <v>#REF!</v>
      </c>
      <c r="M22" s="1285" t="e">
        <f>K22+L22</f>
        <v>#REF!</v>
      </c>
      <c r="N22" s="695">
        <f>F22+G22+H22+I22</f>
        <v>518829</v>
      </c>
      <c r="O22" s="89" t="e">
        <f>(I25-#REF!-#REF!)*'Погр. тип 1_рыхл'!I24-79917</f>
        <v>#REF!</v>
      </c>
    </row>
    <row r="23" spans="1:18" ht="13.5" thickBot="1">
      <c r="B23" s="699"/>
      <c r="C23" s="699"/>
      <c r="D23" s="699"/>
      <c r="E23" s="699"/>
      <c r="F23" s="699"/>
      <c r="G23" s="699"/>
      <c r="H23" s="699"/>
      <c r="I23" s="699"/>
      <c r="J23" s="699"/>
      <c r="K23" s="1284"/>
      <c r="L23" s="1306"/>
      <c r="M23" s="1306"/>
      <c r="N23" s="699"/>
      <c r="O23" s="699"/>
      <c r="P23" s="699"/>
      <c r="Q23" s="699"/>
    </row>
    <row r="24" spans="1:18" ht="43.5" thickBot="1">
      <c r="A24" s="712">
        <v>18</v>
      </c>
      <c r="B24" s="559" t="s">
        <v>530</v>
      </c>
      <c r="C24" s="724" t="s">
        <v>499</v>
      </c>
      <c r="D24" s="722" t="s">
        <v>497</v>
      </c>
      <c r="E24" s="725" t="s">
        <v>170</v>
      </c>
      <c r="F24" s="747">
        <f>$L24</f>
        <v>403.83954138183827</v>
      </c>
      <c r="G24" s="747">
        <f>$L24</f>
        <v>403.83954138183827</v>
      </c>
      <c r="H24" s="747">
        <f>$L24</f>
        <v>403.83954138183827</v>
      </c>
      <c r="I24" s="747">
        <f>$L24</f>
        <v>403.83954138183827</v>
      </c>
      <c r="J24" s="719" t="s">
        <v>495</v>
      </c>
      <c r="K24" s="1575">
        <f>(F24+G24+H24+I24)/4</f>
        <v>403.83954138183827</v>
      </c>
      <c r="L24" s="1679">
        <v>403.83954138183827</v>
      </c>
      <c r="M24" s="1285"/>
    </row>
    <row r="25" spans="1:18" ht="15">
      <c r="A25" s="546">
        <v>19</v>
      </c>
      <c r="B25" s="539" t="s">
        <v>525</v>
      </c>
      <c r="C25" s="1833" t="s">
        <v>533</v>
      </c>
      <c r="D25" s="1834"/>
      <c r="E25" s="547" t="s">
        <v>17</v>
      </c>
      <c r="F25" s="1229">
        <f>'Погр. тип 1_ВК '!F25-'Погр. тип 1_ВК '!F32</f>
        <v>615.32926485397786</v>
      </c>
      <c r="G25" s="1229">
        <f>'Погр. тип 1_ВК '!G25-'Погр. тип 1_ВК '!G32</f>
        <v>614.7096326171569</v>
      </c>
      <c r="H25" s="1229">
        <f>'Погр. тип 1_ВК '!H25-'Погр. тип 1_ВК '!H32</f>
        <v>1093.5750668632561</v>
      </c>
      <c r="I25" s="1229">
        <f>'Погр. тип 1_ВК '!I25-'Погр. тип 1_ВК '!I32</f>
        <v>434.63075840720421</v>
      </c>
      <c r="J25" s="548" t="s">
        <v>533</v>
      </c>
      <c r="K25" s="1285"/>
      <c r="L25" s="1285"/>
      <c r="M25" s="1285"/>
    </row>
    <row r="26" spans="1:18" ht="30">
      <c r="A26" s="708">
        <v>20</v>
      </c>
      <c r="B26" s="709" t="s">
        <v>367</v>
      </c>
      <c r="C26" s="83" t="s">
        <v>502</v>
      </c>
      <c r="D26" s="82"/>
      <c r="E26" s="81" t="s">
        <v>17</v>
      </c>
      <c r="F26" s="710">
        <v>0</v>
      </c>
      <c r="G26" s="710">
        <v>0</v>
      </c>
      <c r="H26" s="710">
        <v>0</v>
      </c>
      <c r="I26" s="710">
        <v>0</v>
      </c>
      <c r="J26" s="711" t="s">
        <v>494</v>
      </c>
      <c r="K26" s="1285"/>
      <c r="L26" s="1285"/>
      <c r="M26" s="1285"/>
    </row>
    <row r="27" spans="1:18" ht="17.25" thickBot="1">
      <c r="A27" s="364">
        <v>21</v>
      </c>
      <c r="B27" s="552" t="s">
        <v>368</v>
      </c>
      <c r="C27" s="553" t="s">
        <v>536</v>
      </c>
      <c r="D27" s="553" t="s">
        <v>535</v>
      </c>
      <c r="E27" s="554" t="s">
        <v>17</v>
      </c>
      <c r="F27" s="555">
        <f>IF(F25-F26&lt;0,0,F25-F26)</f>
        <v>615.32926485397786</v>
      </c>
      <c r="G27" s="555">
        <f>IF(G25-G26&lt;0,0,G25-G26)</f>
        <v>614.7096326171569</v>
      </c>
      <c r="H27" s="555">
        <f>IF(H25-H26&lt;0,0,H25-H26)</f>
        <v>1093.5750668632561</v>
      </c>
      <c r="I27" s="555">
        <f>IF(I25-I26&lt;0,0,I25-I26)</f>
        <v>434.63075840720421</v>
      </c>
      <c r="J27" s="556"/>
      <c r="K27" s="1285"/>
      <c r="L27" s="1285">
        <f>(470-50)/3</f>
        <v>140</v>
      </c>
      <c r="M27" s="1285"/>
    </row>
    <row r="28" spans="1:18" ht="18.75" thickBot="1">
      <c r="A28" s="368">
        <v>22</v>
      </c>
      <c r="B28" s="359" t="s">
        <v>759</v>
      </c>
      <c r="C28" s="15" t="s">
        <v>213</v>
      </c>
      <c r="D28" s="14" t="s">
        <v>534</v>
      </c>
      <c r="E28" s="1423" t="s">
        <v>13</v>
      </c>
      <c r="F28" s="18">
        <f>ROUND(F24*F27,-2)</f>
        <v>248500</v>
      </c>
      <c r="G28" s="18">
        <f>ROUND(G24*G27,-2)</f>
        <v>248200</v>
      </c>
      <c r="H28" s="18">
        <f>ROUND(H24*H27,-2)</f>
        <v>441600</v>
      </c>
      <c r="I28" s="18">
        <f>ROUND(I24*I27,-2)</f>
        <v>175500</v>
      </c>
      <c r="J28" s="36"/>
      <c r="K28" s="1285"/>
      <c r="L28" s="1285"/>
      <c r="M28" s="1285"/>
    </row>
    <row r="29" spans="1:18" ht="18.75" thickBot="1">
      <c r="A29" s="368">
        <v>23</v>
      </c>
      <c r="B29" s="359" t="s">
        <v>764</v>
      </c>
      <c r="C29" s="15" t="s">
        <v>214</v>
      </c>
      <c r="D29" s="14" t="s">
        <v>7</v>
      </c>
      <c r="E29" s="1423" t="s">
        <v>13</v>
      </c>
      <c r="F29" s="1826">
        <f>F28+G28+H28+I28</f>
        <v>1113800</v>
      </c>
      <c r="G29" s="1827"/>
      <c r="H29" s="1827"/>
      <c r="I29" s="1828"/>
      <c r="J29" s="36"/>
      <c r="K29" s="1285"/>
      <c r="L29" s="1285"/>
      <c r="M29" s="1285"/>
    </row>
    <row r="30" spans="1:18" ht="45.75" thickBot="1">
      <c r="A30" s="370">
        <v>24</v>
      </c>
      <c r="B30" s="669" t="s">
        <v>765</v>
      </c>
      <c r="C30" s="267" t="s">
        <v>216</v>
      </c>
      <c r="D30" s="512"/>
      <c r="E30" s="4" t="s">
        <v>0</v>
      </c>
      <c r="F30" s="383">
        <v>1</v>
      </c>
      <c r="G30" s="383">
        <v>1</v>
      </c>
      <c r="H30" s="383">
        <v>1</v>
      </c>
      <c r="I30" s="383">
        <v>1</v>
      </c>
      <c r="J30" s="668" t="s">
        <v>476</v>
      </c>
      <c r="K30" s="1285"/>
      <c r="L30" s="1285"/>
      <c r="M30" s="1285"/>
    </row>
    <row r="31" spans="1:18" ht="29.25" thickBot="1">
      <c r="A31" s="342">
        <v>25</v>
      </c>
      <c r="B31" s="342" t="s">
        <v>766</v>
      </c>
      <c r="C31" s="343" t="s">
        <v>223</v>
      </c>
      <c r="D31" s="560"/>
      <c r="E31" s="411" t="s">
        <v>1</v>
      </c>
      <c r="F31" s="1233">
        <f>F32/'Погр. тип 1 ск.'!F25</f>
        <v>0</v>
      </c>
      <c r="G31" s="1233">
        <f>G32/'Погр. тип 1 ск.'!G25</f>
        <v>0.64529865802263819</v>
      </c>
      <c r="H31" s="1233">
        <f>H32/'Погр. тип 1 ск.'!H25</f>
        <v>0.42100473248990772</v>
      </c>
      <c r="I31" s="1233">
        <f>I32/'Погр. тип 1 ск.'!I25</f>
        <v>0.24784431615879615</v>
      </c>
      <c r="J31" s="561" t="s">
        <v>369</v>
      </c>
      <c r="K31" s="1285"/>
      <c r="L31" s="1285"/>
      <c r="M31" s="1285"/>
    </row>
    <row r="32" spans="1:18" ht="15" thickBot="1">
      <c r="A32" s="342">
        <v>26</v>
      </c>
      <c r="B32" s="559" t="s">
        <v>761</v>
      </c>
      <c r="C32" s="343" t="s">
        <v>647</v>
      </c>
      <c r="D32" s="560"/>
      <c r="E32" s="411" t="s">
        <v>17</v>
      </c>
      <c r="F32" s="670">
        <f>F22/F24+F26</f>
        <v>0</v>
      </c>
      <c r="G32" s="670">
        <f>G22/G24+G26</f>
        <v>451.91092327297173</v>
      </c>
      <c r="H32" s="670">
        <f>H22/H24+H26</f>
        <v>660.94196493658126</v>
      </c>
      <c r="I32" s="670">
        <f>I22/I24+I26</f>
        <v>171.88757634400824</v>
      </c>
      <c r="J32" s="561"/>
      <c r="K32" s="1307">
        <f>(F32+G32+H32+I32)-300*4</f>
        <v>84.740464553561196</v>
      </c>
      <c r="L32" s="1307" t="e">
        <f>#REF!</f>
        <v>#REF!</v>
      </c>
      <c r="M32" s="1307" t="e">
        <f>K32+L32</f>
        <v>#REF!</v>
      </c>
    </row>
    <row r="33" spans="1:14" ht="29.25" thickBot="1">
      <c r="A33" s="342">
        <v>27</v>
      </c>
      <c r="B33" s="559" t="s">
        <v>756</v>
      </c>
      <c r="C33" s="343" t="s">
        <v>223</v>
      </c>
      <c r="D33" s="560" t="s">
        <v>217</v>
      </c>
      <c r="E33" s="411" t="s">
        <v>1</v>
      </c>
      <c r="F33" s="1465">
        <f>F34/'Погр. тип 1 ск.'!F25</f>
        <v>0.19710337925071178</v>
      </c>
      <c r="G33" s="1465">
        <f>G34/'Погр. тип 1 ск.'!G25</f>
        <v>0.76753430099284503</v>
      </c>
      <c r="H33" s="1465">
        <f>H34/'Погр. тип 1 ск.'!H25</f>
        <v>0.72442272846089373</v>
      </c>
      <c r="I33" s="1681">
        <f>I34/'Погр. тип 1 ск.'!I25</f>
        <v>0.62115118690421367</v>
      </c>
      <c r="J33" s="561" t="s">
        <v>369</v>
      </c>
      <c r="K33" s="1307"/>
      <c r="L33" s="1307"/>
      <c r="M33" s="1307"/>
    </row>
    <row r="34" spans="1:14" ht="15" thickBot="1">
      <c r="A34" s="342">
        <v>28</v>
      </c>
      <c r="B34" s="559" t="s">
        <v>757</v>
      </c>
      <c r="C34" s="343" t="s">
        <v>647</v>
      </c>
      <c r="D34" s="560"/>
      <c r="E34" s="411" t="s">
        <v>17</v>
      </c>
      <c r="F34" s="1409">
        <f>'Погр. тип 1 ск.'!F32+'Погр. тип 1_ВК '!F32+'Погр. тип 1_рыхл'!F32</f>
        <v>151.05740181268882</v>
      </c>
      <c r="G34" s="1409">
        <f>'Погр. тип 1 ск.'!G32+'Погр. тип 1_ВК '!G32+'Погр. тип 1_рыхл'!G32</f>
        <v>537.5141111686354</v>
      </c>
      <c r="H34" s="1409">
        <f>'Погр. тип 1 ск.'!H32+'Погр. тип 1_ВК '!H32+'Погр. тип 1_рыхл'!H32</f>
        <v>1137.2826589428905</v>
      </c>
      <c r="I34" s="1409">
        <f>'Погр. тип 1 ск.'!I32+'Погр. тип 1_ВК '!I32+'Погр. тип 1_рыхл'!I32</f>
        <v>430.78725271941278</v>
      </c>
      <c r="J34" s="1154"/>
      <c r="K34" s="1307"/>
      <c r="L34" s="1307"/>
      <c r="M34" s="1307"/>
    </row>
    <row r="35" spans="1:14" ht="13.5" thickBot="1">
      <c r="F35" s="1116">
        <f>F27-F22/F24</f>
        <v>615.32926485397786</v>
      </c>
      <c r="G35" s="1116">
        <f>G27-G22/G24</f>
        <v>162.79870934418517</v>
      </c>
      <c r="H35" s="1116">
        <f>H27-H22/H24</f>
        <v>432.63310192667484</v>
      </c>
      <c r="I35" s="1116">
        <f>I27-I22/I24</f>
        <v>262.74318206319595</v>
      </c>
      <c r="J35" s="1097"/>
    </row>
    <row r="36" spans="1:14" ht="13.5" thickBot="1">
      <c r="F36" s="1283">
        <f>F32/'Погр. тип 1 ск.'!F25</f>
        <v>0</v>
      </c>
      <c r="G36" s="1283">
        <f>G32/'Погр. тип 1 ск.'!G25</f>
        <v>0.64529865802263819</v>
      </c>
      <c r="H36" s="1283">
        <f>H32/'Погр. тип 1 ск.'!H25</f>
        <v>0.42100473248990772</v>
      </c>
      <c r="I36" s="1283">
        <f>I32/'Погр. тип 1 ск.'!I25</f>
        <v>0.24784431615879615</v>
      </c>
      <c r="J36" s="1097"/>
    </row>
    <row r="37" spans="1:14" hidden="1">
      <c r="F37" s="695">
        <f>'Экс 1 (3000) '!F57</f>
        <v>686000</v>
      </c>
      <c r="G37" s="695">
        <f>'Экс 1 (3000) '!G57</f>
        <v>738000</v>
      </c>
      <c r="H37" s="695">
        <f>'Экс 1 (3000) '!H57</f>
        <v>698000</v>
      </c>
      <c r="I37" s="695">
        <f>'Экс 1 (3000) '!I57</f>
        <v>573000</v>
      </c>
      <c r="J37" s="1097">
        <f>F37+G37+H37+I37</f>
        <v>2695000</v>
      </c>
    </row>
    <row r="38" spans="1:14" hidden="1">
      <c r="F38" s="695">
        <f>'Экс 1 (3000) '!F58</f>
        <v>0</v>
      </c>
      <c r="G38" s="695">
        <f>'Экс 1 (3000) '!G58</f>
        <v>0</v>
      </c>
      <c r="H38" s="695">
        <f>'Экс 1 (3000) '!H58</f>
        <v>0</v>
      </c>
      <c r="I38" s="695">
        <f>'Экс 1 (3000) '!I58</f>
        <v>0</v>
      </c>
      <c r="J38" s="1097">
        <f>F38+G38+H38+I38</f>
        <v>0</v>
      </c>
    </row>
    <row r="39" spans="1:14" hidden="1">
      <c r="E39" s="1127">
        <v>1</v>
      </c>
      <c r="F39" s="1161">
        <f>'Экс 1 (3000) '!F59</f>
        <v>686000</v>
      </c>
      <c r="G39" s="1161">
        <f>'Экс 1 (3000) '!G59</f>
        <v>738000</v>
      </c>
      <c r="H39" s="1161">
        <f>'Экс 1 (3000) '!H59</f>
        <v>698000</v>
      </c>
      <c r="I39" s="1161">
        <f>'Экс 1 (3000) '!I59</f>
        <v>573000</v>
      </c>
      <c r="J39" s="1097">
        <f>F39+G39+H39+I39</f>
        <v>2695000</v>
      </c>
      <c r="K39" s="1078">
        <f>'[27]1.7. Произв-ость. Потребность'!$M$29</f>
        <v>3868000</v>
      </c>
      <c r="L39" s="1111">
        <f>J39/K39*100</f>
        <v>69.674250258531544</v>
      </c>
      <c r="M39" s="1078">
        <f>K39-J39</f>
        <v>1173000</v>
      </c>
      <c r="N39" s="1111"/>
    </row>
    <row r="40" spans="1:14" hidden="1">
      <c r="D40" s="1143"/>
      <c r="E40" s="1144"/>
      <c r="F40" s="1163">
        <v>723617.68123061024</v>
      </c>
      <c r="G40" s="1163">
        <v>1005685.4596690796</v>
      </c>
      <c r="H40" s="1163">
        <v>1076700.5972078592</v>
      </c>
      <c r="I40" s="1163">
        <v>1064562.8058428126</v>
      </c>
      <c r="J40" s="1145"/>
      <c r="L40" s="1111"/>
      <c r="N40" s="1111"/>
    </row>
    <row r="41" spans="1:14" ht="15" hidden="1">
      <c r="D41" s="1147"/>
      <c r="E41" s="1147"/>
      <c r="F41" s="695">
        <f>'Экс 2 (2600)'!F56</f>
        <v>1228000</v>
      </c>
      <c r="G41" s="695">
        <f>'Экс 2 (2600)'!G56</f>
        <v>964000</v>
      </c>
      <c r="H41" s="695">
        <f>'Экс 2 (2600)'!H56</f>
        <v>1193000</v>
      </c>
      <c r="I41" s="695">
        <f>'Экс 2 (2600)'!I56</f>
        <v>1176000</v>
      </c>
      <c r="J41" s="1097">
        <f t="shared" ref="J41:J58" si="2">F41+G41+H41+I41</f>
        <v>4561000</v>
      </c>
      <c r="L41" s="1111"/>
      <c r="N41" s="1111"/>
    </row>
    <row r="42" spans="1:14" ht="15" hidden="1">
      <c r="D42" s="1147"/>
      <c r="E42" s="1147"/>
      <c r="F42" s="1161">
        <f>'Экс 2 (2600)'!F57</f>
        <v>300000</v>
      </c>
      <c r="G42" s="1161">
        <f>'Экс 2 (2600)'!G57</f>
        <v>700000</v>
      </c>
      <c r="H42" s="1161">
        <f>'Экс 2 (2600)'!H57</f>
        <v>450000</v>
      </c>
      <c r="I42" s="1161">
        <f>'Экс 2 (2600)'!I57</f>
        <v>428334</v>
      </c>
      <c r="J42" s="1097">
        <f t="shared" si="2"/>
        <v>1878334</v>
      </c>
      <c r="L42" s="1111"/>
      <c r="N42" s="1111"/>
    </row>
    <row r="43" spans="1:14" ht="15" hidden="1">
      <c r="D43" s="1147"/>
      <c r="E43" s="1147">
        <v>2</v>
      </c>
      <c r="F43" s="1161">
        <f>'Экс 2 (2600)'!F58</f>
        <v>1528000</v>
      </c>
      <c r="G43" s="1161">
        <f>'Экс 2 (2600)'!G58</f>
        <v>1664000</v>
      </c>
      <c r="H43" s="1161">
        <f>'Экс 2 (2600)'!H58</f>
        <v>1643000</v>
      </c>
      <c r="I43" s="1161">
        <f>'Экс 2 (2600)'!I58</f>
        <v>1604334</v>
      </c>
      <c r="J43" s="1097">
        <f t="shared" si="2"/>
        <v>6439334</v>
      </c>
      <c r="K43" s="1078">
        <f>'[27]1.7. Произв-ость. Потребность'!$M$33</f>
        <v>5616001.0915242163</v>
      </c>
      <c r="L43" s="1111">
        <f>J43/K43*100</f>
        <v>114.66048341262567</v>
      </c>
      <c r="M43" s="89">
        <f>K43-J43</f>
        <v>-823332.90847578365</v>
      </c>
      <c r="N43" s="1111"/>
    </row>
    <row r="44" spans="1:14" hidden="1">
      <c r="D44" s="1144"/>
      <c r="E44" s="1144"/>
      <c r="F44" s="1164">
        <v>1464817.1118233618</v>
      </c>
      <c r="G44" s="1164">
        <v>1496899.4034900283</v>
      </c>
      <c r="H44" s="1164">
        <v>1309341.3906695156</v>
      </c>
      <c r="I44" s="1164">
        <v>1388313.1855413106</v>
      </c>
      <c r="J44" s="1097"/>
      <c r="L44" s="1111"/>
      <c r="N44" s="1111"/>
    </row>
    <row r="45" spans="1:14" hidden="1">
      <c r="D45" s="1148"/>
      <c r="E45" s="1144"/>
      <c r="F45" s="1146">
        <f>'Экс 3 (2000)'!F56</f>
        <v>495000</v>
      </c>
      <c r="G45" s="1146">
        <f>'Экс 3 (2000)'!G56</f>
        <v>421000</v>
      </c>
      <c r="H45" s="1146">
        <f>'Экс 3 (2000)'!H56</f>
        <v>487000</v>
      </c>
      <c r="I45" s="1146">
        <f>'Экс 3 (2000)'!I56</f>
        <v>653000</v>
      </c>
      <c r="J45" s="1097">
        <f t="shared" si="2"/>
        <v>2056000</v>
      </c>
      <c r="L45" s="1111"/>
      <c r="N45" s="1111"/>
    </row>
    <row r="46" spans="1:14" hidden="1">
      <c r="D46" s="1144"/>
      <c r="E46" s="1144"/>
      <c r="F46" s="1146">
        <f>'Экс 3 (2000)'!F57</f>
        <v>151433.04712500001</v>
      </c>
      <c r="G46" s="1146">
        <f>'Экс 3 (2000)'!G57</f>
        <v>183747</v>
      </c>
      <c r="H46" s="1146">
        <f>'Экс 3 (2000)'!H57</f>
        <v>198045</v>
      </c>
      <c r="I46" s="1146">
        <f>'Экс 3 (2000)'!I57</f>
        <v>10000</v>
      </c>
      <c r="J46" s="1097">
        <f t="shared" si="2"/>
        <v>543225.04712500004</v>
      </c>
      <c r="L46" s="1111"/>
      <c r="N46" s="1111"/>
    </row>
    <row r="47" spans="1:14" hidden="1">
      <c r="D47" s="1144"/>
      <c r="E47" s="1144">
        <v>3</v>
      </c>
      <c r="F47" s="1160">
        <f>'Экс 3 (2000)'!F58</f>
        <v>646433.04712500004</v>
      </c>
      <c r="G47" s="1160">
        <f>'Экс 3 (2000)'!G58</f>
        <v>604747</v>
      </c>
      <c r="H47" s="1160">
        <f>'Экс 3 (2000)'!H58</f>
        <v>685045</v>
      </c>
      <c r="I47" s="1160">
        <f>'Экс 3 (2000)'!I58</f>
        <v>663000</v>
      </c>
      <c r="J47" s="1097">
        <f t="shared" si="2"/>
        <v>2599225.047125</v>
      </c>
      <c r="K47" s="1078">
        <f>'[27]1.7. Произв-ость. Потребность'!$M$37</f>
        <v>2460500.1603332656</v>
      </c>
      <c r="L47" s="1111">
        <f>J47/K47*100</f>
        <v>105.63807672229311</v>
      </c>
      <c r="M47" s="89">
        <f>K47-J47</f>
        <v>-138724.88679173449</v>
      </c>
      <c r="N47" s="1111"/>
    </row>
    <row r="48" spans="1:14" hidden="1">
      <c r="D48" s="1127"/>
      <c r="E48" s="1127"/>
      <c r="F48" s="1127"/>
      <c r="G48" s="1127"/>
      <c r="H48" s="1127"/>
      <c r="I48" s="1127"/>
      <c r="J48" s="1149"/>
    </row>
    <row r="49" spans="1:18" hidden="1">
      <c r="F49" s="1146">
        <f>F22</f>
        <v>0</v>
      </c>
      <c r="G49" s="1146">
        <f>G22</f>
        <v>182499.5</v>
      </c>
      <c r="H49" s="1146">
        <f>H22</f>
        <v>266914.5</v>
      </c>
      <c r="I49" s="1146">
        <f>I22</f>
        <v>69415</v>
      </c>
      <c r="J49" s="1098">
        <f t="shared" si="2"/>
        <v>518829</v>
      </c>
    </row>
    <row r="50" spans="1:18" hidden="1">
      <c r="F50" s="1146" t="e">
        <f>#REF!</f>
        <v>#REF!</v>
      </c>
      <c r="G50" s="1146" t="e">
        <f>#REF!</f>
        <v>#REF!</v>
      </c>
      <c r="H50" s="1146" t="e">
        <f>#REF!</f>
        <v>#REF!</v>
      </c>
      <c r="I50" s="1146" t="e">
        <f>#REF!</f>
        <v>#REF!</v>
      </c>
      <c r="J50" s="1098" t="e">
        <f t="shared" si="2"/>
        <v>#REF!</v>
      </c>
    </row>
    <row r="51" spans="1:18" hidden="1">
      <c r="E51" s="89" t="s">
        <v>686</v>
      </c>
      <c r="F51" s="1160" t="e">
        <f>F49+F50</f>
        <v>#REF!</v>
      </c>
      <c r="G51" s="1160" t="e">
        <f>G49+G50</f>
        <v>#REF!</v>
      </c>
      <c r="H51" s="1160" t="e">
        <f>H49+H50</f>
        <v>#REF!</v>
      </c>
      <c r="I51" s="1160" t="e">
        <f>I49+I50</f>
        <v>#REF!</v>
      </c>
      <c r="J51" s="1159" t="e">
        <f t="shared" si="2"/>
        <v>#REF!</v>
      </c>
      <c r="K51" s="1078">
        <f>'[27]1.7. Произв-ость. Потребность'!$M$118</f>
        <v>1149574.25</v>
      </c>
      <c r="L51" s="1078" t="e">
        <f>J51/K51*100</f>
        <v>#REF!</v>
      </c>
      <c r="M51" s="1078" t="e">
        <f>K51-J51</f>
        <v>#REF!</v>
      </c>
      <c r="N51" s="89">
        <v>1149574.25</v>
      </c>
    </row>
    <row r="52" spans="1:18" hidden="1">
      <c r="F52" s="1075"/>
    </row>
    <row r="53" spans="1:18" hidden="1">
      <c r="E53" s="89" t="s">
        <v>684</v>
      </c>
      <c r="F53" s="1075" t="e">
        <f>#REF!</f>
        <v>#REF!</v>
      </c>
      <c r="G53" s="1075" t="e">
        <f>#REF!</f>
        <v>#REF!</v>
      </c>
      <c r="H53" s="1075" t="e">
        <f>#REF!</f>
        <v>#REF!</v>
      </c>
      <c r="I53" s="1075" t="e">
        <f>#REF!</f>
        <v>#REF!</v>
      </c>
      <c r="J53" s="90" t="e">
        <f t="shared" si="2"/>
        <v>#REF!</v>
      </c>
    </row>
    <row r="54" spans="1:18" hidden="1">
      <c r="E54" s="89" t="s">
        <v>685</v>
      </c>
      <c r="F54" s="1075" t="e">
        <f>F51+F53</f>
        <v>#REF!</v>
      </c>
      <c r="G54" s="1075" t="e">
        <f>G51+G53</f>
        <v>#REF!</v>
      </c>
      <c r="H54" s="1075" t="e">
        <f>H51+H53</f>
        <v>#REF!</v>
      </c>
      <c r="I54" s="1075" t="e">
        <f>I51+I53</f>
        <v>#REF!</v>
      </c>
      <c r="J54" s="1155" t="e">
        <f t="shared" si="2"/>
        <v>#REF!</v>
      </c>
    </row>
    <row r="55" spans="1:18" hidden="1">
      <c r="F55" s="1075"/>
      <c r="L55" s="1111"/>
    </row>
    <row r="56" spans="1:18" hidden="1">
      <c r="E56" s="89" t="s">
        <v>687</v>
      </c>
      <c r="F56" s="1156">
        <f>F39+F43+F47</f>
        <v>2860433.047125</v>
      </c>
      <c r="G56" s="1156">
        <f>G39+G43+G47</f>
        <v>3006747</v>
      </c>
      <c r="H56" s="1156">
        <f>H39+H43+H47</f>
        <v>3026045</v>
      </c>
      <c r="I56" s="1156">
        <f>I39+I43+I47</f>
        <v>2840334</v>
      </c>
      <c r="J56" s="1157">
        <f t="shared" si="2"/>
        <v>11733559.047125001</v>
      </c>
      <c r="K56" s="1078">
        <f>'[27]1.7. Произв-ость. Потребность'!$M$42</f>
        <v>11944501.251857482</v>
      </c>
      <c r="L56" s="1111">
        <f>J56/K56*100</f>
        <v>98.233980638583148</v>
      </c>
      <c r="M56" s="89">
        <f>K56-J56</f>
        <v>210942.20473248139</v>
      </c>
      <c r="O56" s="89">
        <v>11944500</v>
      </c>
    </row>
    <row r="57" spans="1:18" hidden="1">
      <c r="F57" s="1158"/>
      <c r="G57" s="1158"/>
      <c r="H57" s="1158"/>
      <c r="I57" s="1158"/>
      <c r="J57" s="1157"/>
    </row>
    <row r="58" spans="1:18" hidden="1">
      <c r="E58" s="89" t="s">
        <v>688</v>
      </c>
      <c r="F58" s="1156" t="e">
        <f>F56+F51</f>
        <v>#REF!</v>
      </c>
      <c r="G58" s="1156" t="e">
        <f>G56+G51</f>
        <v>#REF!</v>
      </c>
      <c r="H58" s="1156" t="e">
        <f>H56+H51</f>
        <v>#REF!</v>
      </c>
      <c r="I58" s="1156" t="e">
        <f>I56+I51</f>
        <v>#REF!</v>
      </c>
      <c r="J58" s="1157" t="e">
        <f t="shared" si="2"/>
        <v>#REF!</v>
      </c>
    </row>
    <row r="59" spans="1:18">
      <c r="J59" s="89"/>
    </row>
    <row r="60" spans="1:18">
      <c r="F60" s="1078">
        <f>'Погр. тип 1 ск.'!F25</f>
        <v>766.38666666666666</v>
      </c>
      <c r="G60" s="1078">
        <f>'Погр. тип 1 ск.'!G25</f>
        <v>700.31282051282051</v>
      </c>
      <c r="H60" s="1078">
        <f>'Погр. тип 1 ск.'!H25</f>
        <v>1569.9157608695652</v>
      </c>
      <c r="I60" s="1078">
        <f>'Погр. тип 1 ск.'!I25</f>
        <v>693.53043478260872</v>
      </c>
      <c r="J60" s="89"/>
    </row>
    <row r="61" spans="1:18" ht="13.5" thickBot="1">
      <c r="J61" s="89"/>
    </row>
    <row r="62" spans="1:18" ht="13.5" thickBot="1">
      <c r="D62" s="1474">
        <f>'Свод для ПТО 2023г'!D27</f>
        <v>518829</v>
      </c>
      <c r="E62" s="1547" t="s">
        <v>662</v>
      </c>
      <c r="F62" s="1548">
        <f>'Свод для ПТО 2023г'!H57</f>
        <v>0</v>
      </c>
      <c r="G62" s="1548">
        <f>'Свод для ПТО 2023г'!H86</f>
        <v>182499.5</v>
      </c>
      <c r="H62" s="1548">
        <f>'Свод для ПТО 2023г'!H116</f>
        <v>266914.5</v>
      </c>
      <c r="I62" s="1549">
        <f>'Свод для ПТО 2023г'!H146</f>
        <v>69415</v>
      </c>
      <c r="J62" s="1408">
        <f>F62+G62+H62+I62</f>
        <v>518829</v>
      </c>
      <c r="K62" s="695"/>
      <c r="L62" s="695"/>
    </row>
    <row r="63" spans="1:18" s="90" customFormat="1">
      <c r="A63" s="89"/>
      <c r="B63" s="89"/>
      <c r="C63" s="89"/>
      <c r="D63" s="89"/>
      <c r="E63" s="89"/>
      <c r="F63" s="695"/>
      <c r="G63" s="695"/>
      <c r="H63" s="695"/>
      <c r="I63" s="695"/>
      <c r="J63" s="1408"/>
      <c r="K63" s="89"/>
      <c r="L63" s="89"/>
      <c r="M63" s="89"/>
      <c r="N63" s="89"/>
      <c r="O63" s="89"/>
      <c r="P63" s="89"/>
      <c r="Q63" s="89"/>
      <c r="R63" s="89"/>
    </row>
    <row r="64" spans="1:18" s="90" customFormat="1">
      <c r="A64" s="89"/>
      <c r="B64" s="89"/>
      <c r="C64" s="89"/>
      <c r="D64" s="89"/>
      <c r="E64" s="89"/>
      <c r="F64" s="695"/>
      <c r="G64" s="695"/>
      <c r="H64" s="695"/>
      <c r="I64" s="695"/>
      <c r="K64" s="89"/>
      <c r="L64" s="89"/>
      <c r="M64" s="89"/>
      <c r="N64" s="89"/>
      <c r="O64" s="89"/>
      <c r="P64" s="89"/>
      <c r="Q64" s="89"/>
      <c r="R64" s="89"/>
    </row>
    <row r="65" spans="1:18" s="90" customFormat="1">
      <c r="A65" s="89"/>
      <c r="B65" s="89"/>
      <c r="C65" s="89"/>
      <c r="D65" s="89"/>
      <c r="E65" s="89"/>
      <c r="F65" s="695"/>
      <c r="G65" s="695"/>
      <c r="H65" s="695"/>
      <c r="I65" s="695"/>
      <c r="K65" s="89"/>
      <c r="L65" s="89"/>
      <c r="M65" s="89"/>
      <c r="N65" s="89"/>
      <c r="O65" s="89"/>
      <c r="P65" s="89"/>
      <c r="Q65" s="89"/>
      <c r="R65" s="89"/>
    </row>
    <row r="66" spans="1:18" s="90" customFormat="1">
      <c r="A66" s="89"/>
      <c r="B66" s="89"/>
      <c r="C66" s="89"/>
      <c r="D66" s="89"/>
      <c r="E66" s="89"/>
      <c r="F66" s="695"/>
      <c r="G66" s="695"/>
      <c r="H66" s="695"/>
      <c r="I66" s="695"/>
      <c r="K66" s="89"/>
      <c r="L66" s="89"/>
      <c r="M66" s="89"/>
      <c r="N66" s="89"/>
      <c r="O66" s="89"/>
      <c r="P66" s="89"/>
      <c r="Q66" s="89"/>
      <c r="R66" s="89"/>
    </row>
    <row r="67" spans="1:18" s="90" customFormat="1">
      <c r="A67" s="89"/>
      <c r="B67" s="89"/>
      <c r="C67" s="89"/>
      <c r="D67" s="89"/>
      <c r="E67" s="89"/>
      <c r="F67" s="695"/>
      <c r="G67" s="695"/>
      <c r="H67" s="695"/>
      <c r="I67" s="695"/>
      <c r="J67" s="1572"/>
      <c r="K67" s="89"/>
      <c r="L67" s="89"/>
      <c r="M67" s="89"/>
      <c r="N67" s="89"/>
      <c r="O67" s="89"/>
      <c r="P67" s="89"/>
      <c r="Q67" s="89"/>
      <c r="R67" s="89"/>
    </row>
    <row r="68" spans="1:18" s="90" customFormat="1">
      <c r="A68" s="89"/>
      <c r="B68" s="89"/>
      <c r="C68" s="89"/>
      <c r="D68" s="89"/>
      <c r="E68" s="89"/>
      <c r="F68" s="695"/>
      <c r="G68" s="695"/>
      <c r="H68" s="695"/>
      <c r="I68" s="695"/>
      <c r="J68" s="1473"/>
      <c r="K68" s="89"/>
      <c r="L68" s="89"/>
      <c r="M68" s="89"/>
      <c r="N68" s="89"/>
      <c r="O68" s="89"/>
      <c r="P68" s="89"/>
      <c r="Q68" s="89"/>
      <c r="R68" s="89"/>
    </row>
    <row r="69" spans="1:18" s="90" customFormat="1">
      <c r="A69" s="89"/>
      <c r="B69" s="89"/>
      <c r="C69" s="89"/>
      <c r="D69" s="89"/>
      <c r="E69" s="89"/>
      <c r="F69" s="1167"/>
      <c r="G69" s="1167"/>
      <c r="H69" s="1167"/>
      <c r="I69" s="1167"/>
      <c r="J69" s="1473"/>
      <c r="K69" s="89"/>
      <c r="L69" s="89"/>
      <c r="M69" s="89"/>
      <c r="N69" s="89"/>
      <c r="O69" s="89"/>
      <c r="P69" s="89"/>
      <c r="Q69" s="89"/>
      <c r="R69" s="89"/>
    </row>
    <row r="70" spans="1:18" s="90" customFormat="1">
      <c r="A70" s="89"/>
      <c r="B70" s="89"/>
      <c r="C70" s="89"/>
      <c r="D70" s="89"/>
      <c r="E70" s="89"/>
      <c r="F70" s="1571"/>
      <c r="G70" s="1571"/>
      <c r="H70" s="1571"/>
      <c r="I70" s="1571"/>
      <c r="J70" s="1473"/>
      <c r="K70" s="89"/>
      <c r="L70" s="89"/>
      <c r="M70" s="89"/>
      <c r="N70" s="89"/>
      <c r="O70" s="89"/>
      <c r="P70" s="89"/>
      <c r="Q70" s="89"/>
      <c r="R70" s="89"/>
    </row>
    <row r="71" spans="1:18">
      <c r="F71" s="1167"/>
      <c r="G71" s="1167"/>
      <c r="H71" s="1167"/>
      <c r="I71" s="1167"/>
    </row>
    <row r="72" spans="1:18">
      <c r="F72" s="1078"/>
      <c r="G72" s="1078"/>
      <c r="H72" s="1078"/>
      <c r="I72" s="1078"/>
    </row>
    <row r="73" spans="1:18">
      <c r="F73" s="1078"/>
      <c r="G73" s="1078"/>
      <c r="H73" s="1078"/>
      <c r="I73" s="1078"/>
    </row>
    <row r="74" spans="1:18">
      <c r="F74" s="1078"/>
      <c r="G74" s="1078"/>
      <c r="H74" s="1078"/>
      <c r="I74" s="1078"/>
    </row>
  </sheetData>
  <sheetProtection formatColumns="0" formatRows="0" selectLockedCells="1"/>
  <mergeCells count="3">
    <mergeCell ref="A4:J4"/>
    <mergeCell ref="C25:D25"/>
    <mergeCell ref="F29:I29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74"/>
  <sheetViews>
    <sheetView zoomScale="70" zoomScaleNormal="70" workbookViewId="0">
      <pane ySplit="5" topLeftCell="A24" activePane="bottomLeft" state="frozen"/>
      <selection activeCell="F31" sqref="F31"/>
      <selection pane="bottomLeft" activeCell="G33" sqref="G33"/>
    </sheetView>
  </sheetViews>
  <sheetFormatPr defaultColWidth="9.140625" defaultRowHeight="12.75"/>
  <cols>
    <col min="1" max="1" width="4.7109375" style="89" customWidth="1"/>
    <col min="2" max="2" width="66.85546875" style="89" customWidth="1"/>
    <col min="3" max="3" width="7.5703125" style="89" customWidth="1"/>
    <col min="4" max="4" width="42" style="89" bestFit="1" customWidth="1"/>
    <col min="5" max="5" width="9.42578125" style="89" customWidth="1"/>
    <col min="6" max="9" width="14.42578125" style="89" bestFit="1" customWidth="1"/>
    <col min="10" max="10" width="71.5703125" style="90" customWidth="1"/>
    <col min="11" max="11" width="12.140625" style="89" bestFit="1" customWidth="1"/>
    <col min="12" max="12" width="19.7109375" style="89" bestFit="1" customWidth="1"/>
    <col min="13" max="13" width="11.140625" style="89" customWidth="1"/>
    <col min="14" max="14" width="9.140625" style="89" customWidth="1"/>
    <col min="15" max="16384" width="9.140625" style="89"/>
  </cols>
  <sheetData>
    <row r="1" spans="1:18" ht="15.75">
      <c r="J1" s="429" t="s">
        <v>237</v>
      </c>
    </row>
    <row r="2" spans="1:18" ht="15.75">
      <c r="J2" s="429" t="s">
        <v>236</v>
      </c>
    </row>
    <row r="3" spans="1:18" ht="16.5" thickBot="1">
      <c r="B3" s="1094" t="s">
        <v>643</v>
      </c>
      <c r="C3" s="1094" t="s">
        <v>644</v>
      </c>
    </row>
    <row r="4" spans="1:18" ht="15" thickBot="1">
      <c r="A4" s="1820" t="s">
        <v>638</v>
      </c>
      <c r="B4" s="1821"/>
      <c r="C4" s="1821"/>
      <c r="D4" s="1821"/>
      <c r="E4" s="1821"/>
      <c r="F4" s="1821"/>
      <c r="G4" s="1821"/>
      <c r="H4" s="1821"/>
      <c r="I4" s="1821"/>
      <c r="J4" s="1822"/>
    </row>
    <row r="5" spans="1:18" ht="32.25" customHeight="1" thickBot="1">
      <c r="A5" s="349" t="s">
        <v>80</v>
      </c>
      <c r="B5" s="349" t="s">
        <v>79</v>
      </c>
      <c r="C5" s="689" t="s">
        <v>78</v>
      </c>
      <c r="D5" s="436" t="s">
        <v>77</v>
      </c>
      <c r="E5" s="690" t="s">
        <v>76</v>
      </c>
      <c r="F5" s="691" t="s">
        <v>75</v>
      </c>
      <c r="G5" s="691" t="s">
        <v>74</v>
      </c>
      <c r="H5" s="691" t="s">
        <v>73</v>
      </c>
      <c r="I5" s="691" t="s">
        <v>72</v>
      </c>
      <c r="J5" s="692" t="s">
        <v>71</v>
      </c>
    </row>
    <row r="6" spans="1:18" ht="27" customHeight="1">
      <c r="A6" s="365">
        <v>1</v>
      </c>
      <c r="B6" s="84" t="s">
        <v>124</v>
      </c>
      <c r="C6" s="83" t="s">
        <v>123</v>
      </c>
      <c r="D6" s="82" t="s">
        <v>11</v>
      </c>
      <c r="E6" s="81" t="s">
        <v>13</v>
      </c>
      <c r="F6" s="255">
        <f>'Погр. тип 1 ск.'!F6</f>
        <v>8.8119999999999994</v>
      </c>
      <c r="G6" s="255">
        <f>'Погр. тип 1 ск.'!G6</f>
        <v>8.8119999999999994</v>
      </c>
      <c r="H6" s="255">
        <f>'Погр. тип 1 ск.'!H6</f>
        <v>8.8119999999999994</v>
      </c>
      <c r="I6" s="255">
        <f>'Погр. тип 1 ск.'!I6</f>
        <v>8.8119999999999994</v>
      </c>
      <c r="J6" s="595" t="s">
        <v>234</v>
      </c>
    </row>
    <row r="7" spans="1:18" ht="12.75" customHeight="1">
      <c r="A7" s="1689">
        <v>2</v>
      </c>
      <c r="B7" s="672" t="s">
        <v>122</v>
      </c>
      <c r="C7" s="673" t="s">
        <v>121</v>
      </c>
      <c r="D7" s="32" t="s">
        <v>120</v>
      </c>
      <c r="E7" s="75" t="s">
        <v>47</v>
      </c>
      <c r="F7" s="245">
        <v>44</v>
      </c>
      <c r="G7" s="245">
        <v>44</v>
      </c>
      <c r="H7" s="245">
        <v>44</v>
      </c>
      <c r="I7" s="245">
        <v>44</v>
      </c>
      <c r="J7" s="258" t="s">
        <v>203</v>
      </c>
      <c r="R7" s="401"/>
    </row>
    <row r="8" spans="1:18" ht="16.5">
      <c r="A8" s="365">
        <v>3</v>
      </c>
      <c r="B8" s="69" t="s">
        <v>119</v>
      </c>
      <c r="C8" s="673" t="s">
        <v>118</v>
      </c>
      <c r="D8" s="32" t="s">
        <v>11</v>
      </c>
      <c r="E8" s="75"/>
      <c r="F8" s="246">
        <v>0.8</v>
      </c>
      <c r="G8" s="246">
        <v>0.8</v>
      </c>
      <c r="H8" s="246">
        <v>0.8</v>
      </c>
      <c r="I8" s="246">
        <v>0.8</v>
      </c>
      <c r="J8" s="259" t="s">
        <v>201</v>
      </c>
      <c r="R8" s="401"/>
    </row>
    <row r="9" spans="1:18" ht="16.5">
      <c r="A9" s="1689">
        <v>4</v>
      </c>
      <c r="B9" s="69" t="s">
        <v>117</v>
      </c>
      <c r="C9" s="673" t="s">
        <v>116</v>
      </c>
      <c r="D9" s="32" t="s">
        <v>115</v>
      </c>
      <c r="E9" s="75"/>
      <c r="F9" s="246">
        <v>1.3</v>
      </c>
      <c r="G9" s="246">
        <v>1.3</v>
      </c>
      <c r="H9" s="246">
        <v>1.3</v>
      </c>
      <c r="I9" s="246">
        <v>1.3</v>
      </c>
      <c r="J9" s="258" t="s">
        <v>202</v>
      </c>
      <c r="R9" s="401"/>
    </row>
    <row r="10" spans="1:18" ht="17.25" thickBot="1">
      <c r="A10" s="674">
        <v>5</v>
      </c>
      <c r="B10" s="65" t="s">
        <v>114</v>
      </c>
      <c r="C10" s="73" t="s">
        <v>113</v>
      </c>
      <c r="D10" s="17" t="s">
        <v>112</v>
      </c>
      <c r="E10" s="72"/>
      <c r="F10" s="77">
        <f>IF(F9=0,0,F8/F9)</f>
        <v>0.61538461538461542</v>
      </c>
      <c r="G10" s="77">
        <f>IF(G9=0,0,G8/G9)</f>
        <v>0.61538461538461542</v>
      </c>
      <c r="H10" s="77">
        <f>IF(H9=0,0,H8/H9)</f>
        <v>0.61538461538461542</v>
      </c>
      <c r="I10" s="77">
        <f>IF(I9=0,0,I8/I9)</f>
        <v>0.61538461538461542</v>
      </c>
      <c r="J10" s="238"/>
      <c r="R10" s="401"/>
    </row>
    <row r="11" spans="1:18" ht="18.75" customHeight="1">
      <c r="A11" s="406">
        <v>6</v>
      </c>
      <c r="B11" s="66" t="s">
        <v>111</v>
      </c>
      <c r="C11" s="71" t="s">
        <v>43</v>
      </c>
      <c r="D11" s="43" t="s">
        <v>110</v>
      </c>
      <c r="E11" s="37" t="s">
        <v>82</v>
      </c>
      <c r="F11" s="80">
        <f>IFERROR(ROUND(F6*F10/F7*3600,0),0)</f>
        <v>444</v>
      </c>
      <c r="G11" s="80">
        <f>IFERROR(ROUND(G6*G10/G7*3600,0),0)</f>
        <v>444</v>
      </c>
      <c r="H11" s="80">
        <f>IFERROR(ROUND(H6*H10/H7*3600,0),0)</f>
        <v>444</v>
      </c>
      <c r="I11" s="80">
        <f>IFERROR(ROUND(I6*I10/I7*3600,0),0)</f>
        <v>444</v>
      </c>
      <c r="J11" s="36"/>
      <c r="R11" s="401"/>
    </row>
    <row r="12" spans="1:18" ht="16.5">
      <c r="A12" s="365">
        <v>7</v>
      </c>
      <c r="B12" s="69" t="s">
        <v>109</v>
      </c>
      <c r="C12" s="266" t="s">
        <v>108</v>
      </c>
      <c r="D12" s="32" t="s">
        <v>11</v>
      </c>
      <c r="E12" s="75" t="s">
        <v>107</v>
      </c>
      <c r="F12" s="245">
        <f>'Погр. тип 1_ВК '!F12</f>
        <v>90.3</v>
      </c>
      <c r="G12" s="245">
        <f>'Погр. тип 1_ВК '!G12</f>
        <v>90.3</v>
      </c>
      <c r="H12" s="245">
        <f>'Погр. тип 1_ВК '!H12</f>
        <v>90.3</v>
      </c>
      <c r="I12" s="245">
        <f>'Погр. тип 1_ВК '!I12</f>
        <v>90.3</v>
      </c>
      <c r="J12" s="248" t="s">
        <v>206</v>
      </c>
      <c r="R12" s="401"/>
    </row>
    <row r="13" spans="1:18" ht="18">
      <c r="A13" s="1689">
        <v>8</v>
      </c>
      <c r="B13" s="69" t="s">
        <v>359</v>
      </c>
      <c r="C13" s="673" t="s">
        <v>106</v>
      </c>
      <c r="D13" s="32" t="s">
        <v>105</v>
      </c>
      <c r="E13" s="75" t="s">
        <v>104</v>
      </c>
      <c r="F13" s="246">
        <v>1.8</v>
      </c>
      <c r="G13" s="246">
        <v>1.8</v>
      </c>
      <c r="H13" s="246">
        <v>1.8</v>
      </c>
      <c r="I13" s="246">
        <v>1.8</v>
      </c>
      <c r="J13" s="258" t="s">
        <v>202</v>
      </c>
      <c r="R13" s="401"/>
    </row>
    <row r="14" spans="1:18" ht="33.75" customHeight="1">
      <c r="A14" s="365">
        <v>9</v>
      </c>
      <c r="B14" s="69" t="s">
        <v>103</v>
      </c>
      <c r="C14" s="673" t="s">
        <v>102</v>
      </c>
      <c r="D14" s="32" t="s">
        <v>101</v>
      </c>
      <c r="E14" s="75" t="s">
        <v>13</v>
      </c>
      <c r="F14" s="74">
        <f>IF(F13=0,0,ROUND(F12/F13,1))</f>
        <v>50.2</v>
      </c>
      <c r="G14" s="74">
        <f>IF(G13=0,0,ROUND(G12/G13,1))</f>
        <v>50.2</v>
      </c>
      <c r="H14" s="74">
        <f>IF(H13=0,0,ROUND(H12/H13,1))</f>
        <v>50.2</v>
      </c>
      <c r="I14" s="74">
        <f>IF(I13=0,0,ROUND(I12/I13,1))</f>
        <v>50.2</v>
      </c>
      <c r="J14" s="29" t="s">
        <v>100</v>
      </c>
      <c r="R14" s="401"/>
    </row>
    <row r="15" spans="1:18" ht="21.75" customHeight="1">
      <c r="A15" s="1689">
        <v>10</v>
      </c>
      <c r="B15" s="69" t="s">
        <v>99</v>
      </c>
      <c r="C15" s="673" t="s">
        <v>98</v>
      </c>
      <c r="D15" s="32" t="s">
        <v>97</v>
      </c>
      <c r="E15" s="75" t="s">
        <v>13</v>
      </c>
      <c r="F15" s="245">
        <f>'Экс 1 (3000) '!F17</f>
        <v>60</v>
      </c>
      <c r="G15" s="245">
        <f>'Экс 1 (3000) '!G17</f>
        <v>60</v>
      </c>
      <c r="H15" s="245">
        <f>'Экс 1 (3000) '!H17</f>
        <v>60</v>
      </c>
      <c r="I15" s="245">
        <f>'Экс 1 (3000) '!I17</f>
        <v>60</v>
      </c>
      <c r="J15" s="248" t="s">
        <v>206</v>
      </c>
      <c r="R15" s="401"/>
    </row>
    <row r="16" spans="1:18" ht="21.75" customHeight="1">
      <c r="A16" s="365">
        <v>11</v>
      </c>
      <c r="B16" s="69" t="s">
        <v>96</v>
      </c>
      <c r="C16" s="673" t="s">
        <v>95</v>
      </c>
      <c r="D16" s="32" t="s">
        <v>11</v>
      </c>
      <c r="E16" s="75" t="s">
        <v>13</v>
      </c>
      <c r="F16" s="74">
        <f>IF(F9=0,0,F15/F9)</f>
        <v>46.153846153846153</v>
      </c>
      <c r="G16" s="74">
        <f>IF(G9=0,0,G15/G9)</f>
        <v>46.153846153846153</v>
      </c>
      <c r="H16" s="74">
        <f>IF(H9=0,0,H15/H9)</f>
        <v>46.153846153846153</v>
      </c>
      <c r="I16" s="74">
        <f>IF(I9=0,0,I15/I9)</f>
        <v>46.153846153846153</v>
      </c>
      <c r="J16" s="29"/>
      <c r="R16" s="401"/>
    </row>
    <row r="17" spans="1:18" ht="17.25" thickBot="1">
      <c r="A17" s="367">
        <v>12</v>
      </c>
      <c r="B17" s="65" t="s">
        <v>94</v>
      </c>
      <c r="C17" s="73" t="s">
        <v>93</v>
      </c>
      <c r="D17" s="17" t="s">
        <v>92</v>
      </c>
      <c r="E17" s="72"/>
      <c r="F17" s="77">
        <f>IF(F6=0,0,IF(F10=0,0,IF(F14&gt;F16,F16/(F6*F10),F14/(F6*F10))))</f>
        <v>8.5111211983658634</v>
      </c>
      <c r="G17" s="77">
        <f>IF(G6=0,0,IF(G10=0,0,IF(G14&gt;G16,G16/(G6*G10),G14/(G6*G10))))</f>
        <v>8.5111211983658634</v>
      </c>
      <c r="H17" s="77">
        <f>IF(H6=0,0,IF(H10=0,0,IF(H14&gt;H16,H16/(H6*H10),H14/(H6*H10))))</f>
        <v>8.5111211983658634</v>
      </c>
      <c r="I17" s="77">
        <f>IF(I6=0,0,IF(I10=0,0,IF(I14&gt;I16,I16/(I6*I10),I14/(I6*I10))))</f>
        <v>8.5111211983658634</v>
      </c>
      <c r="J17" s="20"/>
      <c r="R17" s="401"/>
    </row>
    <row r="18" spans="1:18" ht="16.5">
      <c r="A18" s="406">
        <v>13</v>
      </c>
      <c r="B18" s="66" t="s">
        <v>91</v>
      </c>
      <c r="C18" s="71" t="s">
        <v>90</v>
      </c>
      <c r="D18" s="43" t="s">
        <v>89</v>
      </c>
      <c r="E18" s="37" t="s">
        <v>1</v>
      </c>
      <c r="F18" s="76">
        <f>ROUNDUP(F17,0)</f>
        <v>9</v>
      </c>
      <c r="G18" s="76">
        <f>ROUNDUP(G17,0)</f>
        <v>9</v>
      </c>
      <c r="H18" s="76">
        <f>ROUNDUP(H17,0)</f>
        <v>9</v>
      </c>
      <c r="I18" s="76">
        <f>ROUNDUP(I17,0)</f>
        <v>9</v>
      </c>
      <c r="J18" s="36"/>
      <c r="R18" s="401"/>
    </row>
    <row r="19" spans="1:18" ht="12.75" customHeight="1">
      <c r="A19" s="1689">
        <v>14</v>
      </c>
      <c r="B19" s="672" t="s">
        <v>88</v>
      </c>
      <c r="C19" s="673" t="s">
        <v>87</v>
      </c>
      <c r="D19" s="32" t="s">
        <v>11</v>
      </c>
      <c r="E19" s="75" t="s">
        <v>47</v>
      </c>
      <c r="F19" s="256">
        <v>60</v>
      </c>
      <c r="G19" s="256">
        <v>60</v>
      </c>
      <c r="H19" s="256">
        <v>60</v>
      </c>
      <c r="I19" s="256">
        <v>60</v>
      </c>
      <c r="J19" s="248" t="s">
        <v>203</v>
      </c>
      <c r="R19" s="401"/>
    </row>
    <row r="20" spans="1:18" ht="17.25" thickBot="1">
      <c r="A20" s="674">
        <v>15</v>
      </c>
      <c r="B20" s="65" t="s">
        <v>86</v>
      </c>
      <c r="C20" s="73" t="s">
        <v>85</v>
      </c>
      <c r="D20" s="17" t="s">
        <v>84</v>
      </c>
      <c r="E20" s="72" t="s">
        <v>61</v>
      </c>
      <c r="F20" s="59">
        <f>ROUND(F7/60*F18+F19/60,2)</f>
        <v>7.6</v>
      </c>
      <c r="G20" s="59">
        <f>ROUND(G7/60*G18+G19/60,2)</f>
        <v>7.6</v>
      </c>
      <c r="H20" s="59">
        <f>ROUND(H7/60*H18+H19/60,2)</f>
        <v>7.6</v>
      </c>
      <c r="I20" s="59">
        <f>ROUND(I7/60*I18+I19/60,2)</f>
        <v>7.6</v>
      </c>
      <c r="J20" s="20"/>
    </row>
    <row r="21" spans="1:18" ht="18.75" customHeight="1" thickBot="1">
      <c r="A21" s="370">
        <v>16</v>
      </c>
      <c r="B21" s="885" t="s">
        <v>83</v>
      </c>
      <c r="C21" s="351" t="s">
        <v>555</v>
      </c>
      <c r="D21" s="886" t="s">
        <v>220</v>
      </c>
      <c r="E21" s="490" t="s">
        <v>170</v>
      </c>
      <c r="F21" s="491">
        <f>IF(F20=0,0,IF(F14&lt;F16,ROUND(60/F20*F14,0),ROUND(60/F20*F16,0)))</f>
        <v>364</v>
      </c>
      <c r="G21" s="491">
        <f>IF(G20=0,0,IF(G14&lt;G16,ROUND(60/G20*G14,0),ROUND(60/G20*G16,0)))</f>
        <v>364</v>
      </c>
      <c r="H21" s="491">
        <f>IF(H20=0,0,IF(H14&lt;H16,ROUND(60/H20*H14,0),ROUND(60/H20*H16,0)))</f>
        <v>364</v>
      </c>
      <c r="I21" s="491">
        <f>IF(I20=0,0,IF(I14&lt;I16,ROUND(60/I20*I14,0),ROUND(60/I20*I16,0)))</f>
        <v>364</v>
      </c>
      <c r="J21" s="491">
        <f>IF(J20=0,0,IF(J14&lt;J16,ROUND(60/J20*J14,0),ROUND(60/J20*J16,0)))</f>
        <v>0</v>
      </c>
      <c r="K21" s="1284"/>
      <c r="L21" s="1285"/>
      <c r="M21" s="1285"/>
    </row>
    <row r="22" spans="1:18" ht="32.25" customHeight="1" thickBot="1">
      <c r="A22" s="370">
        <v>17</v>
      </c>
      <c r="B22" s="350" t="s">
        <v>548</v>
      </c>
      <c r="C22" s="267" t="s">
        <v>218</v>
      </c>
      <c r="D22" s="267"/>
      <c r="E22" s="4" t="s">
        <v>13</v>
      </c>
      <c r="F22" s="383">
        <f>F59</f>
        <v>0</v>
      </c>
      <c r="G22" s="383">
        <f>G59</f>
        <v>9111.4444444440014</v>
      </c>
      <c r="H22" s="383">
        <f>H59</f>
        <v>6000</v>
      </c>
      <c r="I22" s="383">
        <f>I59</f>
        <v>96000</v>
      </c>
      <c r="J22" s="261" t="s">
        <v>481</v>
      </c>
      <c r="K22" s="1284">
        <f>F22+G22+H22+I22</f>
        <v>111111.444444444</v>
      </c>
      <c r="L22" s="1284" t="e">
        <f>#REF!</f>
        <v>#REF!</v>
      </c>
      <c r="M22" s="1285" t="e">
        <f>K22+L22</f>
        <v>#REF!</v>
      </c>
      <c r="N22" s="695">
        <f>F22+G22+H22+I22</f>
        <v>111111.444444444</v>
      </c>
      <c r="O22" s="89" t="e">
        <f>(I25-#REF!-#REF!)*'Погр. тип 1_ПКВ'!I24-79917</f>
        <v>#REF!</v>
      </c>
    </row>
    <row r="23" spans="1:18" ht="13.5" thickBot="1">
      <c r="B23" s="699"/>
      <c r="C23" s="699"/>
      <c r="D23" s="699"/>
      <c r="E23" s="699"/>
      <c r="F23" s="699"/>
      <c r="G23" s="699"/>
      <c r="H23" s="699"/>
      <c r="I23" s="699"/>
      <c r="J23" s="699"/>
      <c r="K23" s="1284"/>
      <c r="L23" s="1306"/>
      <c r="M23" s="1306"/>
      <c r="N23" s="699"/>
      <c r="O23" s="699"/>
      <c r="P23" s="699"/>
      <c r="Q23" s="699"/>
    </row>
    <row r="24" spans="1:18" ht="43.5" thickBot="1">
      <c r="A24" s="712">
        <v>18</v>
      </c>
      <c r="B24" s="559" t="s">
        <v>530</v>
      </c>
      <c r="C24" s="724" t="s">
        <v>499</v>
      </c>
      <c r="D24" s="722" t="s">
        <v>497</v>
      </c>
      <c r="E24" s="725" t="s">
        <v>170</v>
      </c>
      <c r="F24" s="747">
        <f>$L24</f>
        <v>403.83954138183827</v>
      </c>
      <c r="G24" s="747">
        <f>$L24</f>
        <v>403.83954138183827</v>
      </c>
      <c r="H24" s="747">
        <f>$L24</f>
        <v>403.83954138183827</v>
      </c>
      <c r="I24" s="747">
        <f>$L24</f>
        <v>403.83954138183827</v>
      </c>
      <c r="J24" s="719" t="s">
        <v>495</v>
      </c>
      <c r="K24" s="1575">
        <f>(F24+G24+H24+I24)/4</f>
        <v>403.83954138183827</v>
      </c>
      <c r="L24" s="1679">
        <v>403.83954138183827</v>
      </c>
      <c r="M24" s="1285"/>
    </row>
    <row r="25" spans="1:18" ht="15">
      <c r="A25" s="546">
        <v>19</v>
      </c>
      <c r="B25" s="539" t="s">
        <v>525</v>
      </c>
      <c r="C25" s="1833" t="s">
        <v>533</v>
      </c>
      <c r="D25" s="1834"/>
      <c r="E25" s="547" t="s">
        <v>17</v>
      </c>
      <c r="F25" s="1229">
        <f>'Погр. тип 1_рыхл'!F25-'Погр. тип 1_рыхл'!F32</f>
        <v>615.32926485397786</v>
      </c>
      <c r="G25" s="1229">
        <f>'Погр. тип 1_рыхл'!G25-'Погр. тип 1_рыхл'!G32</f>
        <v>162.79870934418517</v>
      </c>
      <c r="H25" s="1229">
        <f>'Погр. тип 1_рыхл'!H25-'Погр. тип 1_рыхл'!H32</f>
        <v>432.63310192667484</v>
      </c>
      <c r="I25" s="1229">
        <f>'Погр. тип 1_рыхл'!I25-'Погр. тип 1_рыхл'!I32</f>
        <v>262.74318206319595</v>
      </c>
      <c r="J25" s="548" t="s">
        <v>533</v>
      </c>
      <c r="K25" s="1285"/>
      <c r="L25" s="1285"/>
      <c r="M25" s="1285"/>
    </row>
    <row r="26" spans="1:18" ht="30">
      <c r="A26" s="708">
        <v>20</v>
      </c>
      <c r="B26" s="709" t="s">
        <v>367</v>
      </c>
      <c r="C26" s="83" t="s">
        <v>502</v>
      </c>
      <c r="D26" s="82"/>
      <c r="E26" s="81" t="s">
        <v>17</v>
      </c>
      <c r="F26" s="710">
        <v>0</v>
      </c>
      <c r="G26" s="710">
        <v>0</v>
      </c>
      <c r="H26" s="710">
        <v>0</v>
      </c>
      <c r="I26" s="710">
        <v>0</v>
      </c>
      <c r="J26" s="711" t="s">
        <v>494</v>
      </c>
      <c r="K26" s="1285"/>
      <c r="L26" s="1285"/>
      <c r="M26" s="1285"/>
    </row>
    <row r="27" spans="1:18" ht="17.25" thickBot="1">
      <c r="A27" s="364">
        <v>21</v>
      </c>
      <c r="B27" s="552" t="s">
        <v>368</v>
      </c>
      <c r="C27" s="553" t="s">
        <v>536</v>
      </c>
      <c r="D27" s="553" t="s">
        <v>535</v>
      </c>
      <c r="E27" s="554" t="s">
        <v>17</v>
      </c>
      <c r="F27" s="555">
        <f>IF(F25-F26&lt;0,0,F25-F26)</f>
        <v>615.32926485397786</v>
      </c>
      <c r="G27" s="555">
        <f>IF(G25-G26&lt;0,0,G25-G26)</f>
        <v>162.79870934418517</v>
      </c>
      <c r="H27" s="555">
        <f>IF(H25-H26&lt;0,0,H25-H26)</f>
        <v>432.63310192667484</v>
      </c>
      <c r="I27" s="555">
        <f>IF(I25-I26&lt;0,0,I25-I26)</f>
        <v>262.74318206319595</v>
      </c>
      <c r="J27" s="556"/>
      <c r="K27" s="1285"/>
      <c r="L27" s="1285">
        <f>(470-50)/3</f>
        <v>140</v>
      </c>
      <c r="M27" s="1285"/>
    </row>
    <row r="28" spans="1:18" ht="18.75" thickBot="1">
      <c r="A28" s="368">
        <v>22</v>
      </c>
      <c r="B28" s="359" t="s">
        <v>759</v>
      </c>
      <c r="C28" s="15" t="s">
        <v>213</v>
      </c>
      <c r="D28" s="14" t="s">
        <v>534</v>
      </c>
      <c r="E28" s="1690" t="s">
        <v>13</v>
      </c>
      <c r="F28" s="18">
        <f>ROUND(F24*F27,-2)</f>
        <v>248500</v>
      </c>
      <c r="G28" s="18">
        <f>ROUND(G24*G27,-2)</f>
        <v>65700</v>
      </c>
      <c r="H28" s="18">
        <f>ROUND(H24*H27,-2)</f>
        <v>174700</v>
      </c>
      <c r="I28" s="18">
        <f>ROUND(I24*I27,-2)</f>
        <v>106100</v>
      </c>
      <c r="J28" s="36"/>
      <c r="K28" s="1285"/>
      <c r="L28" s="1285"/>
      <c r="M28" s="1285"/>
    </row>
    <row r="29" spans="1:18" ht="18.75" thickBot="1">
      <c r="A29" s="368">
        <v>23</v>
      </c>
      <c r="B29" s="359" t="s">
        <v>764</v>
      </c>
      <c r="C29" s="15" t="s">
        <v>214</v>
      </c>
      <c r="D29" s="14" t="s">
        <v>7</v>
      </c>
      <c r="E29" s="1690" t="s">
        <v>13</v>
      </c>
      <c r="F29" s="1826">
        <f>F28+G28+H28+I28</f>
        <v>595000</v>
      </c>
      <c r="G29" s="1827"/>
      <c r="H29" s="1827"/>
      <c r="I29" s="1828"/>
      <c r="J29" s="36"/>
      <c r="K29" s="1285"/>
      <c r="L29" s="1285"/>
      <c r="M29" s="1285"/>
    </row>
    <row r="30" spans="1:18" ht="45.75" thickBot="1">
      <c r="A30" s="370">
        <v>24</v>
      </c>
      <c r="B30" s="669" t="s">
        <v>765</v>
      </c>
      <c r="C30" s="267" t="s">
        <v>216</v>
      </c>
      <c r="D30" s="512"/>
      <c r="E30" s="4" t="s">
        <v>0</v>
      </c>
      <c r="F30" s="383">
        <v>1</v>
      </c>
      <c r="G30" s="383">
        <v>1</v>
      </c>
      <c r="H30" s="383">
        <v>1</v>
      </c>
      <c r="I30" s="383">
        <v>1</v>
      </c>
      <c r="J30" s="668" t="s">
        <v>476</v>
      </c>
      <c r="K30" s="1285"/>
      <c r="L30" s="1285"/>
      <c r="M30" s="1285"/>
    </row>
    <row r="31" spans="1:18" ht="29.25" thickBot="1">
      <c r="A31" s="342">
        <v>25</v>
      </c>
      <c r="B31" s="342" t="s">
        <v>766</v>
      </c>
      <c r="C31" s="343" t="s">
        <v>223</v>
      </c>
      <c r="D31" s="560"/>
      <c r="E31" s="411" t="s">
        <v>1</v>
      </c>
      <c r="F31" s="1233">
        <f>F32/'Погр. тип 1 ск.'!F25</f>
        <v>0</v>
      </c>
      <c r="G31" s="1721">
        <f>G32/'Погр. тип 1 ск.'!G25</f>
        <v>3.221709030790515E-2</v>
      </c>
      <c r="H31" s="1233">
        <f>H32/'Погр. тип 1 ск.'!H25</f>
        <v>9.4638110516268182E-3</v>
      </c>
      <c r="I31" s="1233">
        <f>I32/'Погр. тип 1 ск.'!I25</f>
        <v>0.34276531515154407</v>
      </c>
      <c r="J31" s="561" t="s">
        <v>369</v>
      </c>
      <c r="K31" s="1285"/>
      <c r="L31" s="1285"/>
      <c r="M31" s="1285"/>
    </row>
    <row r="32" spans="1:18" ht="15" thickBot="1">
      <c r="A32" s="342">
        <v>26</v>
      </c>
      <c r="B32" s="559" t="s">
        <v>761</v>
      </c>
      <c r="C32" s="343" t="s">
        <v>647</v>
      </c>
      <c r="D32" s="560"/>
      <c r="E32" s="411" t="s">
        <v>17</v>
      </c>
      <c r="F32" s="670">
        <f>F22/F24+F26</f>
        <v>0</v>
      </c>
      <c r="G32" s="670">
        <f>G22/G24+G26</f>
        <v>22.562041382245308</v>
      </c>
      <c r="H32" s="670">
        <f>H22/H24+H26</f>
        <v>14.857386127840517</v>
      </c>
      <c r="I32" s="670">
        <f>I22/I24+I26</f>
        <v>237.71817804544827</v>
      </c>
      <c r="J32" s="561"/>
      <c r="K32" s="1307">
        <f>(F32+G32+H32+I32)-300*4</f>
        <v>-924.86239444446596</v>
      </c>
      <c r="L32" s="1307" t="e">
        <f>#REF!</f>
        <v>#REF!</v>
      </c>
      <c r="M32" s="1307" t="e">
        <f>K32+L32</f>
        <v>#REF!</v>
      </c>
    </row>
    <row r="33" spans="1:14" ht="29.25" thickBot="1">
      <c r="A33" s="342">
        <v>27</v>
      </c>
      <c r="B33" s="559" t="s">
        <v>756</v>
      </c>
      <c r="C33" s="343" t="s">
        <v>223</v>
      </c>
      <c r="D33" s="560" t="s">
        <v>217</v>
      </c>
      <c r="E33" s="411" t="s">
        <v>1</v>
      </c>
      <c r="F33" s="1465">
        <f>F34/'Погр. тип 1 ск.'!F25</f>
        <v>0.19710337925071178</v>
      </c>
      <c r="G33" s="1465">
        <f>G34/'Погр. тип 1 ск.'!G25</f>
        <v>0.79975139130075013</v>
      </c>
      <c r="H33" s="1465">
        <f>H34/'Погр. тип 1 ск.'!H25</f>
        <v>0.73388653951252059</v>
      </c>
      <c r="I33" s="1681">
        <f>I34/'Погр. тип 1 ск.'!I25</f>
        <v>0.96391650205575785</v>
      </c>
      <c r="J33" s="561" t="s">
        <v>369</v>
      </c>
      <c r="K33" s="1307"/>
      <c r="L33" s="1307"/>
      <c r="M33" s="1307"/>
    </row>
    <row r="34" spans="1:14" ht="15" thickBot="1">
      <c r="A34" s="342">
        <v>28</v>
      </c>
      <c r="B34" s="559" t="s">
        <v>757</v>
      </c>
      <c r="C34" s="343" t="s">
        <v>647</v>
      </c>
      <c r="D34" s="560"/>
      <c r="E34" s="411" t="s">
        <v>17</v>
      </c>
      <c r="F34" s="1409">
        <f>'Погр. тип 1 ск.'!F32+'Погр. тип 1_ВК '!F32+'Погр. тип 1_рыхл'!F32+'Погр. тип 1_ПКВ'!F32</f>
        <v>151.05740181268882</v>
      </c>
      <c r="G34" s="1409">
        <f>'Погр. тип 1 ск.'!G32+'Погр. тип 1_ВК '!G32+'Погр. тип 1_рыхл'!G32+'Погр. тип 1_ПКВ'!G32</f>
        <v>560.07615255088069</v>
      </c>
      <c r="H34" s="1409">
        <f>'Погр. тип 1 ск.'!H32+'Погр. тип 1_ВК '!H32+'Погр. тип 1_рыхл'!H32+'Погр. тип 1_ПКВ'!H32</f>
        <v>1152.140045070731</v>
      </c>
      <c r="I34" s="1409">
        <f>'Погр. тип 1 ск.'!I32+'Погр. тип 1_ВК '!I32+'Погр. тип 1_рыхл'!I32+'Погр. тип 1_ПКВ'!I32</f>
        <v>668.5054307648611</v>
      </c>
      <c r="J34" s="1154"/>
      <c r="K34" s="1307"/>
      <c r="L34" s="1307"/>
      <c r="M34" s="1307"/>
    </row>
    <row r="35" spans="1:14">
      <c r="F35" s="1116">
        <f>F27-F22/F24</f>
        <v>615.32926485397786</v>
      </c>
      <c r="G35" s="1116">
        <f>G27-G22/G24</f>
        <v>140.23666796193987</v>
      </c>
      <c r="H35" s="1116">
        <f>H27-H22/H24</f>
        <v>417.77571579883431</v>
      </c>
      <c r="I35" s="1116">
        <f>I27-I22/I24</f>
        <v>25.025004017747676</v>
      </c>
      <c r="J35" s="1097"/>
    </row>
    <row r="36" spans="1:14" ht="13.5" thickBot="1">
      <c r="J36" s="1097"/>
    </row>
    <row r="37" spans="1:14" hidden="1">
      <c r="F37" s="695">
        <f>'Экс 1 (3000) '!F57</f>
        <v>686000</v>
      </c>
      <c r="G37" s="695">
        <f>'Экс 1 (3000) '!G57</f>
        <v>738000</v>
      </c>
      <c r="H37" s="695">
        <f>'Экс 1 (3000) '!H57</f>
        <v>698000</v>
      </c>
      <c r="I37" s="695">
        <f>'Экс 1 (3000) '!I57</f>
        <v>573000</v>
      </c>
      <c r="J37" s="1097">
        <f>F37+G37+H37+I37</f>
        <v>2695000</v>
      </c>
    </row>
    <row r="38" spans="1:14" hidden="1">
      <c r="F38" s="695">
        <f>'Экс 1 (3000) '!F58</f>
        <v>0</v>
      </c>
      <c r="G38" s="695">
        <f>'Экс 1 (3000) '!G58</f>
        <v>0</v>
      </c>
      <c r="H38" s="695">
        <f>'Экс 1 (3000) '!H58</f>
        <v>0</v>
      </c>
      <c r="I38" s="695">
        <f>'Экс 1 (3000) '!I58</f>
        <v>0</v>
      </c>
      <c r="J38" s="1097">
        <f>F38+G38+H38+I38</f>
        <v>0</v>
      </c>
    </row>
    <row r="39" spans="1:14" hidden="1">
      <c r="E39" s="1127">
        <v>1</v>
      </c>
      <c r="F39" s="1161">
        <f>'Экс 1 (3000) '!F59</f>
        <v>686000</v>
      </c>
      <c r="G39" s="1161">
        <f>'Экс 1 (3000) '!G59</f>
        <v>738000</v>
      </c>
      <c r="H39" s="1161">
        <f>'Экс 1 (3000) '!H59</f>
        <v>698000</v>
      </c>
      <c r="I39" s="1161">
        <f>'Экс 1 (3000) '!I59</f>
        <v>573000</v>
      </c>
      <c r="J39" s="1097">
        <f>F39+G39+H39+I39</f>
        <v>2695000</v>
      </c>
      <c r="K39" s="1078">
        <f>'[27]1.7. Произв-ость. Потребность'!$M$29</f>
        <v>3868000</v>
      </c>
      <c r="L39" s="1111">
        <f>J39/K39*100</f>
        <v>69.674250258531544</v>
      </c>
      <c r="M39" s="1078">
        <f>K39-J39</f>
        <v>1173000</v>
      </c>
      <c r="N39" s="1111"/>
    </row>
    <row r="40" spans="1:14" hidden="1">
      <c r="D40" s="1143"/>
      <c r="E40" s="1144"/>
      <c r="F40" s="1163">
        <v>723617.68123061024</v>
      </c>
      <c r="G40" s="1163">
        <v>1005685.4596690796</v>
      </c>
      <c r="H40" s="1163">
        <v>1076700.5972078592</v>
      </c>
      <c r="I40" s="1163">
        <v>1064562.8058428126</v>
      </c>
      <c r="J40" s="1145"/>
      <c r="L40" s="1111"/>
      <c r="N40" s="1111"/>
    </row>
    <row r="41" spans="1:14" ht="15" hidden="1">
      <c r="D41" s="1147"/>
      <c r="E41" s="1147"/>
      <c r="F41" s="695">
        <f>'Экс 2 (2600)'!F56</f>
        <v>1228000</v>
      </c>
      <c r="G41" s="695">
        <f>'Экс 2 (2600)'!G56</f>
        <v>964000</v>
      </c>
      <c r="H41" s="695">
        <f>'Экс 2 (2600)'!H56</f>
        <v>1193000</v>
      </c>
      <c r="I41" s="695">
        <f>'Экс 2 (2600)'!I56</f>
        <v>1176000</v>
      </c>
      <c r="J41" s="1097">
        <f t="shared" ref="J41:J58" si="0">F41+G41+H41+I41</f>
        <v>4561000</v>
      </c>
      <c r="L41" s="1111"/>
      <c r="N41" s="1111"/>
    </row>
    <row r="42" spans="1:14" ht="15" hidden="1">
      <c r="D42" s="1147"/>
      <c r="E42" s="1147"/>
      <c r="F42" s="1161">
        <f>'Экс 2 (2600)'!F57</f>
        <v>300000</v>
      </c>
      <c r="G42" s="1161">
        <f>'Экс 2 (2600)'!G57</f>
        <v>700000</v>
      </c>
      <c r="H42" s="1161">
        <f>'Экс 2 (2600)'!H57</f>
        <v>450000</v>
      </c>
      <c r="I42" s="1161">
        <f>'Экс 2 (2600)'!I57</f>
        <v>428334</v>
      </c>
      <c r="J42" s="1097">
        <f t="shared" si="0"/>
        <v>1878334</v>
      </c>
      <c r="L42" s="1111"/>
      <c r="N42" s="1111"/>
    </row>
    <row r="43" spans="1:14" ht="15" hidden="1">
      <c r="D43" s="1147"/>
      <c r="E43" s="1147">
        <v>2</v>
      </c>
      <c r="F43" s="1161">
        <f>'Экс 2 (2600)'!F58</f>
        <v>1528000</v>
      </c>
      <c r="G43" s="1161">
        <f>'Экс 2 (2600)'!G58</f>
        <v>1664000</v>
      </c>
      <c r="H43" s="1161">
        <f>'Экс 2 (2600)'!H58</f>
        <v>1643000</v>
      </c>
      <c r="I43" s="1161">
        <f>'Экс 2 (2600)'!I58</f>
        <v>1604334</v>
      </c>
      <c r="J43" s="1097">
        <f t="shared" si="0"/>
        <v>6439334</v>
      </c>
      <c r="K43" s="1078">
        <f>'[27]1.7. Произв-ость. Потребность'!$M$33</f>
        <v>5616001.0915242163</v>
      </c>
      <c r="L43" s="1111">
        <f>J43/K43*100</f>
        <v>114.66048341262567</v>
      </c>
      <c r="M43" s="89">
        <f>K43-J43</f>
        <v>-823332.90847578365</v>
      </c>
      <c r="N43" s="1111"/>
    </row>
    <row r="44" spans="1:14" hidden="1">
      <c r="D44" s="1144"/>
      <c r="E44" s="1144"/>
      <c r="F44" s="1164">
        <v>1464817.1118233618</v>
      </c>
      <c r="G44" s="1164">
        <v>1496899.4034900283</v>
      </c>
      <c r="H44" s="1164">
        <v>1309341.3906695156</v>
      </c>
      <c r="I44" s="1164">
        <v>1388313.1855413106</v>
      </c>
      <c r="J44" s="1097"/>
      <c r="L44" s="1111"/>
      <c r="N44" s="1111"/>
    </row>
    <row r="45" spans="1:14" hidden="1">
      <c r="D45" s="1148"/>
      <c r="E45" s="1144"/>
      <c r="F45" s="1146">
        <f>'Экс 3 (2000)'!F56</f>
        <v>495000</v>
      </c>
      <c r="G45" s="1146">
        <f>'Экс 3 (2000)'!G56</f>
        <v>421000</v>
      </c>
      <c r="H45" s="1146">
        <f>'Экс 3 (2000)'!H56</f>
        <v>487000</v>
      </c>
      <c r="I45" s="1146">
        <f>'Экс 3 (2000)'!I56</f>
        <v>653000</v>
      </c>
      <c r="J45" s="1097">
        <f t="shared" si="0"/>
        <v>2056000</v>
      </c>
      <c r="L45" s="1111"/>
      <c r="N45" s="1111"/>
    </row>
    <row r="46" spans="1:14" hidden="1">
      <c r="D46" s="1144"/>
      <c r="E46" s="1144"/>
      <c r="F46" s="1146">
        <f>'Экс 3 (2000)'!F57</f>
        <v>151433.04712500001</v>
      </c>
      <c r="G46" s="1146">
        <f>'Экс 3 (2000)'!G57</f>
        <v>183747</v>
      </c>
      <c r="H46" s="1146">
        <f>'Экс 3 (2000)'!H57</f>
        <v>198045</v>
      </c>
      <c r="I46" s="1146">
        <f>'Экс 3 (2000)'!I57</f>
        <v>10000</v>
      </c>
      <c r="J46" s="1097">
        <f t="shared" si="0"/>
        <v>543225.04712500004</v>
      </c>
      <c r="L46" s="1111"/>
      <c r="N46" s="1111"/>
    </row>
    <row r="47" spans="1:14" hidden="1">
      <c r="D47" s="1144"/>
      <c r="E47" s="1144">
        <v>3</v>
      </c>
      <c r="F47" s="1160">
        <f>'Экс 3 (2000)'!F58</f>
        <v>646433.04712500004</v>
      </c>
      <c r="G47" s="1160">
        <f>'Экс 3 (2000)'!G58</f>
        <v>604747</v>
      </c>
      <c r="H47" s="1160">
        <f>'Экс 3 (2000)'!H58</f>
        <v>685045</v>
      </c>
      <c r="I47" s="1160">
        <f>'Экс 3 (2000)'!I58</f>
        <v>663000</v>
      </c>
      <c r="J47" s="1097">
        <f t="shared" si="0"/>
        <v>2599225.047125</v>
      </c>
      <c r="K47" s="1078">
        <f>'[27]1.7. Произв-ость. Потребность'!$M$37</f>
        <v>2460500.1603332656</v>
      </c>
      <c r="L47" s="1111">
        <f>J47/K47*100</f>
        <v>105.63807672229311</v>
      </c>
      <c r="M47" s="89">
        <f>K47-J47</f>
        <v>-138724.88679173449</v>
      </c>
      <c r="N47" s="1111"/>
    </row>
    <row r="48" spans="1:14" hidden="1">
      <c r="D48" s="1127"/>
      <c r="E48" s="1127"/>
      <c r="F48" s="1127"/>
      <c r="G48" s="1127"/>
      <c r="H48" s="1127"/>
      <c r="I48" s="1127"/>
      <c r="J48" s="1149"/>
    </row>
    <row r="49" spans="1:18" hidden="1">
      <c r="F49" s="1146">
        <f>F22</f>
        <v>0</v>
      </c>
      <c r="G49" s="1146">
        <f>G22</f>
        <v>9111.4444444440014</v>
      </c>
      <c r="H49" s="1146">
        <f>H22</f>
        <v>6000</v>
      </c>
      <c r="I49" s="1146">
        <f>I22</f>
        <v>96000</v>
      </c>
      <c r="J49" s="1098">
        <f t="shared" si="0"/>
        <v>111111.444444444</v>
      </c>
    </row>
    <row r="50" spans="1:18" hidden="1">
      <c r="F50" s="1146" t="e">
        <f>#REF!</f>
        <v>#REF!</v>
      </c>
      <c r="G50" s="1146" t="e">
        <f>#REF!</f>
        <v>#REF!</v>
      </c>
      <c r="H50" s="1146" t="e">
        <f>#REF!</f>
        <v>#REF!</v>
      </c>
      <c r="I50" s="1146" t="e">
        <f>#REF!</f>
        <v>#REF!</v>
      </c>
      <c r="J50" s="1098" t="e">
        <f t="shared" si="0"/>
        <v>#REF!</v>
      </c>
    </row>
    <row r="51" spans="1:18" hidden="1">
      <c r="E51" s="89" t="s">
        <v>686</v>
      </c>
      <c r="F51" s="1160" t="e">
        <f>F49+F50</f>
        <v>#REF!</v>
      </c>
      <c r="G51" s="1160" t="e">
        <f>G49+G50</f>
        <v>#REF!</v>
      </c>
      <c r="H51" s="1160" t="e">
        <f>H49+H50</f>
        <v>#REF!</v>
      </c>
      <c r="I51" s="1160" t="e">
        <f>I49+I50</f>
        <v>#REF!</v>
      </c>
      <c r="J51" s="1159" t="e">
        <f t="shared" si="0"/>
        <v>#REF!</v>
      </c>
      <c r="K51" s="1078">
        <f>'[27]1.7. Произв-ость. Потребность'!$M$118</f>
        <v>1149574.25</v>
      </c>
      <c r="L51" s="1078" t="e">
        <f>J51/K51*100</f>
        <v>#REF!</v>
      </c>
      <c r="M51" s="1078" t="e">
        <f>K51-J51</f>
        <v>#REF!</v>
      </c>
      <c r="N51" s="89">
        <v>1149574.25</v>
      </c>
    </row>
    <row r="52" spans="1:18" hidden="1">
      <c r="F52" s="1075"/>
    </row>
    <row r="53" spans="1:18" hidden="1">
      <c r="E53" s="89" t="s">
        <v>684</v>
      </c>
      <c r="F53" s="1075" t="e">
        <f>#REF!</f>
        <v>#REF!</v>
      </c>
      <c r="G53" s="1075" t="e">
        <f>#REF!</f>
        <v>#REF!</v>
      </c>
      <c r="H53" s="1075" t="e">
        <f>#REF!</f>
        <v>#REF!</v>
      </c>
      <c r="I53" s="1075" t="e">
        <f>#REF!</f>
        <v>#REF!</v>
      </c>
      <c r="J53" s="90" t="e">
        <f t="shared" si="0"/>
        <v>#REF!</v>
      </c>
    </row>
    <row r="54" spans="1:18" hidden="1">
      <c r="E54" s="89" t="s">
        <v>685</v>
      </c>
      <c r="F54" s="1075" t="e">
        <f>F51+F53</f>
        <v>#REF!</v>
      </c>
      <c r="G54" s="1075" t="e">
        <f>G51+G53</f>
        <v>#REF!</v>
      </c>
      <c r="H54" s="1075" t="e">
        <f>H51+H53</f>
        <v>#REF!</v>
      </c>
      <c r="I54" s="1075" t="e">
        <f>I51+I53</f>
        <v>#REF!</v>
      </c>
      <c r="J54" s="1155" t="e">
        <f t="shared" si="0"/>
        <v>#REF!</v>
      </c>
    </row>
    <row r="55" spans="1:18" hidden="1">
      <c r="F55" s="1075"/>
      <c r="L55" s="1111"/>
    </row>
    <row r="56" spans="1:18" hidden="1">
      <c r="E56" s="89" t="s">
        <v>687</v>
      </c>
      <c r="F56" s="1156">
        <f>F39+F43+F47</f>
        <v>2860433.047125</v>
      </c>
      <c r="G56" s="1156">
        <f>G39+G43+G47</f>
        <v>3006747</v>
      </c>
      <c r="H56" s="1156">
        <f>H39+H43+H47</f>
        <v>3026045</v>
      </c>
      <c r="I56" s="1156">
        <f>I39+I43+I47</f>
        <v>2840334</v>
      </c>
      <c r="J56" s="1157">
        <f t="shared" si="0"/>
        <v>11733559.047125001</v>
      </c>
      <c r="K56" s="1078">
        <f>'[27]1.7. Произв-ость. Потребность'!$M$42</f>
        <v>11944501.251857482</v>
      </c>
      <c r="L56" s="1111">
        <f>J56/K56*100</f>
        <v>98.233980638583148</v>
      </c>
      <c r="M56" s="89">
        <f>K56-J56</f>
        <v>210942.20473248139</v>
      </c>
      <c r="O56" s="89">
        <v>11944500</v>
      </c>
    </row>
    <row r="57" spans="1:18" hidden="1">
      <c r="F57" s="1158"/>
      <c r="G57" s="1158"/>
      <c r="H57" s="1158"/>
      <c r="I57" s="1158"/>
      <c r="J57" s="1157"/>
    </row>
    <row r="58" spans="1:18" hidden="1">
      <c r="E58" s="89" t="s">
        <v>688</v>
      </c>
      <c r="F58" s="1156" t="e">
        <f>F56+F51</f>
        <v>#REF!</v>
      </c>
      <c r="G58" s="1156" t="e">
        <f>G56+G51</f>
        <v>#REF!</v>
      </c>
      <c r="H58" s="1156" t="e">
        <f>H56+H51</f>
        <v>#REF!</v>
      </c>
      <c r="I58" s="1156" t="e">
        <f>I56+I51</f>
        <v>#REF!</v>
      </c>
      <c r="J58" s="1157" t="e">
        <f t="shared" si="0"/>
        <v>#REF!</v>
      </c>
    </row>
    <row r="59" spans="1:18" ht="13.5" thickBot="1">
      <c r="D59" s="695">
        <f>F59+G59+H59+I59</f>
        <v>111111.444444444</v>
      </c>
      <c r="E59" s="1547" t="s">
        <v>847</v>
      </c>
      <c r="F59" s="1548">
        <v>0</v>
      </c>
      <c r="G59" s="1548">
        <f>21111.444444444-12000</f>
        <v>9111.4444444440014</v>
      </c>
      <c r="H59" s="1548">
        <f>6000</f>
        <v>6000</v>
      </c>
      <c r="I59" s="1549">
        <f>90000+6000</f>
        <v>96000</v>
      </c>
      <c r="J59" s="1717">
        <f>(F59+G59+H59+I59)*I13</f>
        <v>200000.59999999922</v>
      </c>
    </row>
    <row r="60" spans="1:18" ht="13.5" thickBot="1">
      <c r="E60" s="1547" t="s">
        <v>853</v>
      </c>
      <c r="F60" s="1548">
        <f>F59/F24</f>
        <v>0</v>
      </c>
      <c r="G60" s="1548">
        <f>G59/G24</f>
        <v>22.562041382245308</v>
      </c>
      <c r="H60" s="1548">
        <f>H59/H24</f>
        <v>14.857386127840517</v>
      </c>
      <c r="I60" s="1548">
        <f>I59/I24</f>
        <v>237.71817804544827</v>
      </c>
      <c r="J60" s="89"/>
    </row>
    <row r="61" spans="1:18" ht="13.5" thickBot="1">
      <c r="E61" s="1547" t="s">
        <v>854</v>
      </c>
      <c r="F61" s="1697">
        <f>F60/'Погр. тип 1 ск.'!F25</f>
        <v>0</v>
      </c>
      <c r="G61" s="1697">
        <f>G60/'Погр. тип 1 ск.'!G25</f>
        <v>3.221709030790515E-2</v>
      </c>
      <c r="H61" s="1697">
        <f>H60/'Погр. тип 1 ск.'!H25</f>
        <v>9.4638110516268182E-3</v>
      </c>
      <c r="I61" s="1697">
        <f>I60/'Погр. тип 1 ск.'!I25</f>
        <v>0.34276531515154407</v>
      </c>
      <c r="J61" s="89"/>
    </row>
    <row r="62" spans="1:18">
      <c r="J62" s="89"/>
      <c r="K62" s="695"/>
      <c r="L62" s="695"/>
    </row>
    <row r="63" spans="1:18" s="90" customFormat="1">
      <c r="A63" s="89"/>
      <c r="B63" s="89"/>
      <c r="C63" s="89"/>
      <c r="D63" s="89"/>
      <c r="F63" s="90">
        <v>200000</v>
      </c>
      <c r="J63" s="1408"/>
      <c r="K63" s="89"/>
      <c r="L63" s="89"/>
      <c r="M63" s="89"/>
      <c r="N63" s="89"/>
      <c r="O63" s="89"/>
      <c r="P63" s="89"/>
      <c r="Q63" s="89"/>
      <c r="R63" s="89"/>
    </row>
    <row r="64" spans="1:18" s="90" customFormat="1">
      <c r="A64" s="89"/>
      <c r="B64" s="89"/>
      <c r="C64" s="89"/>
      <c r="D64" s="89"/>
      <c r="K64" s="89"/>
      <c r="L64" s="89"/>
      <c r="M64" s="89"/>
      <c r="N64" s="89"/>
      <c r="O64" s="89"/>
      <c r="P64" s="89"/>
      <c r="Q64" s="89"/>
      <c r="R64" s="89"/>
    </row>
    <row r="65" spans="1:18" s="90" customFormat="1">
      <c r="A65" s="89"/>
      <c r="B65" s="89"/>
      <c r="C65" s="89"/>
      <c r="D65" s="89"/>
      <c r="K65" s="89"/>
      <c r="L65" s="89"/>
      <c r="M65" s="89"/>
      <c r="N65" s="89"/>
      <c r="O65" s="89"/>
      <c r="P65" s="89"/>
      <c r="Q65" s="89"/>
      <c r="R65" s="89"/>
    </row>
    <row r="66" spans="1:18" s="90" customFormat="1">
      <c r="A66" s="89"/>
      <c r="B66" s="89"/>
      <c r="C66" s="89"/>
      <c r="D66" s="89"/>
      <c r="E66" s="89"/>
      <c r="F66" s="89"/>
      <c r="G66" s="89"/>
      <c r="H66" s="89"/>
      <c r="I66" s="89"/>
      <c r="K66" s="89"/>
      <c r="L66" s="89"/>
      <c r="M66" s="89"/>
      <c r="N66" s="89"/>
      <c r="O66" s="89"/>
      <c r="P66" s="89"/>
      <c r="Q66" s="89"/>
      <c r="R66" s="89"/>
    </row>
    <row r="67" spans="1:18" s="90" customFormat="1">
      <c r="A67" s="89"/>
      <c r="B67" s="89"/>
      <c r="C67" s="89"/>
      <c r="D67" s="89"/>
      <c r="E67" s="89"/>
      <c r="F67" s="89"/>
      <c r="G67" s="89"/>
      <c r="H67" s="89"/>
      <c r="I67" s="89"/>
      <c r="J67" s="1572"/>
      <c r="K67" s="89"/>
      <c r="L67" s="89"/>
      <c r="M67" s="89"/>
      <c r="N67" s="89"/>
      <c r="O67" s="89"/>
      <c r="P67" s="89"/>
      <c r="Q67" s="89"/>
      <c r="R67" s="89"/>
    </row>
    <row r="68" spans="1:18" s="90" customFormat="1">
      <c r="A68" s="89"/>
      <c r="B68" s="89"/>
      <c r="C68" s="89"/>
      <c r="D68" s="89"/>
      <c r="E68" s="89"/>
      <c r="F68" s="695"/>
      <c r="G68" s="695"/>
      <c r="H68" s="695"/>
      <c r="I68" s="89"/>
      <c r="J68" s="1473"/>
      <c r="K68" s="89"/>
      <c r="L68" s="89"/>
      <c r="M68" s="89"/>
      <c r="N68" s="89"/>
      <c r="O68" s="89"/>
      <c r="P68" s="89"/>
      <c r="Q68" s="89"/>
      <c r="R68" s="89"/>
    </row>
    <row r="69" spans="1:18" s="90" customFormat="1">
      <c r="A69" s="89"/>
      <c r="B69" s="89"/>
      <c r="C69" s="89"/>
      <c r="D69" s="89"/>
      <c r="E69" s="89"/>
      <c r="F69" s="1167"/>
      <c r="G69" s="1167"/>
      <c r="H69" s="1167"/>
      <c r="I69" s="1167"/>
      <c r="J69" s="1473"/>
      <c r="K69" s="89"/>
      <c r="L69" s="89"/>
      <c r="M69" s="89"/>
      <c r="N69" s="89"/>
      <c r="O69" s="89"/>
      <c r="P69" s="89"/>
      <c r="Q69" s="89"/>
      <c r="R69" s="89"/>
    </row>
    <row r="70" spans="1:18" s="90" customFormat="1">
      <c r="A70" s="89"/>
      <c r="B70" s="89"/>
      <c r="C70" s="89"/>
      <c r="D70" s="89"/>
      <c r="E70" s="89"/>
      <c r="F70" s="1571"/>
      <c r="G70" s="1571"/>
      <c r="H70" s="1571"/>
      <c r="I70" s="1571"/>
      <c r="J70" s="1473"/>
      <c r="K70" s="89"/>
      <c r="L70" s="89"/>
      <c r="M70" s="89"/>
      <c r="N70" s="89"/>
      <c r="O70" s="89"/>
      <c r="P70" s="89"/>
      <c r="Q70" s="89"/>
      <c r="R70" s="89"/>
    </row>
    <row r="71" spans="1:18">
      <c r="F71" s="1167"/>
      <c r="G71" s="1167"/>
      <c r="H71" s="1167"/>
      <c r="I71" s="1167"/>
    </row>
    <row r="72" spans="1:18">
      <c r="F72" s="1078"/>
      <c r="G72" s="1078"/>
      <c r="H72" s="1078"/>
      <c r="I72" s="1078"/>
    </row>
    <row r="73" spans="1:18">
      <c r="F73" s="1078"/>
      <c r="G73" s="1078"/>
      <c r="H73" s="1078"/>
      <c r="I73" s="1078"/>
    </row>
    <row r="74" spans="1:18">
      <c r="F74" s="1078"/>
      <c r="G74" s="1078"/>
      <c r="H74" s="1078"/>
      <c r="I74" s="1078"/>
    </row>
  </sheetData>
  <sheetProtection formatColumns="0" formatRows="0" selectLockedCells="1"/>
  <mergeCells count="3">
    <mergeCell ref="A4:J4"/>
    <mergeCell ref="C25:D25"/>
    <mergeCell ref="F29:I29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50"/>
  <sheetViews>
    <sheetView topLeftCell="E15" zoomScale="70" zoomScaleNormal="70" workbookViewId="0">
      <selection activeCell="L21" sqref="L21"/>
    </sheetView>
  </sheetViews>
  <sheetFormatPr defaultColWidth="9.140625" defaultRowHeight="12.75"/>
  <cols>
    <col min="1" max="1" width="4.7109375" style="89" customWidth="1"/>
    <col min="2" max="2" width="66.85546875" style="89" customWidth="1"/>
    <col min="3" max="3" width="7.5703125" style="89" customWidth="1"/>
    <col min="4" max="4" width="42" style="89" bestFit="1" customWidth="1"/>
    <col min="5" max="5" width="12.5703125" style="89" bestFit="1" customWidth="1"/>
    <col min="6" max="9" width="12.140625" style="89" bestFit="1" customWidth="1"/>
    <col min="10" max="10" width="71.5703125" style="90" customWidth="1"/>
    <col min="11" max="14" width="9.140625" style="89" customWidth="1"/>
    <col min="15" max="15" width="9.85546875" style="89" bestFit="1" customWidth="1"/>
    <col min="16" max="16384" width="9.140625" style="89"/>
  </cols>
  <sheetData>
    <row r="1" spans="1:18" ht="15.75">
      <c r="J1" s="429" t="s">
        <v>237</v>
      </c>
    </row>
    <row r="2" spans="1:18" ht="15.75">
      <c r="J2" s="429" t="s">
        <v>236</v>
      </c>
    </row>
    <row r="3" spans="1:18" ht="16.5" thickBot="1">
      <c r="B3" s="1094" t="s">
        <v>762</v>
      </c>
      <c r="C3" s="1094" t="s">
        <v>763</v>
      </c>
    </row>
    <row r="4" spans="1:18" ht="15" thickBot="1">
      <c r="A4" s="1820" t="s">
        <v>482</v>
      </c>
      <c r="B4" s="1821"/>
      <c r="C4" s="1821"/>
      <c r="D4" s="1821"/>
      <c r="E4" s="1821"/>
      <c r="F4" s="1821"/>
      <c r="G4" s="1821"/>
      <c r="H4" s="1821"/>
      <c r="I4" s="1821"/>
      <c r="J4" s="1822"/>
    </row>
    <row r="5" spans="1:18" ht="32.25" customHeight="1" thickBot="1">
      <c r="A5" s="349" t="s">
        <v>80</v>
      </c>
      <c r="B5" s="349" t="s">
        <v>79</v>
      </c>
      <c r="C5" s="689" t="s">
        <v>78</v>
      </c>
      <c r="D5" s="436" t="s">
        <v>77</v>
      </c>
      <c r="E5" s="690" t="s">
        <v>76</v>
      </c>
      <c r="F5" s="691" t="s">
        <v>75</v>
      </c>
      <c r="G5" s="691" t="s">
        <v>74</v>
      </c>
      <c r="H5" s="691" t="s">
        <v>73</v>
      </c>
      <c r="I5" s="691" t="s">
        <v>72</v>
      </c>
      <c r="J5" s="692" t="s">
        <v>71</v>
      </c>
    </row>
    <row r="6" spans="1:18" ht="27" customHeight="1">
      <c r="A6" s="365">
        <v>1</v>
      </c>
      <c r="B6" s="84" t="s">
        <v>124</v>
      </c>
      <c r="C6" s="83" t="s">
        <v>123</v>
      </c>
      <c r="D6" s="82" t="s">
        <v>11</v>
      </c>
      <c r="E6" s="81" t="s">
        <v>13</v>
      </c>
      <c r="F6" s="897">
        <v>11.496</v>
      </c>
      <c r="G6" s="897">
        <f t="shared" ref="G6:I8" si="0">F6</f>
        <v>11.496</v>
      </c>
      <c r="H6" s="897">
        <f t="shared" si="0"/>
        <v>11.496</v>
      </c>
      <c r="I6" s="897">
        <f t="shared" si="0"/>
        <v>11.496</v>
      </c>
      <c r="J6" s="898" t="s">
        <v>234</v>
      </c>
    </row>
    <row r="7" spans="1:18" ht="12.75" customHeight="1">
      <c r="A7" s="1365">
        <v>2</v>
      </c>
      <c r="B7" s="902" t="s">
        <v>122</v>
      </c>
      <c r="C7" s="900" t="s">
        <v>121</v>
      </c>
      <c r="D7" s="608" t="s">
        <v>120</v>
      </c>
      <c r="E7" s="901" t="s">
        <v>47</v>
      </c>
      <c r="F7" s="255">
        <v>60</v>
      </c>
      <c r="G7" s="255">
        <f t="shared" si="0"/>
        <v>60</v>
      </c>
      <c r="H7" s="255">
        <f t="shared" si="0"/>
        <v>60</v>
      </c>
      <c r="I7" s="255">
        <f t="shared" si="0"/>
        <v>60</v>
      </c>
      <c r="J7" s="258" t="s">
        <v>203</v>
      </c>
      <c r="R7" s="401"/>
    </row>
    <row r="8" spans="1:18" ht="16.5">
      <c r="A8" s="365">
        <v>3</v>
      </c>
      <c r="B8" s="899" t="s">
        <v>119</v>
      </c>
      <c r="C8" s="900" t="s">
        <v>118</v>
      </c>
      <c r="D8" s="608" t="s">
        <v>11</v>
      </c>
      <c r="E8" s="901"/>
      <c r="F8" s="255">
        <v>0.82499999999999996</v>
      </c>
      <c r="G8" s="255">
        <f t="shared" si="0"/>
        <v>0.82499999999999996</v>
      </c>
      <c r="H8" s="255">
        <f t="shared" si="0"/>
        <v>0.82499999999999996</v>
      </c>
      <c r="I8" s="255">
        <f t="shared" si="0"/>
        <v>0.82499999999999996</v>
      </c>
      <c r="J8" s="259" t="s">
        <v>201</v>
      </c>
      <c r="R8" s="401"/>
    </row>
    <row r="9" spans="1:18" ht="16.5">
      <c r="A9" s="1365">
        <v>4</v>
      </c>
      <c r="B9" s="899" t="s">
        <v>117</v>
      </c>
      <c r="C9" s="900" t="s">
        <v>116</v>
      </c>
      <c r="D9" s="608" t="s">
        <v>115</v>
      </c>
      <c r="E9" s="901"/>
      <c r="F9" s="1106">
        <v>1.3</v>
      </c>
      <c r="G9" s="1106">
        <v>1.3</v>
      </c>
      <c r="H9" s="1106">
        <v>1.3</v>
      </c>
      <c r="I9" s="1106">
        <v>1.3</v>
      </c>
      <c r="J9" s="258" t="s">
        <v>202</v>
      </c>
      <c r="R9" s="401"/>
    </row>
    <row r="10" spans="1:18" ht="17.25" thickBot="1">
      <c r="A10" s="674">
        <v>5</v>
      </c>
      <c r="B10" s="65" t="s">
        <v>114</v>
      </c>
      <c r="C10" s="73" t="s">
        <v>113</v>
      </c>
      <c r="D10" s="17" t="s">
        <v>112</v>
      </c>
      <c r="E10" s="72"/>
      <c r="F10" s="77">
        <f>IF(F9=0,0,F8/F9)</f>
        <v>0.63461538461538458</v>
      </c>
      <c r="G10" s="77">
        <f>IF(G9=0,0,G8/G9)</f>
        <v>0.63461538461538458</v>
      </c>
      <c r="H10" s="77">
        <f>IF(H9=0,0,H8/H9)</f>
        <v>0.63461538461538458</v>
      </c>
      <c r="I10" s="77">
        <f>IF(I9=0,0,I8/I9)</f>
        <v>0.63461538461538458</v>
      </c>
      <c r="J10" s="238"/>
      <c r="R10" s="401"/>
    </row>
    <row r="11" spans="1:18" ht="18" thickBot="1">
      <c r="A11" s="888">
        <v>6</v>
      </c>
      <c r="B11" s="885" t="s">
        <v>83</v>
      </c>
      <c r="C11" s="351" t="s">
        <v>554</v>
      </c>
      <c r="D11" s="886" t="s">
        <v>550</v>
      </c>
      <c r="E11" s="490" t="s">
        <v>170</v>
      </c>
      <c r="F11" s="889">
        <f>IFERROR(ROUND(F6*F10/F7*3600,0),0)</f>
        <v>438</v>
      </c>
      <c r="G11" s="889">
        <f>IFERROR(ROUND(G6*G10/G7*3600,0),0)</f>
        <v>438</v>
      </c>
      <c r="H11" s="889">
        <f>IFERROR(ROUND(H6*H10/H7*3600,0),0)</f>
        <v>438</v>
      </c>
      <c r="I11" s="889">
        <f>IFERROR(ROUND(I6*I10/I7*3600,0),0)</f>
        <v>438</v>
      </c>
      <c r="J11" s="887"/>
    </row>
    <row r="12" spans="1:18" ht="43.5" thickBot="1">
      <c r="A12" s="370">
        <v>7</v>
      </c>
      <c r="B12" s="559" t="s">
        <v>728</v>
      </c>
      <c r="C12" s="343" t="s">
        <v>553</v>
      </c>
      <c r="D12" s="560"/>
      <c r="E12" s="411" t="s">
        <v>170</v>
      </c>
      <c r="F12" s="884">
        <f>F11</f>
        <v>438</v>
      </c>
      <c r="G12" s="884">
        <f>G11</f>
        <v>438</v>
      </c>
      <c r="H12" s="884">
        <f>H11</f>
        <v>438</v>
      </c>
      <c r="I12" s="884">
        <f>I11</f>
        <v>438</v>
      </c>
      <c r="J12" s="561" t="s">
        <v>493</v>
      </c>
    </row>
    <row r="13" spans="1:18" ht="18.75" customHeight="1" thickBot="1">
      <c r="J13" s="89"/>
    </row>
    <row r="14" spans="1:18" ht="18.75" customHeight="1" thickBot="1">
      <c r="A14" s="1829" t="s">
        <v>549</v>
      </c>
      <c r="B14" s="1830"/>
      <c r="C14" s="1830"/>
      <c r="D14" s="1830"/>
      <c r="E14" s="1830"/>
      <c r="F14" s="1830"/>
      <c r="G14" s="1830"/>
      <c r="H14" s="1830"/>
      <c r="I14" s="1830"/>
      <c r="J14" s="1831"/>
    </row>
    <row r="15" spans="1:18" ht="35.25" thickBot="1">
      <c r="A15" s="712">
        <v>8</v>
      </c>
      <c r="B15" s="559" t="s">
        <v>819</v>
      </c>
      <c r="C15" s="1660" t="s">
        <v>366</v>
      </c>
      <c r="D15" s="720" t="s">
        <v>497</v>
      </c>
      <c r="E15" s="725" t="s">
        <v>170</v>
      </c>
      <c r="F15" s="1104">
        <f>$L15</f>
        <v>418.32938317785386</v>
      </c>
      <c r="G15" s="1104">
        <f t="shared" ref="G15:I16" si="1">$L15</f>
        <v>418.32938317785386</v>
      </c>
      <c r="H15" s="1104">
        <f t="shared" si="1"/>
        <v>418.32938317785386</v>
      </c>
      <c r="I15" s="1104">
        <f t="shared" si="1"/>
        <v>418.32938317785386</v>
      </c>
      <c r="J15" s="719" t="s">
        <v>495</v>
      </c>
      <c r="L15" s="1795">
        <v>418.32938317785386</v>
      </c>
      <c r="M15" s="1662" t="s">
        <v>781</v>
      </c>
      <c r="N15" s="1650"/>
    </row>
    <row r="16" spans="1:18" ht="35.25" thickBot="1">
      <c r="A16" s="1659" t="s">
        <v>823</v>
      </c>
      <c r="B16" s="559" t="s">
        <v>820</v>
      </c>
      <c r="C16" s="1660" t="s">
        <v>817</v>
      </c>
      <c r="D16" s="720"/>
      <c r="E16" s="725" t="s">
        <v>170</v>
      </c>
      <c r="F16" s="1104">
        <f>$L16</f>
        <v>315.58976914890553</v>
      </c>
      <c r="G16" s="1104">
        <f t="shared" si="1"/>
        <v>315.58976914890553</v>
      </c>
      <c r="H16" s="1104">
        <f t="shared" si="1"/>
        <v>315.58976914890553</v>
      </c>
      <c r="I16" s="1104">
        <f t="shared" si="1"/>
        <v>315.58976914890553</v>
      </c>
      <c r="J16" s="719"/>
      <c r="L16" s="1795">
        <v>315.58976914890553</v>
      </c>
      <c r="M16" s="1662" t="s">
        <v>782</v>
      </c>
      <c r="N16" s="1650"/>
    </row>
    <row r="17" spans="1:14" ht="35.25" thickBot="1">
      <c r="A17" s="1659" t="s">
        <v>824</v>
      </c>
      <c r="B17" s="559" t="s">
        <v>821</v>
      </c>
      <c r="C17" s="1660" t="s">
        <v>818</v>
      </c>
      <c r="D17" s="720"/>
      <c r="E17" s="725" t="s">
        <v>170</v>
      </c>
      <c r="F17" s="747">
        <f>F31/F21</f>
        <v>362.49983438537078</v>
      </c>
      <c r="G17" s="747">
        <f>G31/G21</f>
        <v>361.71466493865745</v>
      </c>
      <c r="H17" s="747">
        <f>H31/H21</f>
        <v>359.57345905655893</v>
      </c>
      <c r="I17" s="747">
        <f>I31/I21</f>
        <v>361.55029748380872</v>
      </c>
      <c r="J17" s="719"/>
      <c r="L17" s="89" t="e">
        <f>(F17*H5+G17*I5+H17*J5+I17*K5)/L5</f>
        <v>#VALUE!</v>
      </c>
    </row>
    <row r="18" spans="1:14" s="1" customFormat="1" ht="16.5" thickBot="1">
      <c r="A18" s="712">
        <v>9</v>
      </c>
      <c r="B18" s="559" t="s">
        <v>729</v>
      </c>
      <c r="C18" s="714"/>
      <c r="D18" s="720"/>
      <c r="E18" s="725" t="s">
        <v>17</v>
      </c>
      <c r="F18" s="1030">
        <v>1423.24</v>
      </c>
      <c r="G18" s="1030">
        <v>1466.471978021978</v>
      </c>
      <c r="H18" s="1030">
        <v>1392.9099637681159</v>
      </c>
      <c r="I18" s="1030">
        <v>1483.1389492753624</v>
      </c>
      <c r="J18" s="719"/>
      <c r="L18" s="1651"/>
      <c r="M18" s="1651"/>
      <c r="N18" s="1651"/>
    </row>
    <row r="19" spans="1:14" s="1" customFormat="1" ht="15.75" customHeight="1">
      <c r="A19" s="1365">
        <v>10</v>
      </c>
      <c r="B19" s="557" t="s">
        <v>480</v>
      </c>
      <c r="C19" s="673"/>
      <c r="D19" s="32"/>
      <c r="E19" s="75" t="s">
        <v>17</v>
      </c>
      <c r="F19" s="551">
        <v>1.1499999999999999</v>
      </c>
      <c r="G19" s="551">
        <v>1.3118634973287533</v>
      </c>
      <c r="H19" s="551">
        <v>1.3118634973287533</v>
      </c>
      <c r="I19" s="551">
        <v>1.35</v>
      </c>
      <c r="J19" s="248" t="s">
        <v>203</v>
      </c>
      <c r="L19" s="1651"/>
      <c r="M19" s="1651"/>
      <c r="N19" s="1651"/>
    </row>
    <row r="20" spans="1:14" s="1" customFormat="1" ht="16.5" thickBot="1">
      <c r="A20" s="674">
        <v>11</v>
      </c>
      <c r="B20" s="680" t="s">
        <v>822</v>
      </c>
      <c r="C20" s="681"/>
      <c r="D20" s="682"/>
      <c r="E20" s="683" t="s">
        <v>17</v>
      </c>
      <c r="F20" s="684">
        <f>IF(F18-F19&lt;0,0,F18-F19)</f>
        <v>1422.09</v>
      </c>
      <c r="G20" s="684">
        <f>IF(G18-G19&lt;0,0,G18-G19)</f>
        <v>1465.1601145246493</v>
      </c>
      <c r="H20" s="684">
        <f>IF(H18-H19&lt;0,0,H18-H19)</f>
        <v>1391.5981002707872</v>
      </c>
      <c r="I20" s="684">
        <f>IF(I18-I19&lt;0,0,I18-I19)</f>
        <v>1481.7889492753625</v>
      </c>
      <c r="J20" s="685"/>
    </row>
    <row r="21" spans="1:14" s="1" customFormat="1" ht="16.5" thickBot="1">
      <c r="A21" s="674"/>
      <c r="B21" s="680" t="s">
        <v>825</v>
      </c>
      <c r="C21" s="681"/>
      <c r="D21" s="682"/>
      <c r="E21" s="683" t="s">
        <v>17</v>
      </c>
      <c r="F21" s="1663">
        <f>F25+F28</f>
        <v>1422.09</v>
      </c>
      <c r="G21" s="1663">
        <f>G25+G28</f>
        <v>1465.1601145246493</v>
      </c>
      <c r="H21" s="1663">
        <f>H25+H28</f>
        <v>1391.5981002707872</v>
      </c>
      <c r="I21" s="1663">
        <f>I25+I28</f>
        <v>1481.7889492753625</v>
      </c>
      <c r="J21" s="685"/>
    </row>
    <row r="22" spans="1:14" s="1" customFormat="1" ht="16.5" thickBot="1">
      <c r="A22" s="674"/>
      <c r="B22" s="680" t="s">
        <v>826</v>
      </c>
      <c r="C22" s="681" t="s">
        <v>827</v>
      </c>
      <c r="D22" s="682" t="s">
        <v>829</v>
      </c>
      <c r="E22" s="683"/>
      <c r="F22" s="683">
        <v>2.2999999999999998</v>
      </c>
      <c r="G22" s="683">
        <f>F22</f>
        <v>2.2999999999999998</v>
      </c>
      <c r="H22" s="683">
        <f>G22</f>
        <v>2.2999999999999998</v>
      </c>
      <c r="I22" s="1664">
        <f>H22</f>
        <v>2.2999999999999998</v>
      </c>
      <c r="J22" s="685"/>
    </row>
    <row r="23" spans="1:14" s="1" customFormat="1" ht="16.5" thickBot="1">
      <c r="A23" s="674"/>
      <c r="B23" s="680" t="s">
        <v>828</v>
      </c>
      <c r="C23" s="681"/>
      <c r="D23" s="682" t="s">
        <v>829</v>
      </c>
      <c r="E23" s="683"/>
      <c r="F23" s="1665">
        <f>F31/F26</f>
        <v>2.1137747641507789</v>
      </c>
      <c r="G23" s="1665">
        <f>G31/G26</f>
        <v>2.0799446621144759</v>
      </c>
      <c r="H23" s="1665">
        <f>H31/H26</f>
        <v>1.9922827780335368</v>
      </c>
      <c r="I23" s="1665">
        <f>I31/I26</f>
        <v>2.0729810997474369</v>
      </c>
      <c r="J23" s="685"/>
    </row>
    <row r="24" spans="1:14" s="1" customFormat="1" ht="16.5" thickBot="1">
      <c r="A24" s="674"/>
      <c r="B24" s="680" t="s">
        <v>830</v>
      </c>
      <c r="C24" s="681"/>
      <c r="D24" s="682"/>
      <c r="E24" s="683"/>
      <c r="F24" s="1666">
        <f>F20-F21</f>
        <v>0</v>
      </c>
      <c r="G24" s="1666">
        <f>G20-G21</f>
        <v>0</v>
      </c>
      <c r="H24" s="1666">
        <f>H20-H21</f>
        <v>0</v>
      </c>
      <c r="I24" s="1667">
        <f>I20-I21</f>
        <v>0</v>
      </c>
      <c r="J24" s="685"/>
    </row>
    <row r="25" spans="1:14" s="1" customFormat="1" ht="16.5" thickBot="1">
      <c r="A25" s="674"/>
      <c r="B25" s="680" t="s">
        <v>831</v>
      </c>
      <c r="C25" s="681"/>
      <c r="D25" s="682"/>
      <c r="E25" s="683" t="s">
        <v>17</v>
      </c>
      <c r="F25" s="1665">
        <f>F26/F16</f>
        <v>772.77536802826285</v>
      </c>
      <c r="G25" s="1665">
        <f>G26/G16</f>
        <v>807.37725017878211</v>
      </c>
      <c r="H25" s="1665">
        <f>H26/H16</f>
        <v>795.84328946194239</v>
      </c>
      <c r="I25" s="1668">
        <f>I26/I16</f>
        <v>818.91121089562182</v>
      </c>
      <c r="J25" s="685"/>
    </row>
    <row r="26" spans="1:14" s="1" customFormat="1" ht="19.5" thickBot="1">
      <c r="A26" s="370">
        <v>12</v>
      </c>
      <c r="B26" s="686" t="s">
        <v>837</v>
      </c>
      <c r="C26" s="6" t="s">
        <v>213</v>
      </c>
      <c r="D26" s="5" t="s">
        <v>14</v>
      </c>
      <c r="E26" s="4" t="s">
        <v>13</v>
      </c>
      <c r="F26" s="1669">
        <f>'Свод для ПТО 2023г'!F54</f>
        <v>243880</v>
      </c>
      <c r="G26" s="1669">
        <f>'Свод для ПТО 2023г'!F83</f>
        <v>254800</v>
      </c>
      <c r="H26" s="1669">
        <f>'Свод для ПТО 2023г'!F113</f>
        <v>251160</v>
      </c>
      <c r="I26" s="1669">
        <f>'Свод для ПТО 2023г'!F143</f>
        <v>258440</v>
      </c>
      <c r="J26" s="688"/>
    </row>
    <row r="27" spans="1:14" s="1" customFormat="1" ht="18.75" thickBot="1">
      <c r="A27" s="370">
        <v>13</v>
      </c>
      <c r="B27" s="686" t="s">
        <v>838</v>
      </c>
      <c r="C27" s="6" t="s">
        <v>214</v>
      </c>
      <c r="D27" s="5" t="s">
        <v>7</v>
      </c>
      <c r="E27" s="4" t="s">
        <v>13</v>
      </c>
      <c r="F27" s="1826">
        <f>F26+G26+H26+I26</f>
        <v>1008280</v>
      </c>
      <c r="G27" s="1827"/>
      <c r="H27" s="1827"/>
      <c r="I27" s="1828"/>
      <c r="J27" s="688"/>
    </row>
    <row r="28" spans="1:14" s="1" customFormat="1" ht="30.75" thickBot="1">
      <c r="A28" s="370"/>
      <c r="B28" s="680" t="s">
        <v>832</v>
      </c>
      <c r="C28" s="681"/>
      <c r="D28" s="682"/>
      <c r="E28" s="683" t="s">
        <v>17</v>
      </c>
      <c r="F28" s="1665">
        <f>F20-F25</f>
        <v>649.31463197173707</v>
      </c>
      <c r="G28" s="1665">
        <f>G20-G25</f>
        <v>657.78286434586721</v>
      </c>
      <c r="H28" s="1665">
        <f>H20-H25</f>
        <v>595.75481080884481</v>
      </c>
      <c r="I28" s="1665">
        <f>I20-I25</f>
        <v>662.87773837974066</v>
      </c>
      <c r="J28" s="688"/>
    </row>
    <row r="29" spans="1:14" s="1" customFormat="1" ht="19.5" thickBot="1">
      <c r="A29" s="370"/>
      <c r="B29" s="686" t="s">
        <v>833</v>
      </c>
      <c r="C29" s="6" t="s">
        <v>213</v>
      </c>
      <c r="D29" s="5" t="s">
        <v>14</v>
      </c>
      <c r="E29" s="4" t="s">
        <v>13</v>
      </c>
      <c r="F29" s="1670">
        <f>F28*F15</f>
        <v>271627.38948109193</v>
      </c>
      <c r="G29" s="1670">
        <f>G28*G15</f>
        <v>275169.89990676852</v>
      </c>
      <c r="H29" s="1670">
        <f>H28*H15</f>
        <v>249221.74253090308</v>
      </c>
      <c r="I29" s="1670">
        <f>I28*I15</f>
        <v>277301.23541872768</v>
      </c>
      <c r="J29" s="688"/>
    </row>
    <row r="30" spans="1:14" s="1" customFormat="1" ht="18.75" thickBot="1">
      <c r="A30" s="370"/>
      <c r="B30" s="686" t="s">
        <v>834</v>
      </c>
      <c r="C30" s="6" t="s">
        <v>214</v>
      </c>
      <c r="D30" s="5" t="s">
        <v>7</v>
      </c>
      <c r="E30" s="4" t="s">
        <v>13</v>
      </c>
      <c r="F30" s="1826">
        <f>F29+G29+H29+I29</f>
        <v>1073320.2673374913</v>
      </c>
      <c r="G30" s="1827"/>
      <c r="H30" s="1827"/>
      <c r="I30" s="1828"/>
      <c r="J30" s="688"/>
    </row>
    <row r="31" spans="1:14" s="1" customFormat="1" ht="19.5" thickBot="1">
      <c r="A31" s="370"/>
      <c r="B31" s="686" t="s">
        <v>835</v>
      </c>
      <c r="C31" s="6" t="s">
        <v>213</v>
      </c>
      <c r="D31" s="5" t="s">
        <v>14</v>
      </c>
      <c r="E31" s="4" t="s">
        <v>13</v>
      </c>
      <c r="F31" s="687">
        <f>F26+F29</f>
        <v>515507.38948109193</v>
      </c>
      <c r="G31" s="687">
        <f>G26+G29</f>
        <v>529969.89990676846</v>
      </c>
      <c r="H31" s="687">
        <f>H26+H29</f>
        <v>500381.74253090308</v>
      </c>
      <c r="I31" s="687">
        <f>I26+I29</f>
        <v>535741.23541872762</v>
      </c>
      <c r="J31" s="688"/>
    </row>
    <row r="32" spans="1:14" s="1" customFormat="1" ht="18.75" thickBot="1">
      <c r="A32" s="370"/>
      <c r="B32" s="686" t="s">
        <v>836</v>
      </c>
      <c r="C32" s="6" t="s">
        <v>214</v>
      </c>
      <c r="D32" s="5" t="s">
        <v>7</v>
      </c>
      <c r="E32" s="4" t="s">
        <v>13</v>
      </c>
      <c r="F32" s="1826">
        <f>F31+G31+H31+I31</f>
        <v>2081600.267337491</v>
      </c>
      <c r="G32" s="1827"/>
      <c r="H32" s="1827"/>
      <c r="I32" s="1828"/>
      <c r="J32" s="688"/>
    </row>
    <row r="33" spans="1:18" s="1" customFormat="1" ht="31.5" customHeight="1" thickBot="1">
      <c r="A33" s="890">
        <v>14</v>
      </c>
      <c r="B33" s="891" t="s">
        <v>727</v>
      </c>
      <c r="C33" s="892" t="s">
        <v>216</v>
      </c>
      <c r="D33" s="893"/>
      <c r="E33" s="894" t="s">
        <v>0</v>
      </c>
      <c r="F33" s="383">
        <v>1</v>
      </c>
      <c r="G33" s="383">
        <v>1</v>
      </c>
      <c r="H33" s="383">
        <v>1</v>
      </c>
      <c r="I33" s="383">
        <v>1</v>
      </c>
      <c r="J33" s="668" t="s">
        <v>476</v>
      </c>
    </row>
    <row r="34" spans="1:18" ht="32.25" customHeight="1" thickBot="1">
      <c r="A34" s="890">
        <v>15</v>
      </c>
      <c r="B34" s="896" t="s">
        <v>730</v>
      </c>
      <c r="C34" s="892" t="s">
        <v>556</v>
      </c>
      <c r="D34" s="892"/>
      <c r="E34" s="894" t="s">
        <v>13</v>
      </c>
      <c r="F34" s="383">
        <f>F31</f>
        <v>515507.38948109193</v>
      </c>
      <c r="G34" s="383">
        <f>G31</f>
        <v>529969.89990676846</v>
      </c>
      <c r="H34" s="383">
        <f>H31</f>
        <v>500381.74253090308</v>
      </c>
      <c r="I34" s="383">
        <f>I31</f>
        <v>535741.23541872762</v>
      </c>
      <c r="J34" s="261" t="s">
        <v>483</v>
      </c>
      <c r="K34" s="695"/>
      <c r="L34" s="695"/>
      <c r="M34" s="695"/>
      <c r="O34" s="695"/>
    </row>
    <row r="35" spans="1:18" ht="32.25" customHeight="1" thickBot="1">
      <c r="A35" s="370">
        <v>16</v>
      </c>
      <c r="B35" s="350" t="s">
        <v>725</v>
      </c>
      <c r="C35" s="267" t="s">
        <v>557</v>
      </c>
      <c r="D35" s="267"/>
      <c r="E35" s="4" t="s">
        <v>13</v>
      </c>
      <c r="F35" s="694">
        <f>F44</f>
        <v>0.4565917993739757</v>
      </c>
      <c r="G35" s="694">
        <f>G44</f>
        <v>0.44894947509492888</v>
      </c>
      <c r="H35" s="694">
        <f>H44</f>
        <v>0.42810838178991373</v>
      </c>
      <c r="I35" s="694">
        <f>I44</f>
        <v>0.44734963012371431</v>
      </c>
      <c r="J35" s="895"/>
      <c r="L35" s="1129"/>
      <c r="M35" s="1129"/>
      <c r="N35" s="1129"/>
      <c r="O35" s="1129"/>
      <c r="P35" s="1127"/>
    </row>
    <row r="36" spans="1:18" s="1" customFormat="1" ht="29.25" hidden="1" thickBot="1">
      <c r="A36" s="370">
        <v>17</v>
      </c>
      <c r="B36" s="559" t="s">
        <v>479</v>
      </c>
      <c r="C36" s="343" t="s">
        <v>223</v>
      </c>
      <c r="D36" s="560" t="s">
        <v>217</v>
      </c>
      <c r="E36" s="411" t="s">
        <v>1</v>
      </c>
      <c r="F36" s="670">
        <f>IFERROR(IF(F35&gt;F26,F33,F35/F26),0)</f>
        <v>1.8721986197063135E-6</v>
      </c>
      <c r="G36" s="670">
        <f>IFERROR(IF(G35&gt;G26,G33,G35/G26),0)</f>
        <v>1.7619681126174603E-6</v>
      </c>
      <c r="H36" s="670">
        <f>IFERROR(IF(H35&gt;H26,H33,H35/H26),0)</f>
        <v>1.7045245333250268E-6</v>
      </c>
      <c r="I36" s="670">
        <f>IFERROR(IF(I35&gt;I26,I33,I35/I26),0)</f>
        <v>1.7309612680843303E-6</v>
      </c>
      <c r="J36" s="561" t="s">
        <v>369</v>
      </c>
      <c r="L36" s="1652"/>
      <c r="M36" s="1652"/>
      <c r="N36" s="1652"/>
      <c r="O36" s="1652"/>
      <c r="P36" s="1652"/>
    </row>
    <row r="37" spans="1:18" ht="18.75" thickBot="1">
      <c r="A37" s="368">
        <v>23</v>
      </c>
      <c r="B37" s="359" t="s">
        <v>724</v>
      </c>
      <c r="C37" s="15" t="s">
        <v>214</v>
      </c>
      <c r="D37" s="14" t="s">
        <v>7</v>
      </c>
      <c r="E37" s="1366" t="s">
        <v>13</v>
      </c>
      <c r="F37" s="1826">
        <f>F35+G35+H35+I35</f>
        <v>1.7809992863825326</v>
      </c>
      <c r="G37" s="1827"/>
      <c r="H37" s="1827"/>
      <c r="I37" s="1828"/>
      <c r="J37" s="36"/>
      <c r="L37" s="1129"/>
      <c r="M37" s="1129"/>
      <c r="N37" s="1129"/>
      <c r="O37" s="1129"/>
      <c r="P37" s="1127"/>
    </row>
    <row r="38" spans="1:18" ht="20.25" customHeight="1" thickBot="1">
      <c r="A38" s="368">
        <v>24</v>
      </c>
      <c r="B38" s="359" t="s">
        <v>726</v>
      </c>
      <c r="C38" s="264"/>
      <c r="D38" s="386"/>
      <c r="E38" s="1369" t="s">
        <v>291</v>
      </c>
      <c r="F38" s="1371">
        <f>F35/1.65</f>
        <v>0.27672230265089437</v>
      </c>
      <c r="G38" s="1371">
        <f>G35/1.65</f>
        <v>0.27209059096662358</v>
      </c>
      <c r="H38" s="1371">
        <f>H35/1.65</f>
        <v>0.25945962532722044</v>
      </c>
      <c r="I38" s="1371">
        <f>I35/1.65</f>
        <v>0.27112098795376627</v>
      </c>
      <c r="J38" s="1370"/>
      <c r="L38" s="1129"/>
      <c r="M38" s="1129"/>
      <c r="N38" s="1129"/>
      <c r="O38" s="1129"/>
      <c r="P38" s="1127"/>
    </row>
    <row r="39" spans="1:18" ht="20.25" customHeight="1" thickBot="1">
      <c r="A39" s="368">
        <v>25</v>
      </c>
      <c r="B39" s="359" t="s">
        <v>723</v>
      </c>
      <c r="C39" s="15" t="s">
        <v>214</v>
      </c>
      <c r="D39" s="14" t="s">
        <v>7</v>
      </c>
      <c r="E39" s="1366" t="s">
        <v>13</v>
      </c>
      <c r="F39" s="1838">
        <f>F38+G38+H38+I38</f>
        <v>1.0793935068985046</v>
      </c>
      <c r="G39" s="1839"/>
      <c r="H39" s="1839"/>
      <c r="I39" s="1840"/>
      <c r="J39" s="36"/>
      <c r="L39" s="1078"/>
      <c r="M39" s="1078"/>
      <c r="N39" s="1078"/>
      <c r="O39" s="1078"/>
    </row>
    <row r="40" spans="1:18" ht="45.75" thickBot="1">
      <c r="A40" s="370">
        <v>26</v>
      </c>
      <c r="B40" s="669" t="s">
        <v>731</v>
      </c>
      <c r="C40" s="267" t="s">
        <v>216</v>
      </c>
      <c r="D40" s="512"/>
      <c r="E40" s="4" t="s">
        <v>0</v>
      </c>
      <c r="F40" s="245">
        <v>1</v>
      </c>
      <c r="G40" s="245">
        <v>1</v>
      </c>
      <c r="H40" s="245">
        <v>1</v>
      </c>
      <c r="I40" s="245">
        <v>1</v>
      </c>
      <c r="J40" s="668" t="s">
        <v>476</v>
      </c>
      <c r="L40" s="1078"/>
      <c r="M40" s="1078"/>
      <c r="N40" s="1078"/>
      <c r="O40" s="1078"/>
    </row>
    <row r="41" spans="1:18" s="90" customFormat="1" ht="29.25" thickBot="1">
      <c r="A41" s="342">
        <v>27</v>
      </c>
      <c r="B41" s="342" t="s">
        <v>722</v>
      </c>
      <c r="C41" s="343" t="s">
        <v>223</v>
      </c>
      <c r="D41" s="560"/>
      <c r="E41" s="411" t="s">
        <v>1</v>
      </c>
      <c r="F41" s="670">
        <f>IF(F15=0,0,(F31)/F17/F18)</f>
        <v>0.99919198448610203</v>
      </c>
      <c r="G41" s="670">
        <f>IF(G15=0,0,(G31)/G17/G18)</f>
        <v>0.99910542886806597</v>
      </c>
      <c r="H41" s="670">
        <f>IF(H15=0,0,(H31)/H17/H18)</f>
        <v>0.99905818500014187</v>
      </c>
      <c r="I41" s="670">
        <f>IF(I15=0,0,(I31)/I17/I18)</f>
        <v>0.99908976835875052</v>
      </c>
      <c r="J41" s="561" t="s">
        <v>369</v>
      </c>
      <c r="K41" s="89"/>
      <c r="L41" s="1078"/>
      <c r="M41" s="1078"/>
      <c r="N41" s="1078"/>
      <c r="O41" s="1078"/>
      <c r="P41" s="89"/>
      <c r="Q41" s="89"/>
      <c r="R41" s="89"/>
    </row>
    <row r="42" spans="1:18">
      <c r="F42" s="695"/>
      <c r="G42" s="695"/>
      <c r="H42" s="695"/>
      <c r="I42" s="695"/>
      <c r="J42" s="1408"/>
      <c r="L42" s="1078"/>
      <c r="M42" s="1078"/>
      <c r="N42" s="1078"/>
      <c r="O42" s="1078"/>
    </row>
    <row r="43" spans="1:18" s="90" customFormat="1">
      <c r="A43" s="89"/>
      <c r="B43" s="89"/>
      <c r="C43" s="89"/>
      <c r="D43" s="89"/>
      <c r="E43" s="89" t="s">
        <v>845</v>
      </c>
      <c r="F43" s="1683">
        <f>F25/F20</f>
        <v>0.54340820062602435</v>
      </c>
      <c r="G43" s="1683">
        <f>G25/G20</f>
        <v>0.55105052490507112</v>
      </c>
      <c r="H43" s="1683">
        <f>H25/H20</f>
        <v>0.57189161821008627</v>
      </c>
      <c r="I43" s="1683">
        <f>I25/I20</f>
        <v>0.55265036987628569</v>
      </c>
      <c r="J43" s="1466"/>
      <c r="K43" s="89"/>
      <c r="L43" s="1111"/>
      <c r="M43" s="1111"/>
      <c r="N43" s="1111"/>
      <c r="O43" s="1130"/>
      <c r="P43" s="89"/>
      <c r="Q43" s="89"/>
      <c r="R43" s="89"/>
    </row>
    <row r="44" spans="1:18" s="90" customFormat="1">
      <c r="A44" s="89"/>
      <c r="B44" s="89"/>
      <c r="C44" s="89"/>
      <c r="D44" s="89"/>
      <c r="E44" s="1685" t="s">
        <v>844</v>
      </c>
      <c r="F44" s="1684">
        <f>F28/F21</f>
        <v>0.4565917993739757</v>
      </c>
      <c r="G44" s="1684">
        <f>G28/G21</f>
        <v>0.44894947509492888</v>
      </c>
      <c r="H44" s="1684">
        <f>H28/H21</f>
        <v>0.42810838178991373</v>
      </c>
      <c r="I44" s="1684">
        <f>I28/I21</f>
        <v>0.44734963012371431</v>
      </c>
      <c r="J44" s="1475"/>
      <c r="K44" s="89"/>
      <c r="L44" s="89"/>
      <c r="M44" s="89"/>
      <c r="N44" s="89"/>
      <c r="O44" s="89"/>
      <c r="P44" s="89"/>
      <c r="Q44" s="89"/>
      <c r="R44" s="89"/>
    </row>
    <row r="45" spans="1:18" s="90" customFormat="1">
      <c r="A45" s="89"/>
      <c r="B45" s="89"/>
      <c r="C45" s="89"/>
      <c r="D45" s="89"/>
      <c r="E45" s="89"/>
      <c r="F45" s="1078"/>
      <c r="G45" s="1078"/>
      <c r="H45" s="1078"/>
      <c r="I45" s="1078"/>
      <c r="J45" s="1408"/>
      <c r="K45" s="89"/>
      <c r="L45" s="89"/>
      <c r="M45" s="89"/>
      <c r="N45" s="89"/>
      <c r="O45" s="89"/>
      <c r="P45" s="89"/>
      <c r="Q45" s="89"/>
      <c r="R45" s="89"/>
    </row>
    <row r="46" spans="1:18" s="90" customFormat="1">
      <c r="A46" s="89"/>
      <c r="B46" s="89"/>
      <c r="C46" s="89"/>
      <c r="D46" s="1647"/>
      <c r="E46" s="1646"/>
      <c r="F46" s="1476"/>
      <c r="G46" s="1075"/>
      <c r="H46" s="1075"/>
      <c r="I46" s="1075"/>
      <c r="K46" s="89"/>
      <c r="L46" s="89"/>
      <c r="M46" s="89"/>
      <c r="N46" s="89"/>
      <c r="O46" s="89"/>
      <c r="P46" s="89"/>
      <c r="Q46" s="89"/>
      <c r="R46" s="89"/>
    </row>
    <row r="47" spans="1:18" s="90" customFormat="1">
      <c r="A47" s="89"/>
      <c r="B47" s="89"/>
      <c r="C47" s="89"/>
      <c r="D47" s="89"/>
      <c r="E47" s="89"/>
      <c r="F47" s="1078"/>
      <c r="G47" s="1078"/>
      <c r="H47" s="1078"/>
      <c r="I47" s="1078"/>
      <c r="K47" s="89"/>
      <c r="L47" s="89"/>
      <c r="M47" s="89"/>
      <c r="N47" s="89"/>
      <c r="O47" s="89"/>
      <c r="P47" s="89"/>
      <c r="Q47" s="89"/>
      <c r="R47" s="89"/>
    </row>
    <row r="48" spans="1:18" s="90" customFormat="1">
      <c r="A48" s="89"/>
      <c r="B48" s="89"/>
      <c r="C48" s="89"/>
      <c r="D48" s="89"/>
      <c r="E48" s="89"/>
      <c r="F48" s="1078"/>
      <c r="G48" s="1078"/>
      <c r="H48" s="1078"/>
      <c r="I48" s="1078"/>
      <c r="K48" s="89"/>
      <c r="L48" s="89"/>
      <c r="M48" s="89"/>
      <c r="N48" s="89"/>
      <c r="O48" s="89"/>
      <c r="P48" s="89"/>
      <c r="Q48" s="89"/>
      <c r="R48" s="89"/>
    </row>
    <row r="49" spans="1:18" s="90" customFormat="1">
      <c r="A49" s="89"/>
      <c r="B49" s="89"/>
      <c r="C49" s="89"/>
      <c r="D49" s="89"/>
      <c r="E49" s="89"/>
      <c r="F49" s="1078"/>
      <c r="G49" s="1078"/>
      <c r="H49" s="1078"/>
      <c r="I49" s="1078"/>
      <c r="K49" s="89"/>
      <c r="L49" s="89"/>
      <c r="M49" s="89"/>
      <c r="N49" s="89"/>
      <c r="O49" s="89"/>
      <c r="P49" s="89"/>
      <c r="Q49" s="89"/>
      <c r="R49" s="89"/>
    </row>
    <row r="50" spans="1:18" s="90" customFormat="1">
      <c r="A50" s="89"/>
      <c r="B50" s="89"/>
      <c r="C50" s="89"/>
      <c r="D50" s="89"/>
      <c r="E50" s="89"/>
      <c r="F50" s="1078"/>
      <c r="G50" s="1078"/>
      <c r="H50" s="1078"/>
      <c r="I50" s="1078"/>
      <c r="K50" s="89"/>
      <c r="L50" s="89"/>
      <c r="M50" s="89"/>
      <c r="N50" s="89"/>
      <c r="O50" s="89"/>
      <c r="P50" s="89"/>
      <c r="Q50" s="89"/>
      <c r="R50" s="89"/>
    </row>
  </sheetData>
  <mergeCells count="7">
    <mergeCell ref="A4:J4"/>
    <mergeCell ref="A14:J14"/>
    <mergeCell ref="F27:I27"/>
    <mergeCell ref="F37:I37"/>
    <mergeCell ref="F39:I39"/>
    <mergeCell ref="F30:I30"/>
    <mergeCell ref="F32:I3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27"/>
  <sheetViews>
    <sheetView zoomScale="85" zoomScaleNormal="85" workbookViewId="0">
      <pane ySplit="4" topLeftCell="A112" activePane="bottomLeft" state="frozen"/>
      <selection activeCell="F3" sqref="F3:I3"/>
      <selection pane="bottomLeft" activeCell="B224" sqref="B224"/>
    </sheetView>
  </sheetViews>
  <sheetFormatPr defaultColWidth="9.140625" defaultRowHeight="12.75"/>
  <cols>
    <col min="1" max="1" width="6.140625" style="92" customWidth="1"/>
    <col min="2" max="2" width="68.42578125" style="92" customWidth="1"/>
    <col min="3" max="3" width="8.5703125" style="93" customWidth="1"/>
    <col min="4" max="4" width="36.140625" style="92" customWidth="1"/>
    <col min="5" max="5" width="13.5703125" style="92" customWidth="1"/>
    <col min="6" max="9" width="15.85546875" style="89" bestFit="1" customWidth="1"/>
    <col min="10" max="10" width="52.7109375" style="89" customWidth="1"/>
    <col min="11" max="11" width="11.28515625" style="89" bestFit="1" customWidth="1"/>
    <col min="12" max="12" width="9.140625" style="89"/>
    <col min="13" max="13" width="12.7109375" style="89" customWidth="1"/>
    <col min="14" max="16384" width="9.140625" style="89"/>
  </cols>
  <sheetData>
    <row r="1" spans="1:13" ht="15.75">
      <c r="F1" s="1707">
        <f>F16*F7*F15</f>
        <v>4746068.7076043505</v>
      </c>
      <c r="G1" s="1707">
        <f t="shared" ref="G1:I1" si="0">G16*G7*G15</f>
        <v>6312052.2464204328</v>
      </c>
      <c r="H1" s="1707">
        <f t="shared" si="0"/>
        <v>6336417.5737853274</v>
      </c>
      <c r="I1" s="1707">
        <f t="shared" si="0"/>
        <v>4916376.563627406</v>
      </c>
      <c r="J1" s="429" t="s">
        <v>237</v>
      </c>
    </row>
    <row r="2" spans="1:13" ht="15.75">
      <c r="F2" s="1707">
        <f>F115*F106*F114</f>
        <v>0</v>
      </c>
      <c r="G2" s="1707">
        <f t="shared" ref="G2:I2" si="1">G115*G106*G114</f>
        <v>0</v>
      </c>
      <c r="H2" s="1707">
        <f t="shared" si="1"/>
        <v>0</v>
      </c>
      <c r="I2" s="1707">
        <f t="shared" si="1"/>
        <v>0</v>
      </c>
      <c r="J2" s="429" t="s">
        <v>236</v>
      </c>
    </row>
    <row r="3" spans="1:13" ht="16.5" thickBot="1">
      <c r="B3" s="1094" t="s">
        <v>645</v>
      </c>
      <c r="C3" s="1094" t="s">
        <v>646</v>
      </c>
      <c r="F3" s="1075">
        <f>F1+F2</f>
        <v>4746068.7076043505</v>
      </c>
      <c r="G3" s="1075">
        <f t="shared" ref="G3:I3" si="2">G1+G2</f>
        <v>6312052.2464204328</v>
      </c>
      <c r="H3" s="1075">
        <f t="shared" si="2"/>
        <v>6336417.5737853274</v>
      </c>
      <c r="I3" s="1075">
        <f t="shared" si="2"/>
        <v>4916376.563627406</v>
      </c>
    </row>
    <row r="4" spans="1:13" ht="32.25" customHeight="1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3" ht="15" thickBot="1">
      <c r="A5" s="1841" t="s">
        <v>710</v>
      </c>
      <c r="B5" s="1842"/>
      <c r="C5" s="1842"/>
      <c r="D5" s="1842"/>
      <c r="E5" s="1842"/>
      <c r="F5" s="1842"/>
      <c r="G5" s="1842"/>
      <c r="H5" s="1842"/>
      <c r="I5" s="1842"/>
      <c r="J5" s="1843"/>
    </row>
    <row r="6" spans="1:13" ht="14.25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'Экс 1 (3000) '!F14</f>
        <v>90.3</v>
      </c>
      <c r="G6" s="1297">
        <f>'Экс 1 (3000) '!G14</f>
        <v>90.3</v>
      </c>
      <c r="H6" s="1297">
        <f>'Экс 1 (3000) '!H14</f>
        <v>90.3</v>
      </c>
      <c r="I6" s="1297">
        <f>'Экс 1 (3000) '!I14</f>
        <v>90.3</v>
      </c>
      <c r="J6" s="216"/>
    </row>
    <row r="7" spans="1:13" ht="15.75">
      <c r="A7" s="321">
        <v>3</v>
      </c>
      <c r="B7" s="210" t="s">
        <v>359</v>
      </c>
      <c r="C7" s="215" t="s">
        <v>106</v>
      </c>
      <c r="D7" s="207" t="s">
        <v>477</v>
      </c>
      <c r="E7" s="94" t="s">
        <v>167</v>
      </c>
      <c r="F7" s="208">
        <f>'Экс 1 (3000) '!F15</f>
        <v>2.6694607001827833</v>
      </c>
      <c r="G7" s="208">
        <f>'Экс 1 (3000) '!G15</f>
        <v>2.7929051863078165</v>
      </c>
      <c r="H7" s="208">
        <f>'Экс 1 (3000) '!H15</f>
        <v>2.7846509632188936</v>
      </c>
      <c r="I7" s="208">
        <f>'Экс 1 (3000) '!I15</f>
        <v>2.8600212702893577</v>
      </c>
      <c r="J7" s="208"/>
    </row>
    <row r="8" spans="1:13" ht="15.75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IF('Экс 1 (3000) '!F16&lt;'Экс 1 (3000) '!F18,ROUND(F6/F7,1),'Экс 1 (3000) '!F18)</f>
        <v>33.799999999999997</v>
      </c>
      <c r="G8" s="41">
        <f>IF('Экс 1 (3000) '!G16&lt;'Экс 1 (3000) '!G18,ROUND(G6/G7,1),'Экс 1 (3000) '!G18)</f>
        <v>32.299999999999997</v>
      </c>
      <c r="H8" s="41">
        <f>IF('Экс 1 (3000) '!H16&lt;'Экс 1 (3000) '!H18,ROUND(H6/H7,1),'Экс 1 (3000) '!H18)</f>
        <v>32.4</v>
      </c>
      <c r="I8" s="41">
        <f>IF('Экс 1 (3000) '!I16&lt;'Экс 1 (3000) '!I18,ROUND(I6/I7,1),'Экс 1 (3000) '!I18)</f>
        <v>31.6</v>
      </c>
      <c r="J8" s="41"/>
    </row>
    <row r="9" spans="1:13" ht="14.25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97">
        <f>ROUND(I8*I7,1)</f>
        <v>90.4</v>
      </c>
      <c r="J9" s="97"/>
    </row>
    <row r="10" spans="1:13" ht="14.25">
      <c r="A10" s="321">
        <v>6</v>
      </c>
      <c r="B10" s="575" t="s">
        <v>160</v>
      </c>
      <c r="C10" s="270" t="s">
        <v>159</v>
      </c>
      <c r="D10" s="576" t="s">
        <v>11</v>
      </c>
      <c r="E10" s="403" t="s">
        <v>158</v>
      </c>
      <c r="F10" s="1723">
        <v>18.899999999999999</v>
      </c>
      <c r="G10" s="1723">
        <f>F10</f>
        <v>18.899999999999999</v>
      </c>
      <c r="H10" s="1723">
        <f>G10</f>
        <v>18.899999999999999</v>
      </c>
      <c r="I10" s="1723">
        <f>H10</f>
        <v>18.899999999999999</v>
      </c>
      <c r="J10" s="336" t="s">
        <v>153</v>
      </c>
    </row>
    <row r="11" spans="1:13" ht="14.25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'Экс 1 (3000) '!F22</f>
        <v>4.7300000000000004</v>
      </c>
      <c r="G11" s="213">
        <f>'Экс 1 (3000) '!G22</f>
        <v>4.7300000000000004</v>
      </c>
      <c r="H11" s="213">
        <f>'Экс 1 (3000) '!H22</f>
        <v>4.7300000000000004</v>
      </c>
      <c r="I11" s="213">
        <f>'Экс 1 (3000) '!I22</f>
        <v>4.2</v>
      </c>
      <c r="J11" s="337"/>
    </row>
    <row r="12" spans="1:13" ht="15" customHeight="1">
      <c r="A12" s="321">
        <v>8</v>
      </c>
      <c r="B12" s="575" t="s">
        <v>155</v>
      </c>
      <c r="C12" s="270" t="s">
        <v>154</v>
      </c>
      <c r="D12" s="576" t="s">
        <v>11</v>
      </c>
      <c r="E12" s="596" t="s">
        <v>61</v>
      </c>
      <c r="F12" s="247">
        <v>1</v>
      </c>
      <c r="G12" s="247">
        <v>1</v>
      </c>
      <c r="H12" s="247">
        <v>1</v>
      </c>
      <c r="I12" s="247">
        <v>1</v>
      </c>
      <c r="J12" s="336" t="s">
        <v>153</v>
      </c>
    </row>
    <row r="13" spans="1:13" ht="15.75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98">
        <f>'Экс 1 (3000) '!F69</f>
        <v>479.76867951822612</v>
      </c>
      <c r="G13" s="98">
        <f>'Экс 1 (3000) '!G69</f>
        <v>479.76867951822612</v>
      </c>
      <c r="H13" s="98">
        <f>'Экс 1 (3000) '!H69</f>
        <v>479.76867951822612</v>
      </c>
      <c r="I13" s="98">
        <f>'Экс 1 (3000) '!I69</f>
        <v>479.76867951822612</v>
      </c>
      <c r="J13" s="98"/>
    </row>
    <row r="14" spans="1:13" ht="13.5" thickBot="1">
      <c r="A14" s="321">
        <v>10</v>
      </c>
      <c r="B14" s="271" t="s">
        <v>150</v>
      </c>
      <c r="C14" s="270" t="s">
        <v>149</v>
      </c>
      <c r="D14" s="597" t="s">
        <v>148</v>
      </c>
      <c r="E14" s="272"/>
      <c r="F14" s="273" t="s">
        <v>576</v>
      </c>
      <c r="G14" s="273" t="s">
        <v>576</v>
      </c>
      <c r="H14" s="273" t="s">
        <v>576</v>
      </c>
      <c r="I14" s="273" t="s">
        <v>576</v>
      </c>
      <c r="J14" s="328"/>
    </row>
    <row r="15" spans="1:13" ht="15" thickBot="1">
      <c r="A15" s="315">
        <v>11.1</v>
      </c>
      <c r="B15" s="316" t="s">
        <v>383</v>
      </c>
      <c r="C15" s="317" t="s">
        <v>147</v>
      </c>
      <c r="D15" s="318" t="s">
        <v>146</v>
      </c>
      <c r="E15" s="319" t="s">
        <v>145</v>
      </c>
      <c r="F15" s="320">
        <f>'Свод для ПТО 2023г'!S37</f>
        <v>2.5917098173884741</v>
      </c>
      <c r="G15" s="320">
        <f>'Свод для ПТО 2023г'!S66</f>
        <v>3.0623726021898219</v>
      </c>
      <c r="H15" s="320">
        <f>'Свод для ПТО 2023г'!S96</f>
        <v>3.26</v>
      </c>
      <c r="I15" s="320">
        <f>'Свод для ПТО 2023г'!S126</f>
        <v>3</v>
      </c>
      <c r="J15" s="329" t="s">
        <v>222</v>
      </c>
    </row>
    <row r="16" spans="1:13" ht="16.5" thickBot="1">
      <c r="A16" s="321">
        <v>11.1</v>
      </c>
      <c r="B16" s="275" t="s">
        <v>384</v>
      </c>
      <c r="C16" s="270"/>
      <c r="D16" s="274"/>
      <c r="E16" s="276" t="s">
        <v>126</v>
      </c>
      <c r="F16" s="277">
        <f>'Экс 1 (3000) '!F57</f>
        <v>686000</v>
      </c>
      <c r="G16" s="277">
        <f>'Экс 1 (3000) '!G57</f>
        <v>738000</v>
      </c>
      <c r="H16" s="277">
        <f>'Экс 1 (3000) '!H57</f>
        <v>698000</v>
      </c>
      <c r="I16" s="277">
        <f>'Экс 1 (3000) '!I57</f>
        <v>573000</v>
      </c>
      <c r="J16" s="346" t="s">
        <v>222</v>
      </c>
      <c r="M16" s="1624">
        <f>F16+G16+H16+I16</f>
        <v>2695000</v>
      </c>
    </row>
    <row r="17" spans="1:20" ht="18.75" customHeight="1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16.46</v>
      </c>
      <c r="G17" s="204">
        <f>IFERROR(ROUND(60*2*G15/G$10,2),0)</f>
        <v>19.440000000000001</v>
      </c>
      <c r="H17" s="204">
        <f>IFERROR(ROUND(60*2*H15/H$10,2),0)</f>
        <v>20.7</v>
      </c>
      <c r="I17" s="204">
        <f>IFERROR(ROUND(60*2*I15/I$10,2),0)</f>
        <v>19.05</v>
      </c>
      <c r="J17" s="330"/>
    </row>
    <row r="18" spans="1:20" ht="14.25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22.19</v>
      </c>
      <c r="G18" s="203">
        <f>IF(G17=0,0,G$11+G$12+G17)</f>
        <v>25.17</v>
      </c>
      <c r="H18" s="203">
        <f>IF(H17=0,0,H$11+H$12+H17)</f>
        <v>26.43</v>
      </c>
      <c r="I18" s="203">
        <f>IF(I17=0,0,I$11+I$12+I17)</f>
        <v>24.25</v>
      </c>
      <c r="J18" s="326"/>
    </row>
    <row r="19" spans="1:20" ht="14.25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2.7</v>
      </c>
      <c r="G19" s="196">
        <f>IF(G18=0,0,ROUND(60/G18,1))</f>
        <v>2.4</v>
      </c>
      <c r="H19" s="196">
        <f>IF(H18=0,0,ROUND(60/H18,1))</f>
        <v>2.2999999999999998</v>
      </c>
      <c r="I19" s="196">
        <f>IF(I18=0,0,ROUND(60/I18,1))</f>
        <v>2.5</v>
      </c>
      <c r="J19" s="326"/>
    </row>
    <row r="20" spans="1:20" ht="16.5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91</v>
      </c>
      <c r="G20" s="201">
        <f>ROUND(G19*G$8,0)</f>
        <v>78</v>
      </c>
      <c r="H20" s="201">
        <f>ROUND(H19*H$8,0)</f>
        <v>75</v>
      </c>
      <c r="I20" s="201">
        <f>ROUND(I19*I$8,0)</f>
        <v>79</v>
      </c>
      <c r="J20" s="327"/>
    </row>
    <row r="21" spans="1:20" ht="15" customHeight="1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199">
        <f>IF(I$14="да",0,IF(I20=0,0,(ROUND(I18*(ROUNDUP(I$13/I20,0)-ROUND(I$13/I20,2))/ROUND(I$13/I20,2),2))))</f>
        <v>0</v>
      </c>
      <c r="J21" s="331"/>
    </row>
    <row r="22" spans="1:20" ht="14.25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22.19</v>
      </c>
      <c r="G22" s="196">
        <f>G18+G21</f>
        <v>25.17</v>
      </c>
      <c r="H22" s="196">
        <f>H18+H21</f>
        <v>26.43</v>
      </c>
      <c r="I22" s="196">
        <f>I18+I21</f>
        <v>24.25</v>
      </c>
      <c r="J22" s="326"/>
      <c r="Q22" s="89">
        <f>Q24*Q23</f>
        <v>62700400.000000007</v>
      </c>
      <c r="R22" s="89">
        <f>R24*R23</f>
        <v>56826000</v>
      </c>
      <c r="S22" s="89">
        <f>S24*S23</f>
        <v>51372799.999999993</v>
      </c>
      <c r="T22" s="89">
        <f>T24*T23</f>
        <v>44808600</v>
      </c>
    </row>
    <row r="23" spans="1:20" ht="15" thickBot="1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2.70392068499324</v>
      </c>
      <c r="G23" s="196">
        <f>IF(G22=0,0,60/G22)</f>
        <v>2.3837902264600714</v>
      </c>
      <c r="H23" s="196">
        <f>IF(H22=0,0,60/H22)</f>
        <v>2.2701475595913734</v>
      </c>
      <c r="I23" s="196">
        <f>IF(I22=0,0,60/I22)</f>
        <v>2.4742268041237114</v>
      </c>
      <c r="J23" s="330"/>
      <c r="Q23" s="89">
        <f>'Экс 1 (3000) '!F57</f>
        <v>686000</v>
      </c>
      <c r="R23" s="89">
        <f>'Экс 1 (3000) '!G57</f>
        <v>738000</v>
      </c>
      <c r="S23" s="89">
        <f>'Экс 1 (3000) '!H57</f>
        <v>698000</v>
      </c>
      <c r="T23" s="89">
        <f>'Экс 1 (3000) '!I57</f>
        <v>573000</v>
      </c>
    </row>
    <row r="24" spans="1:20" ht="17.25" thickBot="1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91.4</v>
      </c>
      <c r="G24" s="195">
        <f>ROUND(G23*G$8,1)</f>
        <v>77</v>
      </c>
      <c r="H24" s="195">
        <f>ROUND(H23*H$8,1)</f>
        <v>73.599999999999994</v>
      </c>
      <c r="I24" s="195">
        <f>ROUND(I23*I$8,1)</f>
        <v>78.2</v>
      </c>
      <c r="J24" s="332"/>
      <c r="M24" s="1624">
        <f>(F16*F24+G16*G24+H16*H24+I16*I24)/M16</f>
        <v>80.040000000000006</v>
      </c>
      <c r="Q24" s="1130">
        <f>F24</f>
        <v>91.4</v>
      </c>
      <c r="R24" s="1130">
        <f>G24</f>
        <v>77</v>
      </c>
      <c r="S24" s="1130">
        <f>H24</f>
        <v>73.599999999999994</v>
      </c>
      <c r="T24" s="1130">
        <f>I24</f>
        <v>78.2</v>
      </c>
    </row>
    <row r="25" spans="1:20" ht="13.5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97">
        <f>IFERROR(F16/F$8*F15*F$9,0)</f>
        <v>4744607.8909026654</v>
      </c>
      <c r="G25" s="697">
        <f>IFERROR(G16/G$8*G15*G$9,0)</f>
        <v>6311293.9453105638</v>
      </c>
      <c r="H25" s="697">
        <f>IFERROR(H16/H$8*H15*H$9,0)</f>
        <v>6334823.9506172836</v>
      </c>
      <c r="I25" s="697">
        <f>IFERROR(I16/I$8*I15*I$9,0)</f>
        <v>4917645.5696202526</v>
      </c>
      <c r="J25" s="612"/>
      <c r="M25" s="1624">
        <f>M16*M24</f>
        <v>215707800.00000003</v>
      </c>
    </row>
    <row r="26" spans="1:20" ht="14.25" hidden="1">
      <c r="A26" s="315">
        <v>11.2</v>
      </c>
      <c r="B26" s="316" t="s">
        <v>423</v>
      </c>
      <c r="C26" s="317" t="s">
        <v>147</v>
      </c>
      <c r="D26" s="318" t="s">
        <v>146</v>
      </c>
      <c r="E26" s="319" t="s">
        <v>145</v>
      </c>
      <c r="F26" s="320">
        <v>0</v>
      </c>
      <c r="G26" s="320">
        <v>0</v>
      </c>
      <c r="H26" s="320">
        <v>0</v>
      </c>
      <c r="I26" s="320">
        <v>0</v>
      </c>
      <c r="J26" s="329" t="s">
        <v>222</v>
      </c>
    </row>
    <row r="27" spans="1:20" ht="15.75" hidden="1">
      <c r="A27" s="322">
        <v>11.2</v>
      </c>
      <c r="B27" s="275" t="s">
        <v>416</v>
      </c>
      <c r="C27" s="270"/>
      <c r="D27" s="274"/>
      <c r="E27" s="276" t="s">
        <v>126</v>
      </c>
      <c r="F27" s="277">
        <v>0</v>
      </c>
      <c r="G27" s="277">
        <v>0</v>
      </c>
      <c r="H27" s="277">
        <v>0</v>
      </c>
      <c r="I27" s="277">
        <v>0</v>
      </c>
      <c r="J27" s="346" t="s">
        <v>222</v>
      </c>
    </row>
    <row r="28" spans="1:20" ht="18.75" hidden="1" customHeight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186">
        <f>IFERROR(ROUND(60*2*I26/I$10,2),0)</f>
        <v>0</v>
      </c>
      <c r="J28" s="330"/>
    </row>
    <row r="29" spans="1:20" ht="14.25" hidden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185">
        <f>IF(I28=0,0,I$11+I$12+I28)</f>
        <v>0</v>
      </c>
      <c r="J29" s="326"/>
    </row>
    <row r="30" spans="1:20" ht="14.25" hidden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178">
        <f>IF(I29=0,0,ROUND(60/I29,1))</f>
        <v>0</v>
      </c>
      <c r="J30" s="326"/>
    </row>
    <row r="31" spans="1:20" ht="16.5" hidden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183">
        <f>ROUND(I30*I$8,0)</f>
        <v>0</v>
      </c>
      <c r="J31" s="327"/>
    </row>
    <row r="32" spans="1:20" ht="15" hidden="1" customHeight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181">
        <f>IF(I$14="да",0,IF(I31=0,0,(ROUND(I29*(ROUNDUP(I$13/I31,0)-ROUND(I$13/I31,2))/ROUND(I$13/I31,2),2))))</f>
        <v>0</v>
      </c>
      <c r="J32" s="331"/>
    </row>
    <row r="33" spans="1:10" ht="14.25" hidden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178">
        <f>I29+I32</f>
        <v>0</v>
      </c>
      <c r="J33" s="326"/>
    </row>
    <row r="34" spans="1:10" ht="14.25" hidden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178">
        <f>IF(I33=0,0,60/I33)</f>
        <v>0</v>
      </c>
      <c r="J34" s="330"/>
    </row>
    <row r="35" spans="1:10" ht="16.5" hidden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177">
        <f>ROUND(I34*I$8,1)</f>
        <v>0</v>
      </c>
      <c r="J35" s="332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644">
        <f>IFERROR(I27/I$8*I26*I$9,0)</f>
        <v>0</v>
      </c>
      <c r="J36" s="612"/>
    </row>
    <row r="37" spans="1:10" ht="14.25" hidden="1">
      <c r="A37" s="315">
        <v>11.3</v>
      </c>
      <c r="B37" s="316" t="s">
        <v>392</v>
      </c>
      <c r="C37" s="317" t="s">
        <v>147</v>
      </c>
      <c r="D37" s="318" t="s">
        <v>146</v>
      </c>
      <c r="E37" s="319" t="s">
        <v>145</v>
      </c>
      <c r="F37" s="320">
        <v>0</v>
      </c>
      <c r="G37" s="320">
        <v>0</v>
      </c>
      <c r="H37" s="320">
        <v>0</v>
      </c>
      <c r="I37" s="320">
        <v>0</v>
      </c>
      <c r="J37" s="329" t="s">
        <v>222</v>
      </c>
    </row>
    <row r="38" spans="1:10" ht="15.75" hidden="1">
      <c r="A38" s="322">
        <v>11.3</v>
      </c>
      <c r="B38" s="275" t="s">
        <v>417</v>
      </c>
      <c r="C38" s="270"/>
      <c r="D38" s="274"/>
      <c r="E38" s="276" t="s">
        <v>126</v>
      </c>
      <c r="F38" s="277">
        <v>0</v>
      </c>
      <c r="G38" s="277">
        <v>0</v>
      </c>
      <c r="H38" s="277">
        <v>0</v>
      </c>
      <c r="I38" s="277">
        <v>0</v>
      </c>
      <c r="J38" s="346" t="s">
        <v>222</v>
      </c>
    </row>
    <row r="39" spans="1:10" ht="18.75" hidden="1" customHeight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169">
        <f>IFERROR(ROUND(60*2*I37/I$10,2),0)</f>
        <v>0</v>
      </c>
      <c r="J39" s="330"/>
    </row>
    <row r="40" spans="1:10" ht="14.25" hidden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168">
        <f>IF(I39=0,0,I$11+I$12+I39)</f>
        <v>0</v>
      </c>
      <c r="J40" s="326"/>
    </row>
    <row r="41" spans="1:10" ht="14.25" hidden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161">
        <f>IF(I40=0,0,ROUND(60/I40,1))</f>
        <v>0</v>
      </c>
      <c r="J41" s="326"/>
    </row>
    <row r="42" spans="1:10" ht="16.5" hidden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166">
        <f>ROUND(I41*I$8,0)</f>
        <v>0</v>
      </c>
      <c r="J42" s="327"/>
    </row>
    <row r="43" spans="1:10" ht="15" hidden="1" customHeight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164">
        <f>IF(I$14="да",0,IF(I42=0,0,(ROUND(I40*(ROUNDUP(I$13/I42,0)-ROUND(I$13/I42,2))/ROUND(I$13/I42,2),2))))</f>
        <v>0</v>
      </c>
      <c r="J43" s="331"/>
    </row>
    <row r="44" spans="1:10" ht="14.25" hidden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161">
        <f>I40+I43</f>
        <v>0</v>
      </c>
      <c r="J44" s="326"/>
    </row>
    <row r="45" spans="1:10" ht="14.25" hidden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161">
        <f>IF(I44=0,0,60/I44)</f>
        <v>0</v>
      </c>
      <c r="J45" s="330"/>
    </row>
    <row r="46" spans="1:10" ht="16.5" hidden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160">
        <f>ROUND(I45*I$8,1)</f>
        <v>0</v>
      </c>
      <c r="J46" s="332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645">
        <f>IFERROR(I38/I$8*I37*I$9,0)</f>
        <v>0</v>
      </c>
      <c r="J47" s="612"/>
    </row>
    <row r="48" spans="1:10" ht="14.25" hidden="1">
      <c r="A48" s="315">
        <v>11.4</v>
      </c>
      <c r="B48" s="316" t="s">
        <v>431</v>
      </c>
      <c r="C48" s="317" t="s">
        <v>147</v>
      </c>
      <c r="D48" s="318" t="s">
        <v>146</v>
      </c>
      <c r="E48" s="319" t="s">
        <v>145</v>
      </c>
      <c r="F48" s="320">
        <v>0</v>
      </c>
      <c r="G48" s="320">
        <v>0</v>
      </c>
      <c r="H48" s="320">
        <v>0</v>
      </c>
      <c r="I48" s="320">
        <v>0</v>
      </c>
      <c r="J48" s="329" t="s">
        <v>222</v>
      </c>
    </row>
    <row r="49" spans="1:10" ht="15.75" hidden="1">
      <c r="A49" s="321">
        <v>11.4</v>
      </c>
      <c r="B49" s="275" t="s">
        <v>418</v>
      </c>
      <c r="C49" s="270"/>
      <c r="D49" s="274"/>
      <c r="E49" s="276" t="s">
        <v>126</v>
      </c>
      <c r="F49" s="277">
        <v>0</v>
      </c>
      <c r="G49" s="277">
        <v>0</v>
      </c>
      <c r="H49" s="277">
        <v>0</v>
      </c>
      <c r="I49" s="277">
        <v>0</v>
      </c>
      <c r="J49" s="346" t="s">
        <v>222</v>
      </c>
    </row>
    <row r="50" spans="1:10" ht="18.75" hidden="1" customHeight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150">
        <f>IFERROR(ROUND(60*2*I48/I$10,2),0)</f>
        <v>0</v>
      </c>
      <c r="J50" s="330"/>
    </row>
    <row r="51" spans="1:10" ht="14.25" hidden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149">
        <f>IF(I50=0,0,I$11+I$12+I50)</f>
        <v>0</v>
      </c>
      <c r="J51" s="326"/>
    </row>
    <row r="52" spans="1:10" ht="14.25" hidden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142">
        <f>IF(I51=0,0,ROUND(60/I51,1))</f>
        <v>0</v>
      </c>
      <c r="J52" s="326"/>
    </row>
    <row r="53" spans="1:10" ht="16.5" hidden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147">
        <f>ROUND(I52*I$8,0)</f>
        <v>0</v>
      </c>
      <c r="J53" s="327"/>
    </row>
    <row r="54" spans="1:10" ht="1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145">
        <f>IF(I$14="да",0,IF(I53=0,0,(ROUND(I51*(ROUNDUP(I$13/I53,0)-ROUND(I$13/I53,2))/ROUND(I$13/I53,2),2))))</f>
        <v>0</v>
      </c>
      <c r="J54" s="331"/>
    </row>
    <row r="55" spans="1:10" ht="14.25" hidden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142">
        <f>I51+I54</f>
        <v>0</v>
      </c>
      <c r="J55" s="326"/>
    </row>
    <row r="56" spans="1:10" ht="14.25" hidden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142">
        <f>IF(I55=0,0,60/I55)</f>
        <v>0</v>
      </c>
      <c r="J56" s="330"/>
    </row>
    <row r="57" spans="1:10" ht="16.5" hidden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141">
        <f>ROUND(I56*I$8,1)</f>
        <v>0</v>
      </c>
      <c r="J57" s="332"/>
    </row>
    <row r="58" spans="1:10" ht="13.5" hidden="1" thickBot="1">
      <c r="A58" s="321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646">
        <f>IFERROR(I49/I$8*I48*I$9,0)</f>
        <v>0</v>
      </c>
      <c r="J58" s="612"/>
    </row>
    <row r="59" spans="1:10" ht="14.25" hidden="1">
      <c r="A59" s="315">
        <v>11.5</v>
      </c>
      <c r="B59" s="316" t="s">
        <v>400</v>
      </c>
      <c r="C59" s="317" t="s">
        <v>147</v>
      </c>
      <c r="D59" s="318" t="s">
        <v>146</v>
      </c>
      <c r="E59" s="319" t="s">
        <v>145</v>
      </c>
      <c r="F59" s="320">
        <v>0</v>
      </c>
      <c r="G59" s="320">
        <v>0</v>
      </c>
      <c r="H59" s="320">
        <v>0</v>
      </c>
      <c r="I59" s="320">
        <v>0</v>
      </c>
      <c r="J59" s="329" t="s">
        <v>222</v>
      </c>
    </row>
    <row r="60" spans="1:10" ht="15.75" hidden="1">
      <c r="A60" s="322">
        <v>11.5</v>
      </c>
      <c r="B60" s="275" t="s">
        <v>419</v>
      </c>
      <c r="C60" s="270"/>
      <c r="D60" s="274"/>
      <c r="E60" s="276" t="s">
        <v>126</v>
      </c>
      <c r="F60" s="277">
        <v>0</v>
      </c>
      <c r="G60" s="277">
        <v>0</v>
      </c>
      <c r="H60" s="277">
        <v>0</v>
      </c>
      <c r="I60" s="277">
        <v>0</v>
      </c>
      <c r="J60" s="346" t="s">
        <v>222</v>
      </c>
    </row>
    <row r="61" spans="1:10" ht="14.25" hidden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132">
        <f>IFERROR(ROUND(60*2*I59/I$10,2),0)</f>
        <v>0</v>
      </c>
      <c r="J61" s="330"/>
    </row>
    <row r="62" spans="1:10" ht="14.25" hidden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131">
        <f>IF(I61=0,0,I$11+I$12+I61)</f>
        <v>0</v>
      </c>
      <c r="J62" s="326"/>
    </row>
    <row r="63" spans="1:10" ht="14.25" hidden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124">
        <f>IF(I62=0,0,ROUND(60/I62,1))</f>
        <v>0</v>
      </c>
      <c r="J63" s="326"/>
    </row>
    <row r="64" spans="1:10" ht="16.5" hidden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129">
        <f>ROUND(I63*I$8,0)</f>
        <v>0</v>
      </c>
      <c r="J64" s="327"/>
    </row>
    <row r="65" spans="1:10" ht="14.25" hidden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127">
        <f>IF(I$14="да",0,IF(I64=0,0,(ROUND(I62*(ROUNDUP(I$13/I64,0)-ROUND(I$13/I64,2))/ROUND(I$13/I64,2),2))))</f>
        <v>0</v>
      </c>
      <c r="J65" s="331"/>
    </row>
    <row r="66" spans="1:10" ht="14.25" hidden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124">
        <f>I62+I65</f>
        <v>0</v>
      </c>
      <c r="J66" s="326"/>
    </row>
    <row r="67" spans="1:10" ht="14.25" hidden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124">
        <f>IF(I66=0,0,60/I66)</f>
        <v>0</v>
      </c>
      <c r="J67" s="330"/>
    </row>
    <row r="68" spans="1:10" ht="16.5" hidden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123">
        <f>ROUND(I67*I$8,1)</f>
        <v>0</v>
      </c>
      <c r="J68" s="332"/>
    </row>
    <row r="69" spans="1:10" ht="13.5" hidden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647">
        <f>IFERROR(I60/I$8*I59*I$9,0)</f>
        <v>0</v>
      </c>
      <c r="J69" s="612"/>
    </row>
    <row r="70" spans="1:10" ht="14.25" hidden="1">
      <c r="A70" s="315">
        <v>11.6</v>
      </c>
      <c r="B70" s="316" t="s">
        <v>439</v>
      </c>
      <c r="C70" s="317" t="s">
        <v>147</v>
      </c>
      <c r="D70" s="318" t="s">
        <v>146</v>
      </c>
      <c r="E70" s="319" t="s">
        <v>145</v>
      </c>
      <c r="F70" s="320">
        <v>0</v>
      </c>
      <c r="G70" s="320">
        <v>0</v>
      </c>
      <c r="H70" s="320">
        <v>0</v>
      </c>
      <c r="I70" s="320">
        <v>0</v>
      </c>
      <c r="J70" s="329" t="s">
        <v>222</v>
      </c>
    </row>
    <row r="71" spans="1:10" ht="15.75" hidden="1">
      <c r="A71" s="321">
        <v>11.6</v>
      </c>
      <c r="B71" s="275" t="s">
        <v>420</v>
      </c>
      <c r="C71" s="270"/>
      <c r="D71" s="274"/>
      <c r="E71" s="276" t="s">
        <v>126</v>
      </c>
      <c r="F71" s="277">
        <v>0</v>
      </c>
      <c r="G71" s="277">
        <v>0</v>
      </c>
      <c r="H71" s="277">
        <v>0</v>
      </c>
      <c r="I71" s="277">
        <v>0</v>
      </c>
      <c r="J71" s="346" t="s">
        <v>222</v>
      </c>
    </row>
    <row r="72" spans="1:10" ht="14.25" hidden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115">
        <f>IFERROR(ROUND(60*2*I70/I$10,2),0)</f>
        <v>0</v>
      </c>
      <c r="J72" s="330"/>
    </row>
    <row r="73" spans="1:10" ht="14.25" hidden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114">
        <f>IF(I72=0,0,I$11+I$12+I72)</f>
        <v>0</v>
      </c>
      <c r="J73" s="326"/>
    </row>
    <row r="74" spans="1:10" ht="14.25" hidden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107">
        <f>IF(I73=0,0,ROUND(60/I73,1))</f>
        <v>0</v>
      </c>
      <c r="J74" s="326"/>
    </row>
    <row r="75" spans="1:10" ht="16.5" hidden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112">
        <f>ROUND(I74*I$8,0)</f>
        <v>0</v>
      </c>
      <c r="J75" s="327"/>
    </row>
    <row r="76" spans="1:10" ht="14.25" hidden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110">
        <f>IF(I$14="да",0,IF(I75=0,0,(ROUND(I73*(ROUNDUP(I$13/I75,0)-ROUND(I$13/I75,2))/ROUND(I$13/I75,2),2))))</f>
        <v>0</v>
      </c>
      <c r="J76" s="331"/>
    </row>
    <row r="77" spans="1:10" ht="14.25" hidden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107">
        <f>I73+I76</f>
        <v>0</v>
      </c>
      <c r="J77" s="326"/>
    </row>
    <row r="78" spans="1:10" ht="14.25" hidden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107">
        <f>IF(I77=0,0,60/I77)</f>
        <v>0</v>
      </c>
      <c r="J78" s="330"/>
    </row>
    <row r="79" spans="1:10" ht="16.5" hidden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106">
        <f>ROUND(I78*I$8,1)</f>
        <v>0</v>
      </c>
      <c r="J79" s="332"/>
    </row>
    <row r="80" spans="1:10" ht="13.5" hidden="1" thickBot="1">
      <c r="A80" s="321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648">
        <f>IFERROR(I71/I$8*I70*I$9,0)</f>
        <v>0</v>
      </c>
      <c r="J80" s="612"/>
    </row>
    <row r="81" spans="1:10" ht="14.25" hidden="1">
      <c r="A81" s="315">
        <v>11.7</v>
      </c>
      <c r="B81" s="316" t="s">
        <v>408</v>
      </c>
      <c r="C81" s="317" t="s">
        <v>147</v>
      </c>
      <c r="D81" s="318" t="s">
        <v>146</v>
      </c>
      <c r="E81" s="319" t="s">
        <v>145</v>
      </c>
      <c r="F81" s="320">
        <v>0</v>
      </c>
      <c r="G81" s="320">
        <v>0</v>
      </c>
      <c r="H81" s="320">
        <v>0</v>
      </c>
      <c r="I81" s="320">
        <v>0</v>
      </c>
      <c r="J81" s="329" t="s">
        <v>222</v>
      </c>
    </row>
    <row r="82" spans="1:10" ht="15.75" hidden="1">
      <c r="A82" s="322">
        <v>11.7</v>
      </c>
      <c r="B82" s="275" t="s">
        <v>421</v>
      </c>
      <c r="C82" s="270"/>
      <c r="D82" s="274"/>
      <c r="E82" s="276" t="s">
        <v>126</v>
      </c>
      <c r="F82" s="277">
        <v>0</v>
      </c>
      <c r="G82" s="277">
        <v>0</v>
      </c>
      <c r="H82" s="277">
        <v>0</v>
      </c>
      <c r="I82" s="277">
        <v>0</v>
      </c>
      <c r="J82" s="346" t="s">
        <v>222</v>
      </c>
    </row>
    <row r="83" spans="1:10" ht="14.25" hidden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282">
        <f>IFERROR(ROUND(60*2*I81/I$10,2),0)</f>
        <v>0</v>
      </c>
      <c r="J83" s="330"/>
    </row>
    <row r="84" spans="1:10" ht="14.25" hidden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284">
        <f>IF(I83=0,0,I$11+I$12+I83)</f>
        <v>0</v>
      </c>
      <c r="J84" s="326"/>
    </row>
    <row r="85" spans="1:10" ht="14.25" hidden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287">
        <f>IF(I84=0,0,ROUND(60/I84,1))</f>
        <v>0</v>
      </c>
      <c r="J85" s="326"/>
    </row>
    <row r="86" spans="1:10" ht="16.5" hidden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290">
        <f>ROUND(I85*I$8,0)</f>
        <v>0</v>
      </c>
      <c r="J86" s="327"/>
    </row>
    <row r="87" spans="1:10" ht="14.25" hidden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294">
        <f>IF(I$14="да",0,IF(I86=0,0,(ROUND(I84*(ROUNDUP(I$13/I86,0)-ROUND(I$13/I86,2))/ROUND(I$13/I86,2),2))))</f>
        <v>0</v>
      </c>
      <c r="J87" s="331"/>
    </row>
    <row r="88" spans="1:10" ht="14.25" hidden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287">
        <f>I84+I87</f>
        <v>0</v>
      </c>
      <c r="J88" s="326"/>
    </row>
    <row r="89" spans="1:10" ht="14.25" hidden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287">
        <f>IF(I88=0,0,60/I88)</f>
        <v>0</v>
      </c>
      <c r="J89" s="330"/>
    </row>
    <row r="90" spans="1:10" ht="16.5" hidden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296">
        <f>ROUND(I89*I$8,1)</f>
        <v>0</v>
      </c>
      <c r="J90" s="332"/>
    </row>
    <row r="91" spans="1:10" ht="13.5" hidden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649">
        <f>IFERROR(I82/I$8*I81*I$9,0)</f>
        <v>0</v>
      </c>
      <c r="J91" s="612"/>
    </row>
    <row r="92" spans="1:10" ht="14.25" hidden="1">
      <c r="A92" s="315">
        <v>11.8</v>
      </c>
      <c r="B92" s="316" t="s">
        <v>447</v>
      </c>
      <c r="C92" s="317" t="s">
        <v>147</v>
      </c>
      <c r="D92" s="318" t="s">
        <v>146</v>
      </c>
      <c r="E92" s="319" t="s">
        <v>145</v>
      </c>
      <c r="F92" s="320">
        <v>0</v>
      </c>
      <c r="G92" s="320">
        <v>0</v>
      </c>
      <c r="H92" s="320">
        <v>0</v>
      </c>
      <c r="I92" s="320">
        <v>0</v>
      </c>
      <c r="J92" s="329" t="s">
        <v>222</v>
      </c>
    </row>
    <row r="93" spans="1:10" ht="15.75" hidden="1">
      <c r="A93" s="322">
        <v>11.8</v>
      </c>
      <c r="B93" s="275" t="s">
        <v>422</v>
      </c>
      <c r="C93" s="270"/>
      <c r="D93" s="274"/>
      <c r="E93" s="276" t="s">
        <v>126</v>
      </c>
      <c r="F93" s="277">
        <v>0</v>
      </c>
      <c r="G93" s="277">
        <v>0</v>
      </c>
      <c r="H93" s="277">
        <v>0</v>
      </c>
      <c r="I93" s="277">
        <v>0</v>
      </c>
      <c r="J93" s="346" t="s">
        <v>222</v>
      </c>
    </row>
    <row r="94" spans="1:10" ht="14.25" hidden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f>IFERROR(ROUND(60*2*F92/F$10,2),0)</f>
        <v>0</v>
      </c>
      <c r="G94" s="300">
        <f>IFERROR(ROUND(60*2*G92/G$10,2),0)</f>
        <v>0</v>
      </c>
      <c r="H94" s="300">
        <f>IFERROR(ROUND(60*2*H92/H$10,2),0)</f>
        <v>0</v>
      </c>
      <c r="I94" s="300">
        <f>IFERROR(ROUND(60*2*I92/I$10,2),0)</f>
        <v>0</v>
      </c>
      <c r="J94" s="330"/>
    </row>
    <row r="95" spans="1:10" ht="14.25" hidden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302">
        <f>IF(I94=0,0,I$11+I$12+I94)</f>
        <v>0</v>
      </c>
      <c r="J95" s="326"/>
    </row>
    <row r="96" spans="1:10" ht="14.25" hidden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304">
        <f>IF(I95=0,0,ROUND(60/I95,1))</f>
        <v>0</v>
      </c>
      <c r="J96" s="326"/>
    </row>
    <row r="97" spans="1:10" ht="16.5" hidden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307">
        <f>ROUND(I96*I$8,0)</f>
        <v>0</v>
      </c>
      <c r="J97" s="327"/>
    </row>
    <row r="98" spans="1:10" ht="14.25" hidden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311">
        <f>IF(I$14="да",0,IF(I97=0,0,(ROUND(I95*(ROUNDUP(I$13/I97,0)-ROUND(I$13/I97,2))/ROUND(I$13/I97,2),2))))</f>
        <v>0</v>
      </c>
      <c r="J98" s="331"/>
    </row>
    <row r="99" spans="1:10" ht="14.25" hidden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304">
        <f>I95+I98</f>
        <v>0</v>
      </c>
      <c r="J99" s="326"/>
    </row>
    <row r="100" spans="1:10" ht="14.25" hidden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304">
        <f>IF(I99=0,0,60/I99)</f>
        <v>0</v>
      </c>
      <c r="J100" s="330"/>
    </row>
    <row r="101" spans="1:10" ht="16.5" hidden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313">
        <f>ROUND(I100*I$8,1)</f>
        <v>0</v>
      </c>
      <c r="J101" s="332"/>
    </row>
    <row r="102" spans="1:10" ht="13.5" hidden="1" thickBot="1">
      <c r="A102" s="344">
        <v>11.8</v>
      </c>
      <c r="B102" s="642" t="s">
        <v>454</v>
      </c>
      <c r="C102" s="325" t="s">
        <v>470</v>
      </c>
      <c r="D102" s="324"/>
      <c r="E102" s="310" t="s">
        <v>471</v>
      </c>
      <c r="F102" s="650">
        <f>IFERROR(F93/F$8*F92*F$9,0)</f>
        <v>0</v>
      </c>
      <c r="G102" s="650">
        <f>IFERROR(G93/G$8*G92*G$9,0)</f>
        <v>0</v>
      </c>
      <c r="H102" s="650">
        <f>IFERROR(H93/H$8*H92*H$9,0)</f>
        <v>0</v>
      </c>
      <c r="I102" s="650">
        <f>IFERROR(I93/I$8*I92*I$9,0)</f>
        <v>0</v>
      </c>
      <c r="J102" s="643"/>
    </row>
    <row r="103" spans="1:10" ht="15" thickBot="1">
      <c r="A103" s="1820" t="s">
        <v>468</v>
      </c>
      <c r="B103" s="1821"/>
      <c r="C103" s="1821"/>
      <c r="D103" s="1821"/>
      <c r="E103" s="1821"/>
      <c r="F103" s="1821"/>
      <c r="G103" s="1821"/>
      <c r="H103" s="1821"/>
      <c r="I103" s="1821"/>
      <c r="J103" s="1822"/>
    </row>
    <row r="104" spans="1:10" ht="29.25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437" t="s">
        <v>72</v>
      </c>
      <c r="J104" s="593" t="s">
        <v>71</v>
      </c>
    </row>
    <row r="105" spans="1:10" ht="14.25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'Экс 1 (3000) '!F32</f>
        <v>90.3</v>
      </c>
      <c r="G105" s="335">
        <f>'Экс 1 (3000) '!G32</f>
        <v>90.3</v>
      </c>
      <c r="H105" s="335">
        <f>'Экс 1 (3000) '!H32</f>
        <v>90.3</v>
      </c>
      <c r="I105" s="335">
        <f>'Экс 1 (3000) '!I32</f>
        <v>90.3</v>
      </c>
      <c r="J105" s="335"/>
    </row>
    <row r="106" spans="1:10" ht="15.75">
      <c r="A106" s="321">
        <v>3</v>
      </c>
      <c r="B106" s="210" t="s">
        <v>359</v>
      </c>
      <c r="C106" s="215" t="s">
        <v>106</v>
      </c>
      <c r="D106" s="207" t="s">
        <v>477</v>
      </c>
      <c r="E106" s="94" t="s">
        <v>167</v>
      </c>
      <c r="F106" s="208">
        <f>'Экс 1 (3000) '!F33</f>
        <v>1.8733579498806623</v>
      </c>
      <c r="G106" s="208">
        <f>'Экс 1 (3000) '!G33</f>
        <v>1.9981489855158836</v>
      </c>
      <c r="H106" s="208">
        <f>'Экс 1 (3000) '!H33</f>
        <v>1.8452780584914406</v>
      </c>
      <c r="I106" s="208">
        <f>'Экс 1 (3000) '!I33</f>
        <v>1.8139311317009195</v>
      </c>
      <c r="J106" s="208"/>
    </row>
    <row r="107" spans="1:10" ht="15.75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IF('Экс 1 (3000) '!F34&lt;'Экс 1 (3000) '!F36,ROUND(F105/F106,1),'Экс 1 (3000) '!F36)</f>
        <v>46.153846153846153</v>
      </c>
      <c r="G107" s="41">
        <f>IF('Экс 1 (3000) '!G34&lt;'Экс 1 (3000) '!G36,ROUND(G105/G106,1),'Экс 1 (3000) '!G36)</f>
        <v>45.2</v>
      </c>
      <c r="H107" s="41">
        <f>IF('Экс 1 (3000) '!H34&lt;'Экс 1 (3000) '!H36,ROUND(H105/H106,1),'Экс 1 (3000) '!H36)</f>
        <v>46.153846153846153</v>
      </c>
      <c r="I107" s="41">
        <f>IF('Экс 1 (3000) '!I34&lt;'Экс 1 (3000) '!I36,ROUND(I105/I106,1),'Экс 1 (3000) '!I36)</f>
        <v>46.153846153846153</v>
      </c>
      <c r="J107" s="41"/>
    </row>
    <row r="108" spans="1:10" ht="14.25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86.5</v>
      </c>
      <c r="G108" s="97">
        <f>ROUND(G107*G106,1)</f>
        <v>90.3</v>
      </c>
      <c r="H108" s="97">
        <f>ROUND(H107*H106,1)</f>
        <v>85.2</v>
      </c>
      <c r="I108" s="97">
        <f>ROUND(I107*I106,1)</f>
        <v>83.7</v>
      </c>
      <c r="J108" s="97"/>
    </row>
    <row r="109" spans="1:10" ht="14.25">
      <c r="A109" s="321">
        <v>6</v>
      </c>
      <c r="B109" s="575" t="s">
        <v>160</v>
      </c>
      <c r="C109" s="270" t="s">
        <v>159</v>
      </c>
      <c r="D109" s="576" t="s">
        <v>11</v>
      </c>
      <c r="E109" s="403" t="s">
        <v>158</v>
      </c>
      <c r="F109" s="249">
        <v>20</v>
      </c>
      <c r="G109" s="249">
        <v>20</v>
      </c>
      <c r="H109" s="249">
        <v>20</v>
      </c>
      <c r="I109" s="249">
        <v>20</v>
      </c>
      <c r="J109" s="336" t="s">
        <v>153</v>
      </c>
    </row>
    <row r="110" spans="1:10" ht="14.25">
      <c r="A110" s="321">
        <v>7</v>
      </c>
      <c r="B110" s="96" t="s">
        <v>157</v>
      </c>
      <c r="C110" s="95" t="s">
        <v>156</v>
      </c>
      <c r="D110" s="214" t="s">
        <v>489</v>
      </c>
      <c r="E110" s="209" t="s">
        <v>61</v>
      </c>
      <c r="F110" s="213">
        <f>'Экс 1 (3000) '!F40</f>
        <v>4.47</v>
      </c>
      <c r="G110" s="213">
        <f>'Экс 1 (3000) '!G40</f>
        <v>4.47</v>
      </c>
      <c r="H110" s="213">
        <f>'Экс 1 (3000) '!H40</f>
        <v>4.47</v>
      </c>
      <c r="I110" s="213">
        <f>'Экс 1 (3000) '!I40</f>
        <v>4.47</v>
      </c>
      <c r="J110" s="337"/>
    </row>
    <row r="111" spans="1:10" ht="14.25">
      <c r="A111" s="321">
        <v>8</v>
      </c>
      <c r="B111" s="575" t="s">
        <v>155</v>
      </c>
      <c r="C111" s="270" t="s">
        <v>154</v>
      </c>
      <c r="D111" s="576" t="s">
        <v>11</v>
      </c>
      <c r="E111" s="596" t="s">
        <v>61</v>
      </c>
      <c r="F111" s="247">
        <v>1</v>
      </c>
      <c r="G111" s="247">
        <v>1</v>
      </c>
      <c r="H111" s="247">
        <v>1</v>
      </c>
      <c r="I111" s="247">
        <v>1</v>
      </c>
      <c r="J111" s="336" t="s">
        <v>153</v>
      </c>
    </row>
    <row r="112" spans="1:10" ht="15.75">
      <c r="A112" s="321">
        <v>9</v>
      </c>
      <c r="B112" s="212" t="s">
        <v>455</v>
      </c>
      <c r="C112" s="94" t="s">
        <v>152</v>
      </c>
      <c r="D112" s="211" t="s">
        <v>489</v>
      </c>
      <c r="E112" s="94" t="s">
        <v>127</v>
      </c>
      <c r="F112" s="98">
        <f>'Экс 1 (3000) '!F70</f>
        <v>644.7469413065545</v>
      </c>
      <c r="G112" s="98">
        <f>'Экс 1 (3000) '!G70</f>
        <v>644.7469413065545</v>
      </c>
      <c r="H112" s="98">
        <f>'Экс 1 (3000) '!H70</f>
        <v>644.7469413065545</v>
      </c>
      <c r="I112" s="98">
        <f>'Экс 1 (3000) '!I70</f>
        <v>644.7469413065545</v>
      </c>
      <c r="J112" s="98"/>
    </row>
    <row r="113" spans="1:20" ht="13.5" thickBot="1">
      <c r="A113" s="321">
        <v>10</v>
      </c>
      <c r="B113" s="271" t="s">
        <v>150</v>
      </c>
      <c r="C113" s="270" t="s">
        <v>149</v>
      </c>
      <c r="D113" s="597" t="s">
        <v>148</v>
      </c>
      <c r="E113" s="272"/>
      <c r="F113" s="273" t="s">
        <v>576</v>
      </c>
      <c r="G113" s="273" t="s">
        <v>576</v>
      </c>
      <c r="H113" s="273" t="s">
        <v>576</v>
      </c>
      <c r="I113" s="273" t="s">
        <v>576</v>
      </c>
      <c r="J113" s="328"/>
    </row>
    <row r="114" spans="1:20" ht="15" thickBot="1">
      <c r="A114" s="315">
        <v>11.1</v>
      </c>
      <c r="B114" s="316" t="s">
        <v>383</v>
      </c>
      <c r="C114" s="317" t="s">
        <v>147</v>
      </c>
      <c r="D114" s="318" t="s">
        <v>146</v>
      </c>
      <c r="E114" s="319" t="s">
        <v>145</v>
      </c>
      <c r="F114" s="320">
        <f>'Свод для ПТО 2023г'!S38</f>
        <v>2.0959666466286695</v>
      </c>
      <c r="G114" s="320">
        <f>'Свод для ПТО 2023г'!S67</f>
        <v>2.1503101805281504</v>
      </c>
      <c r="H114" s="320">
        <f>'Свод для ПТО 2023г'!S97</f>
        <v>2.25</v>
      </c>
      <c r="I114" s="320">
        <f>'Свод для ПТО 2023г'!S127</f>
        <v>1.96</v>
      </c>
      <c r="J114" s="329" t="s">
        <v>222</v>
      </c>
    </row>
    <row r="115" spans="1:20" ht="16.5" thickBot="1">
      <c r="A115" s="321">
        <v>11.1</v>
      </c>
      <c r="B115" s="275" t="s">
        <v>384</v>
      </c>
      <c r="C115" s="270"/>
      <c r="D115" s="274"/>
      <c r="E115" s="276" t="s">
        <v>126</v>
      </c>
      <c r="F115" s="277">
        <f>'Экс 1 (3000) '!F58</f>
        <v>0</v>
      </c>
      <c r="G115" s="277">
        <f>'Экс 1 (3000) '!G58</f>
        <v>0</v>
      </c>
      <c r="H115" s="277">
        <f>'Экс 1 (3000) '!H58</f>
        <v>0</v>
      </c>
      <c r="I115" s="277">
        <f>'Экс 1 (3000) '!I58</f>
        <v>0</v>
      </c>
      <c r="J115" s="346" t="s">
        <v>222</v>
      </c>
      <c r="M115" s="1625">
        <f>F115+G115+H115+I115</f>
        <v>0</v>
      </c>
    </row>
    <row r="116" spans="1:20" ht="14.25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12.58</v>
      </c>
      <c r="G116" s="204">
        <f>IFERROR(ROUND(60*2*G114/G$109,2),0)</f>
        <v>12.9</v>
      </c>
      <c r="H116" s="204">
        <f>IFERROR(ROUND(60*2*H114/H$109,2),0)</f>
        <v>13.5</v>
      </c>
      <c r="I116" s="204">
        <f>IFERROR(ROUND(60*2*I114/I$109,2),0)</f>
        <v>11.76</v>
      </c>
      <c r="J116" s="330"/>
    </row>
    <row r="117" spans="1:20" ht="14.25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18.05</v>
      </c>
      <c r="G117" s="203">
        <f>IF(G116=0,0,G$110+G$111+G116)</f>
        <v>18.37</v>
      </c>
      <c r="H117" s="203">
        <f>IF(H116=0,0,H$110+H$111+H116)</f>
        <v>18.97</v>
      </c>
      <c r="I117" s="203">
        <f>IF(I116=0,0,I$110+I$111+I116)</f>
        <v>17.23</v>
      </c>
      <c r="J117" s="326"/>
    </row>
    <row r="118" spans="1:20" ht="14.25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3.3</v>
      </c>
      <c r="G118" s="196">
        <f>IF(G117=0,0,ROUND(60/G117,1))</f>
        <v>3.3</v>
      </c>
      <c r="H118" s="196">
        <f>IF(H117=0,0,ROUND(60/H117,1))</f>
        <v>3.2</v>
      </c>
      <c r="I118" s="196">
        <f>IF(I117=0,0,ROUND(60/I117,1))</f>
        <v>3.5</v>
      </c>
      <c r="J118" s="326"/>
    </row>
    <row r="119" spans="1:20" ht="16.5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152</v>
      </c>
      <c r="G119" s="201">
        <f>ROUND(G118*G$107,0)</f>
        <v>149</v>
      </c>
      <c r="H119" s="201">
        <f>ROUND(H118*H$107,0)</f>
        <v>148</v>
      </c>
      <c r="I119" s="201">
        <f>ROUND(I118*I$107,0)</f>
        <v>162</v>
      </c>
      <c r="J119" s="327"/>
    </row>
    <row r="120" spans="1:20" ht="14.25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199">
        <f>IF(I$14="да",0,IF(I119=0,0,(ROUND(I117*(ROUNDUP(I$13/I119,0)-ROUND(I$13/I119,2))/ROUND(I$13/I119,2),2))))</f>
        <v>0</v>
      </c>
      <c r="J120" s="331"/>
    </row>
    <row r="121" spans="1:20" ht="14.25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18.05</v>
      </c>
      <c r="G121" s="196">
        <f>G117+G120</f>
        <v>18.37</v>
      </c>
      <c r="H121" s="196">
        <f>H117+H120</f>
        <v>18.97</v>
      </c>
      <c r="I121" s="196">
        <f>I117+I120</f>
        <v>17.23</v>
      </c>
      <c r="J121" s="326"/>
      <c r="Q121" s="89">
        <f>Q123*Q122</f>
        <v>0</v>
      </c>
      <c r="R121" s="89">
        <f>R123*R122</f>
        <v>0</v>
      </c>
      <c r="S121" s="89">
        <f>S123*S122</f>
        <v>0</v>
      </c>
      <c r="T121" s="89">
        <f>T123*T122</f>
        <v>0</v>
      </c>
    </row>
    <row r="122" spans="1:20" ht="15" thickBo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3.3240997229916895</v>
      </c>
      <c r="G122" s="196">
        <f>IF(G121=0,0,60/G121)</f>
        <v>3.2661948829613499</v>
      </c>
      <c r="H122" s="196">
        <f>IF(H121=0,0,60/H121)</f>
        <v>3.1628887717448606</v>
      </c>
      <c r="I122" s="196">
        <f>IF(I121=0,0,60/I121)</f>
        <v>3.4822983168891466</v>
      </c>
      <c r="J122" s="330"/>
      <c r="Q122" s="1078">
        <f>'Экс 1 (3000) '!F58</f>
        <v>0</v>
      </c>
      <c r="R122" s="1078">
        <f>'Экс 1 (3000) '!G58</f>
        <v>0</v>
      </c>
      <c r="S122" s="1078">
        <f>'Экс 1 (3000) '!H58</f>
        <v>0</v>
      </c>
      <c r="T122" s="1078">
        <f>'Экс 1 (3000) '!I58</f>
        <v>0</v>
      </c>
    </row>
    <row r="123" spans="1:20" ht="17.25" thickBo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153.4</v>
      </c>
      <c r="G123" s="195">
        <f>ROUND(G122*G$107,1)</f>
        <v>147.6</v>
      </c>
      <c r="H123" s="195">
        <f>ROUND(H122*H$107,1)</f>
        <v>146</v>
      </c>
      <c r="I123" s="195">
        <f>ROUND(I122*I$107,1)</f>
        <v>160.69999999999999</v>
      </c>
      <c r="J123" s="332"/>
      <c r="M123" s="1625">
        <f>IF(F115=0,0,(F115*F123+G115*G123+H115*H123+I115*I123)/M115)</f>
        <v>0</v>
      </c>
      <c r="Q123" s="1130">
        <f>F123</f>
        <v>153.4</v>
      </c>
      <c r="R123" s="1130">
        <f>G123</f>
        <v>147.6</v>
      </c>
      <c r="S123" s="1130">
        <f>H123</f>
        <v>146</v>
      </c>
      <c r="T123" s="1130">
        <f>I123</f>
        <v>160.69999999999999</v>
      </c>
    </row>
    <row r="124" spans="1:20" ht="13.5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0</v>
      </c>
      <c r="G124" s="613">
        <f>IFERROR(G115/G$107*G114*G$108,0)</f>
        <v>0</v>
      </c>
      <c r="H124" s="613">
        <f>IFERROR(H115/H$107*H114*H$108,0)</f>
        <v>0</v>
      </c>
      <c r="I124" s="613">
        <f>IFERROR(I115/I$107*I114*I$108,0)</f>
        <v>0</v>
      </c>
      <c r="J124" s="612"/>
      <c r="M124" s="1625">
        <f>M115*M123</f>
        <v>0</v>
      </c>
    </row>
    <row r="125" spans="1:20" ht="14.25" hidden="1">
      <c r="A125" s="315">
        <v>11.2</v>
      </c>
      <c r="B125" s="316" t="s">
        <v>423</v>
      </c>
      <c r="C125" s="317" t="s">
        <v>147</v>
      </c>
      <c r="D125" s="318" t="s">
        <v>146</v>
      </c>
      <c r="E125" s="319" t="s">
        <v>145</v>
      </c>
      <c r="F125" s="320">
        <v>0</v>
      </c>
      <c r="G125" s="320">
        <v>0</v>
      </c>
      <c r="H125" s="320">
        <v>0</v>
      </c>
      <c r="I125" s="320">
        <v>0</v>
      </c>
      <c r="J125" s="329" t="s">
        <v>222</v>
      </c>
    </row>
    <row r="126" spans="1:20" ht="15.75" hidden="1">
      <c r="A126" s="322">
        <v>11.2</v>
      </c>
      <c r="B126" s="275" t="s">
        <v>416</v>
      </c>
      <c r="C126" s="270"/>
      <c r="D126" s="274"/>
      <c r="E126" s="276" t="s">
        <v>126</v>
      </c>
      <c r="F126" s="277">
        <v>0</v>
      </c>
      <c r="G126" s="277">
        <v>0</v>
      </c>
      <c r="H126" s="277">
        <v>0</v>
      </c>
      <c r="I126" s="277">
        <v>0</v>
      </c>
      <c r="J126" s="346" t="s">
        <v>222</v>
      </c>
    </row>
    <row r="127" spans="1:20" ht="14.25" hidden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330"/>
    </row>
    <row r="128" spans="1:20" ht="14.25" hidden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185">
        <f>IF(I127=0,0,I$110+I$111+I127)</f>
        <v>0</v>
      </c>
      <c r="J128" s="326"/>
    </row>
    <row r="129" spans="1:10" ht="14.25" hidden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178">
        <f>IF(I128=0,0,ROUND(60/I128,1))</f>
        <v>0</v>
      </c>
      <c r="J129" s="326"/>
    </row>
    <row r="130" spans="1:10" ht="16.5" hidden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183">
        <f>ROUND(I129*I$107,0)</f>
        <v>0</v>
      </c>
      <c r="J130" s="327"/>
    </row>
    <row r="131" spans="1:10" ht="14.25" hidden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181">
        <f>IF(I$14="да",0,IF(I130=0,0,(ROUND(I128*(ROUNDUP(I$13/I130,0)-ROUND(I$13/I130,2))/ROUND(I$13/I130,2),2))))</f>
        <v>0</v>
      </c>
      <c r="J131" s="331"/>
    </row>
    <row r="132" spans="1:10" ht="14.25" hidden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178">
        <f>I128+I131</f>
        <v>0</v>
      </c>
      <c r="J132" s="326"/>
    </row>
    <row r="133" spans="1:10" ht="14.25" hidden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178">
        <f>IF(I132=0,0,60/I132)</f>
        <v>0</v>
      </c>
      <c r="J133" s="330"/>
    </row>
    <row r="134" spans="1:10" ht="16.5" hidden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177">
        <f>ROUND(I133*I$8,1)</f>
        <v>0</v>
      </c>
      <c r="J134" s="332"/>
    </row>
    <row r="135" spans="1:10" ht="13.5" hidden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651">
        <f>IFERROR(I126/I$107*I125*I$108,0)</f>
        <v>0</v>
      </c>
      <c r="J135" s="612"/>
    </row>
    <row r="136" spans="1:10" ht="14.25" hidden="1">
      <c r="A136" s="315">
        <v>11.3</v>
      </c>
      <c r="B136" s="316" t="s">
        <v>392</v>
      </c>
      <c r="C136" s="317" t="s">
        <v>147</v>
      </c>
      <c r="D136" s="318" t="s">
        <v>146</v>
      </c>
      <c r="E136" s="319" t="s">
        <v>145</v>
      </c>
      <c r="F136" s="320">
        <v>0</v>
      </c>
      <c r="G136" s="320">
        <v>0</v>
      </c>
      <c r="H136" s="320">
        <v>0</v>
      </c>
      <c r="I136" s="320">
        <v>0</v>
      </c>
      <c r="J136" s="329" t="s">
        <v>222</v>
      </c>
    </row>
    <row r="137" spans="1:10" ht="15.75" hidden="1">
      <c r="A137" s="322">
        <v>11.3</v>
      </c>
      <c r="B137" s="275" t="s">
        <v>417</v>
      </c>
      <c r="C137" s="270"/>
      <c r="D137" s="274"/>
      <c r="E137" s="276" t="s">
        <v>126</v>
      </c>
      <c r="F137" s="277">
        <v>0</v>
      </c>
      <c r="G137" s="277">
        <v>0</v>
      </c>
      <c r="H137" s="277">
        <v>0</v>
      </c>
      <c r="I137" s="277">
        <v>0</v>
      </c>
      <c r="J137" s="346" t="s">
        <v>222</v>
      </c>
    </row>
    <row r="138" spans="1:10" ht="14.25" hidden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169">
        <f>IFERROR(ROUND(60*2*I136/I$109,2),0)</f>
        <v>0</v>
      </c>
      <c r="J138" s="330"/>
    </row>
    <row r="139" spans="1:10" ht="14.25" hidden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168">
        <f>IF(I138=0,0,I$110+I$111+I138)</f>
        <v>0</v>
      </c>
      <c r="J139" s="326"/>
    </row>
    <row r="140" spans="1:10" ht="14.25" hidden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161">
        <f>IF(I139=0,0,ROUND(60/I139,1))</f>
        <v>0</v>
      </c>
      <c r="J140" s="326"/>
    </row>
    <row r="141" spans="1:10" ht="16.5" hidden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166">
        <f>ROUND(I140*I$107,0)</f>
        <v>0</v>
      </c>
      <c r="J141" s="327"/>
    </row>
    <row r="142" spans="1:10" ht="14.25" hidden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164">
        <f>IF(I$14="да",0,IF(I141=0,0,(ROUND(I139*(ROUNDUP(I$13/I141,0)-ROUND(I$13/I141,2))/ROUND(I$13/I141,2),2))))</f>
        <v>0</v>
      </c>
      <c r="J142" s="331"/>
    </row>
    <row r="143" spans="1:10" ht="14.25" hidden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161">
        <f>I139+I142</f>
        <v>0</v>
      </c>
      <c r="J143" s="326"/>
    </row>
    <row r="144" spans="1:10" ht="14.25" hidden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161">
        <f>IF(I143=0,0,60/I143)</f>
        <v>0</v>
      </c>
      <c r="J144" s="330"/>
    </row>
    <row r="145" spans="1:10" ht="16.5" hidden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160">
        <f>ROUND(I144*I$8,1)</f>
        <v>0</v>
      </c>
      <c r="J145" s="332"/>
    </row>
    <row r="146" spans="1:10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621">
        <f>IFERROR(I137/I$107*I136*I$108,0)</f>
        <v>0</v>
      </c>
      <c r="J146" s="612"/>
    </row>
    <row r="147" spans="1:10" ht="14.25" hidden="1">
      <c r="A147" s="315">
        <v>11.4</v>
      </c>
      <c r="B147" s="316" t="s">
        <v>431</v>
      </c>
      <c r="C147" s="317" t="s">
        <v>147</v>
      </c>
      <c r="D147" s="318" t="s">
        <v>146</v>
      </c>
      <c r="E147" s="319" t="s">
        <v>145</v>
      </c>
      <c r="F147" s="320">
        <v>0</v>
      </c>
      <c r="G147" s="320">
        <v>0</v>
      </c>
      <c r="H147" s="320">
        <v>0</v>
      </c>
      <c r="I147" s="320">
        <v>0</v>
      </c>
      <c r="J147" s="329" t="s">
        <v>222</v>
      </c>
    </row>
    <row r="148" spans="1:10" ht="15.75" hidden="1">
      <c r="A148" s="321">
        <v>11.4</v>
      </c>
      <c r="B148" s="275" t="s">
        <v>418</v>
      </c>
      <c r="C148" s="270"/>
      <c r="D148" s="274"/>
      <c r="E148" s="276" t="s">
        <v>126</v>
      </c>
      <c r="F148" s="277">
        <v>0</v>
      </c>
      <c r="G148" s="277">
        <v>0</v>
      </c>
      <c r="H148" s="277">
        <v>0</v>
      </c>
      <c r="I148" s="277">
        <v>0</v>
      </c>
      <c r="J148" s="346" t="s">
        <v>222</v>
      </c>
    </row>
    <row r="149" spans="1:10" ht="14.25" hidden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150">
        <f>IFERROR(ROUND(60*2*I147/I$109,2),0)</f>
        <v>0</v>
      </c>
      <c r="J149" s="330"/>
    </row>
    <row r="150" spans="1:10" ht="14.25" hidden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149">
        <f>IF(I149=0,0,I$110+I$111+I149)</f>
        <v>0</v>
      </c>
      <c r="J150" s="326"/>
    </row>
    <row r="151" spans="1:10" ht="14.25" hidden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142">
        <f>IF(I150=0,0,ROUND(60/I150,1))</f>
        <v>0</v>
      </c>
      <c r="J151" s="326"/>
    </row>
    <row r="152" spans="1:10" ht="16.5" hidden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147">
        <f>ROUND(I151*I$107,0)</f>
        <v>0</v>
      </c>
      <c r="J152" s="327"/>
    </row>
    <row r="153" spans="1:10" ht="14.25" hidden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145">
        <f>IF(I$14="да",0,IF(I152=0,0,(ROUND(I150*(ROUNDUP(I$13/I152,0)-ROUND(I$13/I152,2))/ROUND(I$13/I152,2),2))))</f>
        <v>0</v>
      </c>
      <c r="J153" s="331"/>
    </row>
    <row r="154" spans="1:10" ht="14.25" hidden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142">
        <f>I150+I153</f>
        <v>0</v>
      </c>
      <c r="J154" s="326"/>
    </row>
    <row r="155" spans="1:10" ht="14.25" hidden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142">
        <f>IF(I154=0,0,60/I154)</f>
        <v>0</v>
      </c>
      <c r="J155" s="330"/>
    </row>
    <row r="156" spans="1:10" ht="16.5" hidden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141">
        <f>ROUND(I155*I$8,1)</f>
        <v>0</v>
      </c>
      <c r="J156" s="332"/>
    </row>
    <row r="157" spans="1:10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626">
        <f>IFERROR(I148/I$107*I147*I$108,0)</f>
        <v>0</v>
      </c>
      <c r="J157" s="612"/>
    </row>
    <row r="158" spans="1:10" ht="14.25" hidden="1">
      <c r="A158" s="315">
        <v>11.5</v>
      </c>
      <c r="B158" s="316" t="s">
        <v>400</v>
      </c>
      <c r="C158" s="317" t="s">
        <v>147</v>
      </c>
      <c r="D158" s="318" t="s">
        <v>146</v>
      </c>
      <c r="E158" s="319" t="s">
        <v>145</v>
      </c>
      <c r="F158" s="320">
        <v>0</v>
      </c>
      <c r="G158" s="320">
        <v>0</v>
      </c>
      <c r="H158" s="320">
        <v>0</v>
      </c>
      <c r="I158" s="320">
        <v>0</v>
      </c>
      <c r="J158" s="329" t="s">
        <v>222</v>
      </c>
    </row>
    <row r="159" spans="1:10" ht="15.75" hidden="1">
      <c r="A159" s="322">
        <v>11.5</v>
      </c>
      <c r="B159" s="275" t="s">
        <v>419</v>
      </c>
      <c r="C159" s="270"/>
      <c r="D159" s="274"/>
      <c r="E159" s="276" t="s">
        <v>126</v>
      </c>
      <c r="F159" s="277">
        <v>0</v>
      </c>
      <c r="G159" s="277">
        <v>0</v>
      </c>
      <c r="H159" s="277">
        <v>0</v>
      </c>
      <c r="I159" s="277">
        <v>0</v>
      </c>
      <c r="J159" s="346" t="s">
        <v>222</v>
      </c>
    </row>
    <row r="160" spans="1:10" ht="14.25" hidden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132">
        <f>IFERROR(ROUND(60*2*I158/I$109,2),0)</f>
        <v>0</v>
      </c>
      <c r="J160" s="330"/>
    </row>
    <row r="161" spans="1:10" ht="14.25" hidden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131">
        <f>IF(I160=0,0,I$110+I$111+I160)</f>
        <v>0</v>
      </c>
      <c r="J161" s="326"/>
    </row>
    <row r="162" spans="1:10" ht="14.25" hidden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124">
        <f>IF(I161=0,0,ROUND(60/I161,1))</f>
        <v>0</v>
      </c>
      <c r="J162" s="326"/>
    </row>
    <row r="163" spans="1:10" ht="16.5" hidden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129">
        <f>ROUND(I162*I$107,0)</f>
        <v>0</v>
      </c>
      <c r="J163" s="327"/>
    </row>
    <row r="164" spans="1:10" ht="14.25" hidden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127">
        <f>IF(I$14="да",0,IF(I163=0,0,(ROUND(I161*(ROUNDUP(I$13/I163,0)-ROUND(I$13/I163,2))/ROUND(I$13/I163,2),2))))</f>
        <v>0</v>
      </c>
      <c r="J164" s="331"/>
    </row>
    <row r="165" spans="1:10" ht="14.25" hidden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124">
        <f>I161+I164</f>
        <v>0</v>
      </c>
      <c r="J165" s="326"/>
    </row>
    <row r="166" spans="1:10" ht="14.25" hidden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124">
        <f>IF(I165=0,0,60/I165)</f>
        <v>0</v>
      </c>
      <c r="J166" s="330"/>
    </row>
    <row r="167" spans="1:10" ht="16.5" hidden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123">
        <f>ROUND(I166*I$8,1)</f>
        <v>0</v>
      </c>
      <c r="J167" s="332"/>
    </row>
    <row r="168" spans="1:10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631">
        <f>IFERROR(I159/I$107*I158*I$108,0)</f>
        <v>0</v>
      </c>
      <c r="J168" s="612"/>
    </row>
    <row r="169" spans="1:10" ht="14.25" hidden="1">
      <c r="A169" s="315">
        <v>11.6</v>
      </c>
      <c r="B169" s="316" t="s">
        <v>439</v>
      </c>
      <c r="C169" s="317" t="s">
        <v>147</v>
      </c>
      <c r="D169" s="318" t="s">
        <v>146</v>
      </c>
      <c r="E169" s="319" t="s">
        <v>145</v>
      </c>
      <c r="F169" s="320">
        <v>0</v>
      </c>
      <c r="G169" s="320">
        <v>0</v>
      </c>
      <c r="H169" s="320">
        <v>0</v>
      </c>
      <c r="I169" s="320">
        <v>0</v>
      </c>
      <c r="J169" s="329" t="s">
        <v>222</v>
      </c>
    </row>
    <row r="170" spans="1:10" ht="15.75" hidden="1">
      <c r="A170" s="321">
        <v>11.6</v>
      </c>
      <c r="B170" s="275" t="s">
        <v>420</v>
      </c>
      <c r="C170" s="270"/>
      <c r="D170" s="274"/>
      <c r="E170" s="276" t="s">
        <v>126</v>
      </c>
      <c r="F170" s="277">
        <v>0</v>
      </c>
      <c r="G170" s="277">
        <v>0</v>
      </c>
      <c r="H170" s="277">
        <v>0</v>
      </c>
      <c r="I170" s="277">
        <v>0</v>
      </c>
      <c r="J170" s="346" t="s">
        <v>222</v>
      </c>
    </row>
    <row r="171" spans="1:10" ht="14.25" hidden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115">
        <f>IFERROR(ROUND(60*2*I169/I$109,2),0)</f>
        <v>0</v>
      </c>
      <c r="J171" s="330"/>
    </row>
    <row r="172" spans="1:10" ht="14.25" hidden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114">
        <f>IF(I171=0,0,I$110+I$111+I171)</f>
        <v>0</v>
      </c>
      <c r="J172" s="326"/>
    </row>
    <row r="173" spans="1:10" ht="14.25" hidden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107">
        <f>IF(I172=0,0,ROUND(60/I172,1))</f>
        <v>0</v>
      </c>
      <c r="J173" s="326"/>
    </row>
    <row r="174" spans="1:10" ht="16.5" hidden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112">
        <f>ROUND(I173*I$107,0)</f>
        <v>0</v>
      </c>
      <c r="J174" s="327"/>
    </row>
    <row r="175" spans="1:10" ht="14.25" hidden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110">
        <f>IF(I$14="да",0,IF(I174=0,0,(ROUND(I172*(ROUNDUP(I$13/I174,0)-ROUND(I$13/I174,2))/ROUND(I$13/I174,2),2))))</f>
        <v>0</v>
      </c>
      <c r="J175" s="331"/>
    </row>
    <row r="176" spans="1:10" ht="14.25" hidden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107">
        <f>I172+I175</f>
        <v>0</v>
      </c>
      <c r="J176" s="326"/>
    </row>
    <row r="177" spans="1:10" ht="14.25" hidden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107">
        <f>IF(I176=0,0,60/I176)</f>
        <v>0</v>
      </c>
      <c r="J177" s="330"/>
    </row>
    <row r="178" spans="1:10" ht="16.5" hidden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106">
        <f>ROUND(I177*I$8,1)</f>
        <v>0</v>
      </c>
      <c r="J178" s="332"/>
    </row>
    <row r="179" spans="1:10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636">
        <f>IFERROR(I170/I$107*I169*I$108,0)</f>
        <v>0</v>
      </c>
      <c r="J179" s="612"/>
    </row>
    <row r="180" spans="1:10" ht="14.25" hidden="1">
      <c r="A180" s="315">
        <v>11.7</v>
      </c>
      <c r="B180" s="316" t="s">
        <v>408</v>
      </c>
      <c r="C180" s="317" t="s">
        <v>147</v>
      </c>
      <c r="D180" s="318" t="s">
        <v>146</v>
      </c>
      <c r="E180" s="319" t="s">
        <v>145</v>
      </c>
      <c r="F180" s="320">
        <v>0</v>
      </c>
      <c r="G180" s="320">
        <v>0</v>
      </c>
      <c r="H180" s="320">
        <v>0</v>
      </c>
      <c r="I180" s="320">
        <v>0</v>
      </c>
      <c r="J180" s="329" t="s">
        <v>222</v>
      </c>
    </row>
    <row r="181" spans="1:10" ht="15.75" hidden="1">
      <c r="A181" s="322">
        <v>11.7</v>
      </c>
      <c r="B181" s="275" t="s">
        <v>421</v>
      </c>
      <c r="C181" s="270"/>
      <c r="D181" s="274"/>
      <c r="E181" s="276" t="s">
        <v>126</v>
      </c>
      <c r="F181" s="277">
        <v>0</v>
      </c>
      <c r="G181" s="277">
        <v>0</v>
      </c>
      <c r="H181" s="277">
        <v>0</v>
      </c>
      <c r="I181" s="277">
        <v>0</v>
      </c>
      <c r="J181" s="346" t="s">
        <v>222</v>
      </c>
    </row>
    <row r="182" spans="1:10" ht="14.25" hidden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282">
        <f>IFERROR(ROUND(60*2*I180/I$109,2),0)</f>
        <v>0</v>
      </c>
      <c r="J182" s="330"/>
    </row>
    <row r="183" spans="1:10" ht="14.25" hidden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284">
        <f>IF(I182=0,0,I$110+I$111+I182)</f>
        <v>0</v>
      </c>
      <c r="J183" s="326"/>
    </row>
    <row r="184" spans="1:10" ht="14.25" hidden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287">
        <f>IF(I183=0,0,ROUND(60/I183,1))</f>
        <v>0</v>
      </c>
      <c r="J184" s="326"/>
    </row>
    <row r="185" spans="1:10" ht="16.5" hidden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290">
        <f>ROUND(I184*I$107,0)</f>
        <v>0</v>
      </c>
      <c r="J185" s="327"/>
    </row>
    <row r="186" spans="1:10" ht="14.25" hidden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294">
        <f>IF(I$14="да",0,IF(I185=0,0,(ROUND(I183*(ROUNDUP(I$13/I185,0)-ROUND(I$13/I185,2))/ROUND(I$13/I185,2),2))))</f>
        <v>0</v>
      </c>
      <c r="J186" s="331"/>
    </row>
    <row r="187" spans="1:10" ht="14.25" hidden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287">
        <f>I183+I186</f>
        <v>0</v>
      </c>
      <c r="J187" s="326"/>
    </row>
    <row r="188" spans="1:10" ht="14.25" hidden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287">
        <f>IF(I187=0,0,60/I187)</f>
        <v>0</v>
      </c>
      <c r="J188" s="330"/>
    </row>
    <row r="189" spans="1:10" ht="16.5" hidden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296">
        <f>ROUND(I188*I$8,1)</f>
        <v>0</v>
      </c>
      <c r="J189" s="332"/>
    </row>
    <row r="190" spans="1:10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641">
        <f>IFERROR(I181/I$107*I180*I$108,0)</f>
        <v>0</v>
      </c>
      <c r="J190" s="612"/>
    </row>
    <row r="191" spans="1:10" ht="14.25" hidden="1">
      <c r="A191" s="315">
        <v>11.8</v>
      </c>
      <c r="B191" s="316" t="s">
        <v>447</v>
      </c>
      <c r="C191" s="317" t="s">
        <v>147</v>
      </c>
      <c r="D191" s="318" t="s">
        <v>146</v>
      </c>
      <c r="E191" s="319" t="s">
        <v>145</v>
      </c>
      <c r="F191" s="320">
        <v>0</v>
      </c>
      <c r="G191" s="320">
        <v>0</v>
      </c>
      <c r="H191" s="320">
        <v>0</v>
      </c>
      <c r="I191" s="320">
        <v>0</v>
      </c>
      <c r="J191" s="329" t="s">
        <v>222</v>
      </c>
    </row>
    <row r="192" spans="1:10" ht="15.75" hidden="1">
      <c r="A192" s="322">
        <v>11.8</v>
      </c>
      <c r="B192" s="275" t="s">
        <v>422</v>
      </c>
      <c r="C192" s="270"/>
      <c r="D192" s="274"/>
      <c r="E192" s="276" t="s">
        <v>126</v>
      </c>
      <c r="F192" s="277">
        <v>0</v>
      </c>
      <c r="G192" s="277">
        <v>0</v>
      </c>
      <c r="H192" s="277">
        <v>0</v>
      </c>
      <c r="I192" s="277">
        <v>0</v>
      </c>
      <c r="J192" s="346" t="s">
        <v>222</v>
      </c>
    </row>
    <row r="193" spans="1:13" ht="14.25" hidden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330"/>
    </row>
    <row r="194" spans="1:13" ht="14.25" hidden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302">
        <f>IF(I193=0,0,I$110+I$111+I193)</f>
        <v>0</v>
      </c>
      <c r="J194" s="326"/>
    </row>
    <row r="195" spans="1:13" ht="14.25" hidden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304">
        <f>IF(I194=0,0,ROUND(60/I194,1))</f>
        <v>0</v>
      </c>
      <c r="J195" s="326"/>
    </row>
    <row r="196" spans="1:13" ht="16.5" hidden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307">
        <f>ROUND(I195*I$107,0)</f>
        <v>0</v>
      </c>
      <c r="J196" s="327"/>
    </row>
    <row r="197" spans="1:13" ht="14.25" hidden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311">
        <f>IF(I$14="да",0,IF(I196=0,0,(ROUND(I194*(ROUNDUP(I$13/I196,0)-ROUND(I$13/I196,2))/ROUND(I$13/I196,2),2))))</f>
        <v>0</v>
      </c>
      <c r="J197" s="331"/>
    </row>
    <row r="198" spans="1:13" ht="14.25" hidden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304">
        <f>I194+I197</f>
        <v>0</v>
      </c>
      <c r="J198" s="326"/>
    </row>
    <row r="199" spans="1:13" ht="14.25" hidden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304">
        <f>IF(I198=0,0,60/I198)</f>
        <v>0</v>
      </c>
      <c r="J199" s="330"/>
    </row>
    <row r="200" spans="1:13" ht="16.5" hidden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313">
        <f>ROUND(I199*I$8,1)</f>
        <v>0</v>
      </c>
      <c r="J200" s="332"/>
    </row>
    <row r="201" spans="1:1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705">
        <f>IFERROR(F192/F$107*F191*F$108,0)</f>
        <v>0</v>
      </c>
      <c r="G201" s="705">
        <f>IFERROR(G192/G$107*G191*G$108,0)</f>
        <v>0</v>
      </c>
      <c r="H201" s="705">
        <f>IFERROR(H192/H$107*H191*H$108,0)</f>
        <v>0</v>
      </c>
      <c r="I201" s="705">
        <f>IFERROR(I192/I$107*I191*I$108,0)</f>
        <v>0</v>
      </c>
      <c r="J201" s="592"/>
    </row>
    <row r="202" spans="1:13" ht="23.25" customHeight="1" thickBot="1">
      <c r="A202" s="656">
        <v>12</v>
      </c>
      <c r="B202" s="598" t="s">
        <v>518</v>
      </c>
      <c r="C202" s="599"/>
      <c r="D202" s="600"/>
      <c r="E202" s="601" t="s">
        <v>221</v>
      </c>
      <c r="F202" s="1481">
        <f>IFERROR((F16*F24+F27*F35+F38*F46+F49*F57+F60*F68+F71*F79+F82*F90+F93*F101+F115*F123+F126*F134+F137*F145+F148*F156+F159*F167+F170*F178+F181*F189+F192*F200)/(F16+F27+F38+F49+F60+F71+F82+F93+F115+F126+F137+F148+F159+F170+F181+F192),0)</f>
        <v>91.4</v>
      </c>
      <c r="G202" s="1481">
        <f>IFERROR((G16*G24+G27*G35+G38*G46+G49*G57+G60*G68+G71*G79+G82*G90+G93*G101+G115*G123+G126*G134+G137*G145+G148*G156+G159*G167+G170*G178+G181*G189+G192*G200)/(G16+G27+G38+G49+G60+G71+G82+G93+G115+G126+G137+G148+G159+G170+G181+G192),0)</f>
        <v>77</v>
      </c>
      <c r="H202" s="1481">
        <f>IFERROR((H16*H24+H27*H35+H38*H46+H49*H57+H60*H68+H71*H79+H82*H90+H93*H101+H115*H123+H126*H134+H137*H145+H148*H156+H159*H167+H170*H178+H181*H189+H192*H200)/(H16+H27+H38+H49+H60+H71+H82+H93+H115+H126+H137+H148+H159+H170+H181+H192),0)</f>
        <v>73.599999999999994</v>
      </c>
      <c r="I202" s="1481">
        <f>IFERROR((I16*I24+I27*I35+I38*I46+I49*I57+I60*I68+I71*I79+I82*I90+I93*I101+I115*I123+I126*I134+I137*I145+I148*I156+I159*I167+I170*I178+I181*I189+I192*I200)/(I16+I27+I38+I49+I60+I71+I82+I93+I115+I126+I137+I148+I159+I170+I181+I192),0)</f>
        <v>78.2</v>
      </c>
      <c r="J202" s="1077">
        <f>(F202*F207+G202*G207+H202*H207+I202*I207)/J207</f>
        <v>80.040000000000006</v>
      </c>
      <c r="K202" s="1179">
        <f>J202</f>
        <v>80.040000000000006</v>
      </c>
      <c r="M202" s="1115">
        <f>J202</f>
        <v>80.040000000000006</v>
      </c>
    </row>
    <row r="203" spans="1:13" ht="23.25" customHeight="1" thickBot="1">
      <c r="A203" s="657">
        <v>13</v>
      </c>
      <c r="B203" s="652" t="s">
        <v>492</v>
      </c>
      <c r="C203" s="653"/>
      <c r="D203" s="600"/>
      <c r="E203" s="654" t="s">
        <v>471</v>
      </c>
      <c r="F203" s="658">
        <f>SUM(F25,F36,F47,F58,F69,F80,F91,F102,F124,F135,F146,F157,F168,F179,F190,F201)</f>
        <v>4744607.8909026654</v>
      </c>
      <c r="G203" s="658">
        <f>SUM(G25,G36,G47,G58,G69,G80,G91,G102,G124,G135,G146,G157,G168,G179,G190,G201)</f>
        <v>6311293.9453105638</v>
      </c>
      <c r="H203" s="658">
        <f>SUM(H25,H36,H47,H58,H69,H80,H91,H102,H124,H135,H146,H157,H168,H179,H190,H201)</f>
        <v>6334823.9506172836</v>
      </c>
      <c r="I203" s="658">
        <f>SUM(I25,I36,I47,I58,I69,I80,I91,I102,I124,I135,I146,I157,I168,I179,I190,I201)</f>
        <v>4917645.5696202526</v>
      </c>
      <c r="J203" s="655"/>
    </row>
    <row r="204" spans="1:13" s="1" customFormat="1" ht="15.75">
      <c r="A204" s="580">
        <v>14</v>
      </c>
      <c r="B204" s="581" t="s">
        <v>378</v>
      </c>
      <c r="C204" s="1844" t="s">
        <v>351</v>
      </c>
      <c r="D204" s="1845"/>
      <c r="E204" s="582" t="s">
        <v>17</v>
      </c>
      <c r="F204" s="905">
        <v>44605.4506060606</v>
      </c>
      <c r="G204" s="905">
        <v>48329.785622710639</v>
      </c>
      <c r="H204" s="905">
        <v>47625.250181159427</v>
      </c>
      <c r="I204" s="905">
        <v>46551.017963768114</v>
      </c>
      <c r="J204" s="584" t="s">
        <v>351</v>
      </c>
    </row>
    <row r="205" spans="1:13" s="1" customFormat="1" ht="18">
      <c r="A205" s="585">
        <v>15</v>
      </c>
      <c r="B205" s="577" t="s">
        <v>465</v>
      </c>
      <c r="C205" s="380" t="s">
        <v>213</v>
      </c>
      <c r="D205" s="67"/>
      <c r="E205" s="227" t="s">
        <v>13</v>
      </c>
      <c r="F205" s="345">
        <f>F202*F204</f>
        <v>4076938.1853939393</v>
      </c>
      <c r="G205" s="345">
        <f>G202*G204</f>
        <v>3721393.4929487193</v>
      </c>
      <c r="H205" s="345">
        <f>H202*H204</f>
        <v>3505218.4133333336</v>
      </c>
      <c r="I205" s="345">
        <f>I202*I204</f>
        <v>3640289.6047666664</v>
      </c>
      <c r="J205" s="239"/>
    </row>
    <row r="206" spans="1:13" s="1" customFormat="1" ht="18" customHeight="1" thickBot="1">
      <c r="A206" s="585">
        <v>16</v>
      </c>
      <c r="B206" s="577" t="s">
        <v>490</v>
      </c>
      <c r="C206" s="380"/>
      <c r="D206" s="67"/>
      <c r="E206" s="227" t="s">
        <v>13</v>
      </c>
      <c r="F206" s="704">
        <f>SUM(F16,F27,F38,F49,F60,F71,F82,F93,F115,F126,F137,F148,F159,F170,F181,F192)</f>
        <v>686000</v>
      </c>
      <c r="G206" s="704">
        <f>SUM(G16,G27,G38,G49,G60,G71,G82,G93,G115,G126,G137,G148,G159,G170,G181,G192)</f>
        <v>738000</v>
      </c>
      <c r="H206" s="704">
        <f>SUM(H16,H27,H38,H49,H60,H71,H82,H93,H115,H126,H137,H148,H159,H170,H181,H192)</f>
        <v>698000</v>
      </c>
      <c r="I206" s="704">
        <f>SUM(I16,I27,I38,I49,I60,I71,I82,I93,I115,I126,I137,I148,I159,I170,I181,I192)</f>
        <v>573000</v>
      </c>
      <c r="J206" s="239"/>
    </row>
    <row r="207" spans="1:13" s="1" customFormat="1" ht="18" customHeight="1" thickBot="1">
      <c r="A207" s="585">
        <v>17</v>
      </c>
      <c r="B207" s="577" t="str">
        <f>'Экс 1 (3000) '!B49</f>
        <v>Среднеквартальные объёмы по экскаваторам тип 1</v>
      </c>
      <c r="C207" s="577"/>
      <c r="D207" s="577"/>
      <c r="E207" s="227" t="str">
        <f>'Экс 1 (3000) '!E49</f>
        <v>м3</v>
      </c>
      <c r="F207" s="1478">
        <f>'Экс 1 (3000) '!F59</f>
        <v>686000</v>
      </c>
      <c r="G207" s="1478">
        <f>'Экс 1 (3000) '!G59</f>
        <v>738000</v>
      </c>
      <c r="H207" s="1478">
        <f>'Экс 1 (3000) '!H59</f>
        <v>698000</v>
      </c>
      <c r="I207" s="1478">
        <f>'Экс 1 (3000) '!I59</f>
        <v>573000</v>
      </c>
      <c r="J207" s="1076">
        <f>F207+G207+H207+I207</f>
        <v>2695000</v>
      </c>
      <c r="K207" s="1177">
        <f>J207</f>
        <v>2695000</v>
      </c>
      <c r="M207" s="717">
        <f>K207</f>
        <v>2695000</v>
      </c>
    </row>
    <row r="208" spans="1:13" s="1" customFormat="1" ht="18" customHeight="1" thickBot="1">
      <c r="A208" s="585">
        <v>18</v>
      </c>
      <c r="B208" s="577" t="s">
        <v>467</v>
      </c>
      <c r="C208" s="380"/>
      <c r="D208" s="67"/>
      <c r="E208" s="227" t="s">
        <v>13</v>
      </c>
      <c r="F208" s="345">
        <f>'Экс 1 (3000) '!F7+'Экс 1 (3000) '!F25</f>
        <v>686000</v>
      </c>
      <c r="G208" s="345">
        <f>'Экс 1 (3000) '!G7+'Экс 1 (3000) '!G25</f>
        <v>738000</v>
      </c>
      <c r="H208" s="345">
        <f>'Экс 1 (3000) '!H7+'Экс 1 (3000) '!H25</f>
        <v>698000</v>
      </c>
      <c r="I208" s="345">
        <f>'Экс 1 (3000) '!I7+'Экс 1 (3000) '!I25</f>
        <v>573000</v>
      </c>
      <c r="J208" s="239"/>
      <c r="K208" s="1177">
        <f>K202*K207</f>
        <v>215707800.00000003</v>
      </c>
      <c r="M208" s="717">
        <f>M202*M207</f>
        <v>215707800.00000003</v>
      </c>
    </row>
    <row r="209" spans="1:11" s="1" customFormat="1" ht="15.75">
      <c r="A209" s="604">
        <v>19</v>
      </c>
      <c r="B209" s="605" t="s">
        <v>466</v>
      </c>
      <c r="C209" s="606" t="s">
        <v>216</v>
      </c>
      <c r="D209" s="607"/>
      <c r="E209" s="608" t="s">
        <v>0</v>
      </c>
      <c r="F209" s="1744">
        <v>30.533333333333299</v>
      </c>
      <c r="G209" s="1744">
        <v>31</v>
      </c>
      <c r="H209" s="1744">
        <v>31</v>
      </c>
      <c r="I209" s="1744">
        <v>31</v>
      </c>
      <c r="J209" s="258" t="s">
        <v>200</v>
      </c>
      <c r="K209" s="1">
        <f>(F209+G209+H209+I209)/4</f>
        <v>30.883333333333326</v>
      </c>
    </row>
    <row r="210" spans="1:11" s="1" customFormat="1" ht="18" thickBot="1">
      <c r="A210" s="399">
        <v>20</v>
      </c>
      <c r="B210" s="703" t="s">
        <v>515</v>
      </c>
      <c r="C210" s="742" t="s">
        <v>223</v>
      </c>
      <c r="D210" s="743" t="s">
        <v>217</v>
      </c>
      <c r="E210" s="356" t="s">
        <v>1</v>
      </c>
      <c r="F210" s="748">
        <f>IFERROR(IF(F206&gt;F208,FALSE,IF((F206/F205)&gt;1,F209,F206/F205*F209)),0)</f>
        <v>5.1376463694513248</v>
      </c>
      <c r="G210" s="748">
        <f>IFERROR(IF(G206&gt;G208,FALSE,IF((G206/G205)&gt;1,G209,G206/G205*G209)),0)</f>
        <v>6.1476971041490609</v>
      </c>
      <c r="H210" s="748">
        <f>IFERROR(IF(H206&gt;H208,FALSE,IF((H206/H205)&gt;1,H209,H206/H205*H209)),0)</f>
        <v>6.1730818021759335</v>
      </c>
      <c r="I210" s="748">
        <f>IFERROR(IF(I206&gt;I208,FALSE,IF((I206/I205)&gt;1,I209,I206/I205*I209)),0)</f>
        <v>4.8795568288689939</v>
      </c>
      <c r="J210" s="745"/>
    </row>
    <row r="212" spans="1:11">
      <c r="F212" s="345">
        <f>F204/F209</f>
        <v>1460.8772032552615</v>
      </c>
      <c r="G212" s="345">
        <f>G204/G209</f>
        <v>1559.0253426680852</v>
      </c>
      <c r="H212" s="345">
        <f>H204/H209</f>
        <v>1536.2983929406266</v>
      </c>
      <c r="I212" s="345">
        <f>I204/I209</f>
        <v>1501.6457407667133</v>
      </c>
    </row>
    <row r="213" spans="1:11">
      <c r="F213" s="345">
        <f>F202*F212</f>
        <v>133524.17637753091</v>
      </c>
      <c r="G213" s="345">
        <f>G202*G212</f>
        <v>120044.95138544256</v>
      </c>
      <c r="H213" s="345">
        <f>H202*H212</f>
        <v>113071.56172043011</v>
      </c>
      <c r="I213" s="345">
        <f>I202*I212</f>
        <v>117428.69692795699</v>
      </c>
    </row>
    <row r="214" spans="1:11" ht="18" thickBot="1">
      <c r="A214" s="399">
        <v>21</v>
      </c>
      <c r="B214" s="586" t="s">
        <v>515</v>
      </c>
      <c r="C214" s="390" t="s">
        <v>223</v>
      </c>
      <c r="D214" s="587"/>
      <c r="E214" s="341" t="s">
        <v>1</v>
      </c>
      <c r="F214" s="588">
        <f>IF(F213=0,0,F207/F213)</f>
        <v>5.1376463694513248</v>
      </c>
      <c r="G214" s="588">
        <f>IF(G213=0,0,G207/G213)</f>
        <v>6.1476971041490609</v>
      </c>
      <c r="H214" s="588">
        <f>IF(H213=0,0,H207/H213)</f>
        <v>6.1730818021759335</v>
      </c>
      <c r="I214" s="588">
        <f>IF(I213=0,0,I207/I213)</f>
        <v>4.8795568288689939</v>
      </c>
    </row>
    <row r="215" spans="1:11" ht="18" thickBot="1">
      <c r="A215" s="399">
        <v>22</v>
      </c>
      <c r="B215" s="586" t="s">
        <v>690</v>
      </c>
      <c r="C215" s="390" t="s">
        <v>650</v>
      </c>
      <c r="D215" s="587"/>
      <c r="E215" s="1168" t="s">
        <v>649</v>
      </c>
      <c r="F215" s="1169">
        <f>F212*F214</f>
        <v>7505.4704595185995</v>
      </c>
      <c r="G215" s="1169">
        <f>G212*G214</f>
        <v>9584.4155844155848</v>
      </c>
      <c r="H215" s="1169">
        <f>H212*H214</f>
        <v>9483.6956521739139</v>
      </c>
      <c r="I215" s="1169">
        <f>I212*I214</f>
        <v>7327.3657289002549</v>
      </c>
    </row>
    <row r="216" spans="1:11">
      <c r="E216" s="1170" t="s">
        <v>689</v>
      </c>
      <c r="F216" s="1171">
        <f>F203</f>
        <v>4744607.8909026654</v>
      </c>
      <c r="G216" s="1171">
        <f>G203</f>
        <v>6311293.9453105638</v>
      </c>
      <c r="H216" s="1171">
        <f>H203</f>
        <v>6334823.9506172836</v>
      </c>
      <c r="I216" s="1171">
        <f>I203</f>
        <v>4917645.5696202526</v>
      </c>
    </row>
    <row r="217" spans="1:11">
      <c r="E217" s="1170" t="s">
        <v>692</v>
      </c>
      <c r="F217" s="1171">
        <f>F25/F15+F124/F114</f>
        <v>1830686.3905325443</v>
      </c>
      <c r="G217" s="1171">
        <f>G25/G15+G124/G114</f>
        <v>2060916.4086687309</v>
      </c>
      <c r="H217" s="1171">
        <f>H25/H15+H124/H114</f>
        <v>1943197.5308641975</v>
      </c>
      <c r="I217" s="1171">
        <f>I25/I15+I124/I114</f>
        <v>1639215.1898734176</v>
      </c>
    </row>
    <row r="218" spans="1:11">
      <c r="F218" s="1167"/>
      <c r="G218" s="1167"/>
      <c r="H218" s="1167"/>
      <c r="I218" s="1167"/>
    </row>
    <row r="219" spans="1:11">
      <c r="F219" s="1078"/>
      <c r="G219" s="1078">
        <f>G214*G212</f>
        <v>9584.4155844155848</v>
      </c>
      <c r="H219" s="1078">
        <f>H214*H212</f>
        <v>9483.6956521739139</v>
      </c>
      <c r="I219" s="1078">
        <f>I214*I212</f>
        <v>7327.3657289002549</v>
      </c>
    </row>
    <row r="220" spans="1:11">
      <c r="F220" s="1078"/>
    </row>
    <row r="221" spans="1:11">
      <c r="F221" s="1078">
        <v>57660.48341666667</v>
      </c>
      <c r="G221" s="1078">
        <v>57677.99792124542</v>
      </c>
      <c r="H221" s="1078">
        <v>58336.086079710178</v>
      </c>
      <c r="I221" s="1078">
        <v>58008.08123007245</v>
      </c>
    </row>
    <row r="222" spans="1:11">
      <c r="F222" s="1743">
        <v>57747.959916666667</v>
      </c>
      <c r="G222" s="1743">
        <v>54819.078947802198</v>
      </c>
      <c r="H222" s="1743">
        <v>56567.907097826115</v>
      </c>
      <c r="I222" s="1743">
        <v>56308.036188405786</v>
      </c>
    </row>
    <row r="223" spans="1:11">
      <c r="G223" s="1078"/>
      <c r="H223" s="1078"/>
      <c r="I223" s="1078"/>
    </row>
    <row r="227" spans="7:9">
      <c r="G227" s="1751"/>
      <c r="H227" s="1751"/>
      <c r="I227" s="1130"/>
    </row>
  </sheetData>
  <sheetProtection formatColumns="0" formatRows="0" selectLockedCells="1"/>
  <mergeCells count="3">
    <mergeCell ref="A5:J5"/>
    <mergeCell ref="C204:D204"/>
    <mergeCell ref="A103:J103"/>
  </mergeCells>
  <printOptions horizontalCentered="1"/>
  <pageMargins left="0.51181102362204722" right="0.11811023622047245" top="0.55118110236220474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22"/>
  <sheetViews>
    <sheetView zoomScaleNormal="100" workbookViewId="0">
      <pane ySplit="5" topLeftCell="A205" activePane="bottomLeft" state="frozen"/>
      <selection activeCell="F3" sqref="F3:I3"/>
      <selection pane="bottomLeft" activeCell="F3" sqref="F3"/>
    </sheetView>
  </sheetViews>
  <sheetFormatPr defaultColWidth="9.140625" defaultRowHeight="12.75"/>
  <cols>
    <col min="1" max="1" width="6.42578125" style="92" customWidth="1"/>
    <col min="2" max="2" width="64" style="92" customWidth="1"/>
    <col min="3" max="3" width="8.5703125" style="93" customWidth="1"/>
    <col min="4" max="4" width="35.28515625" style="92" bestFit="1" customWidth="1"/>
    <col min="5" max="5" width="9" style="92" customWidth="1"/>
    <col min="6" max="6" width="13.5703125" style="89" bestFit="1" customWidth="1"/>
    <col min="7" max="9" width="13.140625" style="89" bestFit="1" customWidth="1"/>
    <col min="10" max="10" width="52.7109375" style="90" customWidth="1"/>
    <col min="11" max="11" width="11.85546875" style="89" customWidth="1"/>
    <col min="12" max="12" width="9.140625" style="89"/>
    <col min="13" max="13" width="10.85546875" style="89" bestFit="1" customWidth="1"/>
    <col min="14" max="16384" width="9.140625" style="89"/>
  </cols>
  <sheetData>
    <row r="1" spans="1:13" ht="15.75">
      <c r="F1" s="1707">
        <f>F16*F7*F15</f>
        <v>8495878.0946620163</v>
      </c>
      <c r="G1" s="1707">
        <f t="shared" ref="G1:I1" si="0">G16*G7*G15</f>
        <v>8245011.3354326524</v>
      </c>
      <c r="H1" s="1707">
        <f t="shared" si="0"/>
        <v>10830008.833131656</v>
      </c>
      <c r="I1" s="1707">
        <f t="shared" si="0"/>
        <v>10090155.041580854</v>
      </c>
      <c r="J1" s="429" t="s">
        <v>237</v>
      </c>
    </row>
    <row r="2" spans="1:13" ht="15.75">
      <c r="F2" s="1707">
        <f>F115*F106*F114</f>
        <v>1177948.7340439593</v>
      </c>
      <c r="G2" s="1707">
        <f t="shared" ref="G2:I2" si="1">G115*G106*G114</f>
        <v>3007648.0740367598</v>
      </c>
      <c r="H2" s="1707">
        <f t="shared" si="1"/>
        <v>1868344.0342225835</v>
      </c>
      <c r="I2" s="1707">
        <f t="shared" si="1"/>
        <v>1522858.0196373241</v>
      </c>
      <c r="J2" s="429" t="s">
        <v>236</v>
      </c>
    </row>
    <row r="3" spans="1:13" ht="16.5" thickBot="1">
      <c r="B3" s="1094" t="s">
        <v>645</v>
      </c>
      <c r="C3" s="1094" t="s">
        <v>646</v>
      </c>
      <c r="F3" s="1075">
        <f>F1+F2</f>
        <v>9673826.8287059758</v>
      </c>
      <c r="G3" s="1075">
        <f t="shared" ref="G3:I3" si="2">G1+G2</f>
        <v>11252659.409469413</v>
      </c>
      <c r="H3" s="1075">
        <f t="shared" si="2"/>
        <v>12698352.86735424</v>
      </c>
      <c r="I3" s="1075">
        <f t="shared" si="2"/>
        <v>11613013.061218178</v>
      </c>
    </row>
    <row r="4" spans="1:13" ht="29.25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3" ht="19.5" thickBot="1">
      <c r="A5" s="726" t="s">
        <v>511</v>
      </c>
      <c r="B5" s="662"/>
      <c r="C5" s="662"/>
      <c r="D5" s="662"/>
      <c r="E5" s="662"/>
      <c r="F5" s="662"/>
      <c r="G5" s="662"/>
      <c r="H5" s="662"/>
      <c r="I5" s="662"/>
      <c r="J5" s="663"/>
    </row>
    <row r="6" spans="1:13" ht="14.25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Э1А1!F6</f>
        <v>90.3</v>
      </c>
      <c r="G6" s="1297">
        <f>Э1А1!G6</f>
        <v>90.3</v>
      </c>
      <c r="H6" s="1297">
        <f>Э1А1!H6</f>
        <v>90.3</v>
      </c>
      <c r="I6" s="1297">
        <f>Э1А1!I6</f>
        <v>90.3</v>
      </c>
      <c r="J6" s="216"/>
    </row>
    <row r="7" spans="1:13" ht="15.75">
      <c r="A7" s="321">
        <v>3</v>
      </c>
      <c r="B7" s="210" t="s">
        <v>359</v>
      </c>
      <c r="C7" s="215" t="s">
        <v>106</v>
      </c>
      <c r="D7" s="207" t="s">
        <v>168</v>
      </c>
      <c r="E7" s="94" t="s">
        <v>167</v>
      </c>
      <c r="F7" s="335">
        <f>Э1А1!F7</f>
        <v>2.6694607001827833</v>
      </c>
      <c r="G7" s="335">
        <f>Э1А1!G7</f>
        <v>2.7929051863078165</v>
      </c>
      <c r="H7" s="335">
        <f>Э1А1!H7</f>
        <v>2.7846509632188936</v>
      </c>
      <c r="I7" s="335">
        <f>'Экс 3 (2000)'!I15</f>
        <v>2.8600212702893577</v>
      </c>
      <c r="J7" s="208"/>
    </row>
    <row r="8" spans="1:13" ht="15.75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IFERROR(IF('Экс 2 (2600)'!F16&lt;'Экс 2 (2600)'!F18,ROUND(F6/F7,1),'Экс 2 (2600)'!F18),0)</f>
        <v>33.799999999999997</v>
      </c>
      <c r="G8" s="41">
        <f>IFERROR(IF('Экс 2 (2600)'!G16&lt;'Экс 2 (2600)'!G18,ROUND(G6/G7,1),'Экс 2 (2600)'!G18),0)</f>
        <v>32.299999999999997</v>
      </c>
      <c r="H8" s="41">
        <f>IFERROR(IF('Экс 2 (2600)'!H16&lt;'Экс 2 (2600)'!H18,ROUND(H6/H7,1),'Экс 2 (2600)'!H18),0)</f>
        <v>32.4</v>
      </c>
      <c r="I8" s="41">
        <f>IFERROR(IF('Экс 2 (2600)'!I16&lt;'Экс 2 (2600)'!I18,ROUND(I6/I7,1),'Экс 2 (2600)'!I18),0)</f>
        <v>31.6</v>
      </c>
      <c r="J8" s="41"/>
    </row>
    <row r="9" spans="1:13" ht="14.25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97">
        <f>ROUND(I8*I7,1)</f>
        <v>90.4</v>
      </c>
      <c r="J9" s="97"/>
    </row>
    <row r="10" spans="1:13" ht="14.25">
      <c r="A10" s="321">
        <v>6</v>
      </c>
      <c r="B10" s="96" t="s">
        <v>160</v>
      </c>
      <c r="C10" s="95" t="s">
        <v>159</v>
      </c>
      <c r="D10" s="728" t="s">
        <v>11</v>
      </c>
      <c r="E10" s="209" t="s">
        <v>158</v>
      </c>
      <c r="F10" s="698">
        <f>Э1А1!F10</f>
        <v>18.899999999999999</v>
      </c>
      <c r="G10" s="698">
        <f>Э1А1!G10</f>
        <v>18.899999999999999</v>
      </c>
      <c r="H10" s="698">
        <f>Э1А1!H10</f>
        <v>18.899999999999999</v>
      </c>
      <c r="I10" s="698">
        <f>Э1А1!I10</f>
        <v>18.899999999999999</v>
      </c>
      <c r="J10" s="729" t="s">
        <v>153</v>
      </c>
    </row>
    <row r="11" spans="1:13" ht="25.5" customHeight="1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'Экс 2 (2600)'!F22</f>
        <v>4.2</v>
      </c>
      <c r="G11" s="213">
        <f>'Экс 2 (2600)'!G22</f>
        <v>4.2</v>
      </c>
      <c r="H11" s="213">
        <f>'Экс 2 (2600)'!H22</f>
        <v>4.2</v>
      </c>
      <c r="I11" s="213">
        <f>'Экс 2 (2600)'!I22</f>
        <v>4.2</v>
      </c>
      <c r="J11" s="337"/>
    </row>
    <row r="12" spans="1:13" ht="14.25">
      <c r="A12" s="321">
        <v>8</v>
      </c>
      <c r="B12" s="96" t="s">
        <v>155</v>
      </c>
      <c r="C12" s="95" t="s">
        <v>154</v>
      </c>
      <c r="D12" s="728" t="s">
        <v>11</v>
      </c>
      <c r="E12" s="730" t="s">
        <v>61</v>
      </c>
      <c r="F12" s="698">
        <f>Э1А1!F12</f>
        <v>1</v>
      </c>
      <c r="G12" s="698">
        <f>Э1А1!G12</f>
        <v>1</v>
      </c>
      <c r="H12" s="698">
        <f>Э1А1!H12</f>
        <v>1</v>
      </c>
      <c r="I12" s="698">
        <f>Э1А1!I12</f>
        <v>1</v>
      </c>
      <c r="J12" s="729" t="s">
        <v>153</v>
      </c>
    </row>
    <row r="13" spans="1:13" ht="15" customHeight="1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942">
        <f>'Экс 2 (2600)'!F68</f>
        <v>500.64931402905819</v>
      </c>
      <c r="G13" s="942">
        <f>'Экс 2 (2600)'!G68</f>
        <v>500.64931402905819</v>
      </c>
      <c r="H13" s="942">
        <f>'Экс 2 (2600)'!H68</f>
        <v>500.64931402905819</v>
      </c>
      <c r="I13" s="942">
        <f>'Экс 2 (2600)'!I68</f>
        <v>500.64931402905819</v>
      </c>
      <c r="J13" s="98"/>
    </row>
    <row r="14" spans="1:13" ht="13.5" thickBot="1">
      <c r="A14" s="321">
        <v>10</v>
      </c>
      <c r="B14" s="210" t="s">
        <v>150</v>
      </c>
      <c r="C14" s="95" t="s">
        <v>149</v>
      </c>
      <c r="D14" s="731" t="s">
        <v>148</v>
      </c>
      <c r="E14" s="94"/>
      <c r="F14" s="732" t="str">
        <f>Э1А1!F14</f>
        <v>да</v>
      </c>
      <c r="G14" s="732" t="str">
        <f>Э1А1!G14</f>
        <v>да</v>
      </c>
      <c r="H14" s="732" t="str">
        <f>Э1А1!H14</f>
        <v>да</v>
      </c>
      <c r="I14" s="732" t="str">
        <f>Э1А1!I14</f>
        <v>да</v>
      </c>
      <c r="J14" s="733"/>
    </row>
    <row r="15" spans="1:13" ht="15" thickBot="1">
      <c r="A15" s="315">
        <v>11.1</v>
      </c>
      <c r="B15" s="734" t="s">
        <v>383</v>
      </c>
      <c r="C15" s="735" t="s">
        <v>147</v>
      </c>
      <c r="D15" s="736" t="s">
        <v>146</v>
      </c>
      <c r="E15" s="737" t="s">
        <v>145</v>
      </c>
      <c r="F15" s="738">
        <f>Э1А1!F15</f>
        <v>2.5917098173884741</v>
      </c>
      <c r="G15" s="738">
        <f>Э1А1!G15</f>
        <v>3.0623726021898219</v>
      </c>
      <c r="H15" s="738">
        <f>Э1А1!H15</f>
        <v>3.26</v>
      </c>
      <c r="I15" s="738">
        <f>Э1А1!I15</f>
        <v>3</v>
      </c>
      <c r="J15" s="733"/>
    </row>
    <row r="16" spans="1:13" ht="16.5" thickBot="1">
      <c r="A16" s="321">
        <v>11.1</v>
      </c>
      <c r="B16" s="275" t="s">
        <v>384</v>
      </c>
      <c r="C16" s="270"/>
      <c r="D16" s="274"/>
      <c r="E16" s="276" t="s">
        <v>126</v>
      </c>
      <c r="F16" s="277">
        <f>'Экс 2 (2600)'!F56</f>
        <v>1228000</v>
      </c>
      <c r="G16" s="277">
        <f>'Экс 2 (2600)'!G56</f>
        <v>964000</v>
      </c>
      <c r="H16" s="277">
        <f>'Экс 2 (2600)'!H56</f>
        <v>1193000</v>
      </c>
      <c r="I16" s="277">
        <f>'Экс 2 (2600)'!I56</f>
        <v>1176000</v>
      </c>
      <c r="J16" s="733"/>
      <c r="K16" s="277">
        <f>IFERROR(Э1А1!K16/Э1А1!K$206*Э2А1!K$210,0)</f>
        <v>0</v>
      </c>
      <c r="M16" s="1624">
        <f>F16+G16+H16+I16</f>
        <v>4561000</v>
      </c>
    </row>
    <row r="17" spans="1:20" ht="14.25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16.46</v>
      </c>
      <c r="G17" s="204">
        <f>IFERROR(ROUND(60*2*G15/G$10,2),0)</f>
        <v>19.440000000000001</v>
      </c>
      <c r="H17" s="204">
        <f>IFERROR(ROUND(60*2*H15/H$10,2),0)</f>
        <v>20.7</v>
      </c>
      <c r="I17" s="204">
        <f>IFERROR(ROUND(60*2*I15/I$10,2),0)</f>
        <v>19.05</v>
      </c>
      <c r="J17" s="733"/>
    </row>
    <row r="18" spans="1:20" ht="14.25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21.66</v>
      </c>
      <c r="G18" s="203">
        <f>IF(G17=0,0,G$11+G$12+G17)</f>
        <v>24.64</v>
      </c>
      <c r="H18" s="203">
        <f>IF(H17=0,0,H$11+H$12+H17)</f>
        <v>25.9</v>
      </c>
      <c r="I18" s="203">
        <f>IF(I17=0,0,I$11+I$12+I17)</f>
        <v>24.25</v>
      </c>
      <c r="J18" s="733"/>
    </row>
    <row r="19" spans="1:20" ht="14.25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2.8</v>
      </c>
      <c r="G19" s="196">
        <f>IF(G18=0,0,ROUND(60/G18,1))</f>
        <v>2.4</v>
      </c>
      <c r="H19" s="196">
        <f>IF(H18=0,0,ROUND(60/H18,1))</f>
        <v>2.2999999999999998</v>
      </c>
      <c r="I19" s="196">
        <f>IF(I18=0,0,ROUND(60/I18,1))</f>
        <v>2.5</v>
      </c>
      <c r="J19" s="733"/>
    </row>
    <row r="20" spans="1:20" ht="16.5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95</v>
      </c>
      <c r="G20" s="201">
        <f>ROUND(G19*G$8,0)</f>
        <v>78</v>
      </c>
      <c r="H20" s="201">
        <f>ROUND(H19*H$8,0)</f>
        <v>75</v>
      </c>
      <c r="I20" s="201">
        <f>ROUND(I19*I$8,0)</f>
        <v>79</v>
      </c>
      <c r="J20" s="733"/>
    </row>
    <row r="21" spans="1:20" ht="14.25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199">
        <f>IF(I$14="да",0,IF(I20=0,0,(ROUND(I18*(ROUNDUP(I$13/I20,0)-ROUND(I$13/I20,2))/ROUND(I$13/I20,2),2))))</f>
        <v>0</v>
      </c>
      <c r="J21" s="733"/>
    </row>
    <row r="22" spans="1:20" ht="14.25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21.66</v>
      </c>
      <c r="G22" s="196">
        <f>G18+G21</f>
        <v>24.64</v>
      </c>
      <c r="H22" s="196">
        <f>H18+H21</f>
        <v>25.9</v>
      </c>
      <c r="I22" s="196">
        <f>I18+I21</f>
        <v>24.25</v>
      </c>
      <c r="J22" s="733"/>
      <c r="Q22" s="89">
        <f>Q24*Q23</f>
        <v>114940800</v>
      </c>
      <c r="R22" s="89">
        <f>R24*R23</f>
        <v>75866800</v>
      </c>
      <c r="S22" s="89">
        <f>S24*S23</f>
        <v>89594300</v>
      </c>
      <c r="T22" s="89">
        <f>T24*T23</f>
        <v>91963200</v>
      </c>
    </row>
    <row r="23" spans="1:20" ht="15" thickBot="1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2.770083102493075</v>
      </c>
      <c r="G23" s="196">
        <f>IF(G22=0,0,60/G22)</f>
        <v>2.4350649350649349</v>
      </c>
      <c r="H23" s="196">
        <f>IF(H22=0,0,60/H22)</f>
        <v>2.3166023166023169</v>
      </c>
      <c r="I23" s="196">
        <f>IF(I22=0,0,60/I22)</f>
        <v>2.4742268041237114</v>
      </c>
      <c r="J23" s="733"/>
      <c r="Q23" s="89">
        <f>'Экс 2 (2600)'!F56</f>
        <v>1228000</v>
      </c>
      <c r="R23" s="89">
        <f>'Экс 2 (2600)'!G56</f>
        <v>964000</v>
      </c>
      <c r="S23" s="89">
        <f>'Экс 2 (2600)'!H56</f>
        <v>1193000</v>
      </c>
      <c r="T23" s="89">
        <f>'Экс 2 (2600)'!I56</f>
        <v>1176000</v>
      </c>
    </row>
    <row r="24" spans="1:20" ht="17.25" thickBot="1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93.6</v>
      </c>
      <c r="G24" s="195">
        <f>ROUND(G23*G$8,1)</f>
        <v>78.7</v>
      </c>
      <c r="H24" s="195">
        <f>ROUND(H23*H$8,1)</f>
        <v>75.099999999999994</v>
      </c>
      <c r="I24" s="195">
        <f>ROUND(I23*I$8,1)</f>
        <v>78.2</v>
      </c>
      <c r="J24" s="733"/>
      <c r="M24" s="1624">
        <f>(F16*F24+G16*G24+H16*H24+I16*I24)/M16</f>
        <v>81.641109405832054</v>
      </c>
      <c r="Q24" s="1130">
        <f>F24</f>
        <v>93.6</v>
      </c>
      <c r="R24" s="1130">
        <f>G24</f>
        <v>78.7</v>
      </c>
      <c r="S24" s="1130">
        <f>H24</f>
        <v>75.099999999999994</v>
      </c>
      <c r="T24" s="1130">
        <f>I24</f>
        <v>78.2</v>
      </c>
    </row>
    <row r="25" spans="1:20" ht="13.5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13">
        <f>IFERROR(F16/F$8*F15*F$9,0)</f>
        <v>8493263.1049977764</v>
      </c>
      <c r="G25" s="613">
        <f>IFERROR(G16/G$8*G15*G$9,0)</f>
        <v>8244020.8174517388</v>
      </c>
      <c r="H25" s="613">
        <f>IFERROR(H16/H$8*H15*H$9,0)</f>
        <v>10827285.061728396</v>
      </c>
      <c r="I25" s="613">
        <f>IFERROR(I16/I$8*I15*I$9,0)</f>
        <v>10092759.493670886</v>
      </c>
      <c r="J25" s="733"/>
      <c r="M25" s="1624">
        <f>M16*M24</f>
        <v>372365100</v>
      </c>
    </row>
    <row r="26" spans="1:20" ht="14.25" hidden="1">
      <c r="A26" s="315">
        <v>11.2</v>
      </c>
      <c r="B26" s="734" t="s">
        <v>423</v>
      </c>
      <c r="C26" s="735" t="s">
        <v>147</v>
      </c>
      <c r="D26" s="736" t="s">
        <v>146</v>
      </c>
      <c r="E26" s="737" t="s">
        <v>145</v>
      </c>
      <c r="F26" s="738">
        <f>Э1А1!F26</f>
        <v>0</v>
      </c>
      <c r="G26" s="738">
        <f>Э1А1!G26</f>
        <v>0</v>
      </c>
      <c r="H26" s="738">
        <f>Э1А1!H26</f>
        <v>0</v>
      </c>
      <c r="I26" s="738">
        <f>Э1А1!I26</f>
        <v>0</v>
      </c>
      <c r="J26" s="733"/>
    </row>
    <row r="27" spans="1:20" ht="16.5" hidden="1" customHeight="1">
      <c r="A27" s="322">
        <v>11.2</v>
      </c>
      <c r="B27" s="750" t="s">
        <v>416</v>
      </c>
      <c r="C27" s="95"/>
      <c r="D27" s="751"/>
      <c r="E27" s="752" t="s">
        <v>126</v>
      </c>
      <c r="F27" s="753">
        <f>IFERROR(Э1А1!F27/Э1А1!F$206*Э2А1!F$210,0)</f>
        <v>0</v>
      </c>
      <c r="G27" s="753">
        <f>IFERROR(Э1А1!G27/Э1А1!G$206*Э2А1!G$210,0)</f>
        <v>0</v>
      </c>
      <c r="H27" s="753">
        <f>IFERROR(Э1А1!H27/Э1А1!H$206*Э2А1!H$210,0)</f>
        <v>0</v>
      </c>
      <c r="I27" s="753">
        <f>IFERROR(Э1А1!I27/Э1А1!I$206*Э2А1!I$210,0)</f>
        <v>0</v>
      </c>
      <c r="J27" s="733"/>
    </row>
    <row r="28" spans="1:20" ht="14.25" hidden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186">
        <f>IFERROR(ROUND(60*2*I26/I$10,2),0)</f>
        <v>0</v>
      </c>
      <c r="J28" s="733"/>
    </row>
    <row r="29" spans="1:20" ht="14.25" hidden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185">
        <f>IF(I28=0,0,I$11+I$12+I28)</f>
        <v>0</v>
      </c>
      <c r="J29" s="733"/>
    </row>
    <row r="30" spans="1:20" ht="14.25" hidden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178">
        <f>IF(I29=0,0,ROUND(60/I29,1))</f>
        <v>0</v>
      </c>
      <c r="J30" s="733"/>
    </row>
    <row r="31" spans="1:20" ht="15" hidden="1" customHeight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183">
        <f>ROUND(I30*I$8,0)</f>
        <v>0</v>
      </c>
      <c r="J31" s="733"/>
    </row>
    <row r="32" spans="1:20" ht="14.25" hidden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181">
        <f>IF(I$14="да",0,IF(I31=0,0,(ROUND(I29*(ROUNDUP(I$13/I31,0)-ROUND(I$13/I31,2))/ROUND(I$13/I31,2),2))))</f>
        <v>0</v>
      </c>
      <c r="J32" s="733"/>
    </row>
    <row r="33" spans="1:10" ht="14.25" hidden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178">
        <f>I29+I32</f>
        <v>0</v>
      </c>
      <c r="J33" s="733"/>
    </row>
    <row r="34" spans="1:10" ht="14.25" hidden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178">
        <f>IF(I33=0,0,60/I33)</f>
        <v>0</v>
      </c>
      <c r="J34" s="733"/>
    </row>
    <row r="35" spans="1:10" ht="16.5" hidden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177">
        <f>ROUND(I34*I$8,1)</f>
        <v>0</v>
      </c>
      <c r="J35" s="733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644">
        <f>IFERROR(I27/I$8*I26*I$9,0)</f>
        <v>0</v>
      </c>
      <c r="J36" s="733"/>
    </row>
    <row r="37" spans="1:10" ht="26.25" hidden="1" customHeight="1">
      <c r="A37" s="315">
        <v>11.3</v>
      </c>
      <c r="B37" s="734" t="s">
        <v>392</v>
      </c>
      <c r="C37" s="735" t="s">
        <v>147</v>
      </c>
      <c r="D37" s="736" t="s">
        <v>146</v>
      </c>
      <c r="E37" s="737" t="s">
        <v>145</v>
      </c>
      <c r="F37" s="738">
        <f>Э1А1!F37</f>
        <v>0</v>
      </c>
      <c r="G37" s="738">
        <f>Э1А1!G37</f>
        <v>0</v>
      </c>
      <c r="H37" s="738">
        <f>Э1А1!H37</f>
        <v>0</v>
      </c>
      <c r="I37" s="738">
        <f>Э1А1!I37</f>
        <v>0</v>
      </c>
      <c r="J37" s="733"/>
    </row>
    <row r="38" spans="1:10" ht="15.75" hidden="1">
      <c r="A38" s="322">
        <v>11.3</v>
      </c>
      <c r="B38" s="750" t="s">
        <v>417</v>
      </c>
      <c r="C38" s="95"/>
      <c r="D38" s="751"/>
      <c r="E38" s="752" t="s">
        <v>126</v>
      </c>
      <c r="F38" s="753">
        <f>IFERROR(Э1А1!F38/Э1А1!F$206*Э2А1!F$210,0)</f>
        <v>0</v>
      </c>
      <c r="G38" s="753">
        <f>IFERROR(Э1А1!G38/Э1А1!G$206*Э2А1!G$210,0)</f>
        <v>0</v>
      </c>
      <c r="H38" s="753">
        <f>IFERROR(Э1А1!H38/Э1А1!H$206*Э2А1!H$210,0)</f>
        <v>0</v>
      </c>
      <c r="I38" s="753">
        <f>IFERROR(Э1А1!I38/Э1А1!I$206*Э2А1!I$210,0)</f>
        <v>0</v>
      </c>
      <c r="J38" s="733"/>
    </row>
    <row r="39" spans="1:10" ht="14.25" hidden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169">
        <f>IFERROR(ROUND(60*2*I37/I$10,2),0)</f>
        <v>0</v>
      </c>
      <c r="J39" s="733"/>
    </row>
    <row r="40" spans="1:10" ht="14.25" hidden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168">
        <f>IF(I39=0,0,I$11+I$12+I39)</f>
        <v>0</v>
      </c>
      <c r="J40" s="733"/>
    </row>
    <row r="41" spans="1:10" ht="18.75" hidden="1" customHeight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161">
        <f>IF(I40=0,0,ROUND(60/I40,1))</f>
        <v>0</v>
      </c>
      <c r="J41" s="733"/>
    </row>
    <row r="42" spans="1:10" ht="16.5" hidden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166">
        <f>ROUND(I41*I$8,0)</f>
        <v>0</v>
      </c>
      <c r="J42" s="733"/>
    </row>
    <row r="43" spans="1:10" ht="14.25" hidden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164">
        <f>IF(I$14="да",0,IF(I42=0,0,(ROUND(I40*(ROUNDUP(I$13/I42,0)-ROUND(I$13/I42,2))/ROUND(I$13/I42,2),2))))</f>
        <v>0</v>
      </c>
      <c r="J43" s="733"/>
    </row>
    <row r="44" spans="1:10" ht="14.25" hidden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161">
        <f>I40+I43</f>
        <v>0</v>
      </c>
      <c r="J44" s="733"/>
    </row>
    <row r="45" spans="1:10" ht="15" hidden="1" customHeight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161">
        <f>IF(I44=0,0,60/I44)</f>
        <v>0</v>
      </c>
      <c r="J45" s="733"/>
    </row>
    <row r="46" spans="1:10" ht="16.5" hidden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160">
        <f>ROUND(I45*I$8,1)</f>
        <v>0</v>
      </c>
      <c r="J46" s="733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645">
        <f>IFERROR(I38/I$8*I37*I$9,0)</f>
        <v>0</v>
      </c>
      <c r="J47" s="733"/>
    </row>
    <row r="48" spans="1:10" ht="14.25" hidden="1">
      <c r="A48" s="315">
        <v>11.4</v>
      </c>
      <c r="B48" s="734" t="s">
        <v>431</v>
      </c>
      <c r="C48" s="735" t="s">
        <v>147</v>
      </c>
      <c r="D48" s="736" t="s">
        <v>146</v>
      </c>
      <c r="E48" s="737" t="s">
        <v>145</v>
      </c>
      <c r="F48" s="738">
        <f>Э1А1!F48</f>
        <v>0</v>
      </c>
      <c r="G48" s="738">
        <f>Э1А1!G48</f>
        <v>0</v>
      </c>
      <c r="H48" s="738">
        <f>Э1А1!H48</f>
        <v>0</v>
      </c>
      <c r="I48" s="738">
        <f>Э1А1!I48</f>
        <v>0</v>
      </c>
      <c r="J48" s="733"/>
    </row>
    <row r="49" spans="1:10" ht="15.75" hidden="1">
      <c r="A49" s="321">
        <v>11.4</v>
      </c>
      <c r="B49" s="750" t="s">
        <v>418</v>
      </c>
      <c r="C49" s="95"/>
      <c r="D49" s="751"/>
      <c r="E49" s="752" t="s">
        <v>126</v>
      </c>
      <c r="F49" s="753">
        <f>IFERROR(Э1А1!F49/Э1А1!F$206*Э2А1!F$210,0)</f>
        <v>0</v>
      </c>
      <c r="G49" s="753">
        <f>IFERROR(Э1А1!G49/Э1А1!G$206*Э2А1!G$210,0)</f>
        <v>0</v>
      </c>
      <c r="H49" s="753">
        <f>IFERROR(Э1А1!H49/Э1А1!H$206*Э2А1!H$210,0)</f>
        <v>0</v>
      </c>
      <c r="I49" s="753">
        <f>IFERROR(Э1А1!I49/Э1А1!I$206*Э2А1!I$210,0)</f>
        <v>0</v>
      </c>
      <c r="J49" s="733"/>
    </row>
    <row r="50" spans="1:10" ht="14.25" hidden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150">
        <f>IFERROR(ROUND(60*2*I48/I$10,2),0)</f>
        <v>0</v>
      </c>
      <c r="J50" s="733"/>
    </row>
    <row r="51" spans="1:10" ht="14.25" hidden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149">
        <f>IF(I50=0,0,I$11+I$12+I50)</f>
        <v>0</v>
      </c>
      <c r="J51" s="733"/>
    </row>
    <row r="52" spans="1:10" ht="14.25" hidden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142">
        <f>IF(I51=0,0,ROUND(60/I51,1))</f>
        <v>0</v>
      </c>
      <c r="J52" s="733"/>
    </row>
    <row r="53" spans="1:10" ht="16.5" hidden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147">
        <f>ROUND(I52*I$8,0)</f>
        <v>0</v>
      </c>
      <c r="J53" s="733"/>
    </row>
    <row r="54" spans="1:10" ht="14.2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145">
        <f>IF(I$14="да",0,IF(I53=0,0,(ROUND(I51*(ROUNDUP(I$13/I53,0)-ROUND(I$13/I53,2))/ROUND(I$13/I53,2),2))))</f>
        <v>0</v>
      </c>
      <c r="J54" s="733"/>
    </row>
    <row r="55" spans="1:10" ht="18.75" hidden="1" customHeight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142">
        <f>I51+I54</f>
        <v>0</v>
      </c>
      <c r="J55" s="733"/>
    </row>
    <row r="56" spans="1:10" ht="14.25" hidden="1" customHeight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142">
        <f>IF(I55=0,0,60/I55)</f>
        <v>0</v>
      </c>
      <c r="J56" s="733"/>
    </row>
    <row r="57" spans="1:10" ht="14.25" hidden="1" customHeight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141">
        <f>ROUND(I56*I$8,1)</f>
        <v>0</v>
      </c>
      <c r="J57" s="733"/>
    </row>
    <row r="58" spans="1:10" ht="16.5" hidden="1" customHeight="1" thickBot="1">
      <c r="A58" s="321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646">
        <f>IFERROR(I49/I$8*I48*I$9,0)</f>
        <v>0</v>
      </c>
      <c r="J58" s="733"/>
    </row>
    <row r="59" spans="1:10" ht="15" hidden="1" customHeight="1">
      <c r="A59" s="315">
        <v>11.5</v>
      </c>
      <c r="B59" s="734" t="s">
        <v>400</v>
      </c>
      <c r="C59" s="735" t="s">
        <v>147</v>
      </c>
      <c r="D59" s="736" t="s">
        <v>146</v>
      </c>
      <c r="E59" s="737" t="s">
        <v>145</v>
      </c>
      <c r="F59" s="738">
        <f>Э1А1!F59</f>
        <v>0</v>
      </c>
      <c r="G59" s="738">
        <f>Э1А1!G59</f>
        <v>0</v>
      </c>
      <c r="H59" s="738">
        <f>Э1А1!H59</f>
        <v>0</v>
      </c>
      <c r="I59" s="738">
        <f>Э1А1!I59</f>
        <v>0</v>
      </c>
      <c r="J59" s="733"/>
    </row>
    <row r="60" spans="1:10" ht="14.25" hidden="1" customHeight="1">
      <c r="A60" s="322">
        <v>11.5</v>
      </c>
      <c r="B60" s="750" t="s">
        <v>419</v>
      </c>
      <c r="C60" s="95"/>
      <c r="D60" s="751"/>
      <c r="E60" s="752" t="s">
        <v>126</v>
      </c>
      <c r="F60" s="753">
        <f>IFERROR(Э1А1!F60/Э1А1!F$206*Э2А1!F$210,0)</f>
        <v>0</v>
      </c>
      <c r="G60" s="753">
        <f>IFERROR(Э1А1!G60/Э1А1!G$206*Э2А1!G$210,0)</f>
        <v>0</v>
      </c>
      <c r="H60" s="753">
        <f>IFERROR(Э1А1!H60/Э1А1!H$206*Э2А1!H$210,0)</f>
        <v>0</v>
      </c>
      <c r="I60" s="753">
        <f>IFERROR(Э1А1!I60/Э1А1!I$206*Э2А1!I$210,0)</f>
        <v>0</v>
      </c>
      <c r="J60" s="733"/>
    </row>
    <row r="61" spans="1:10" ht="14.25" hidden="1" customHeight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132">
        <f>IFERROR(ROUND(60*2*I59/I$10,2),0)</f>
        <v>0</v>
      </c>
      <c r="J61" s="733"/>
    </row>
    <row r="62" spans="1:10" ht="16.5" hidden="1" customHeight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131">
        <f>IF(I61=0,0,I$11+I$12+I61)</f>
        <v>0</v>
      </c>
      <c r="J62" s="733"/>
    </row>
    <row r="63" spans="1:10" ht="16.5" hidden="1" customHeight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124">
        <f>IF(I62=0,0,ROUND(60/I62,1))</f>
        <v>0</v>
      </c>
      <c r="J63" s="733"/>
    </row>
    <row r="64" spans="1:10" ht="16.5" hidden="1" customHeight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129">
        <f>ROUND(I63*I$8,0)</f>
        <v>0</v>
      </c>
      <c r="J64" s="733"/>
    </row>
    <row r="65" spans="1:10" ht="15.75" hidden="1" customHeight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127">
        <f>IF(I$14="да",0,IF(I64=0,0,(ROUND(I62*(ROUNDUP(I$13/I64,0)-ROUND(I$13/I64,2))/ROUND(I$13/I64,2),2))))</f>
        <v>0</v>
      </c>
      <c r="J65" s="733"/>
    </row>
    <row r="66" spans="1:10" ht="12.75" hidden="1" customHeight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124">
        <f>I62+I65</f>
        <v>0</v>
      </c>
      <c r="J66" s="733"/>
    </row>
    <row r="67" spans="1:10" ht="13.5" hidden="1" customHeight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124">
        <f>IF(I66=0,0,60/I66)</f>
        <v>0</v>
      </c>
      <c r="J67" s="733"/>
    </row>
    <row r="68" spans="1:10" ht="14.25" hidden="1" customHeight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123">
        <f>ROUND(I67*I$8,1)</f>
        <v>0</v>
      </c>
      <c r="J68" s="733"/>
    </row>
    <row r="69" spans="1:10" ht="18.75" hidden="1" customHeight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647">
        <f>IFERROR(I60/I$8*I59*I$9,0)</f>
        <v>0</v>
      </c>
      <c r="J69" s="733"/>
    </row>
    <row r="70" spans="1:10" ht="14.25" hidden="1" customHeight="1">
      <c r="A70" s="315">
        <v>11.6</v>
      </c>
      <c r="B70" s="734" t="s">
        <v>439</v>
      </c>
      <c r="C70" s="735" t="s">
        <v>147</v>
      </c>
      <c r="D70" s="736" t="s">
        <v>146</v>
      </c>
      <c r="E70" s="737" t="s">
        <v>145</v>
      </c>
      <c r="F70" s="738">
        <f>Э1А1!F70</f>
        <v>0</v>
      </c>
      <c r="G70" s="738">
        <f>Э1А1!G70</f>
        <v>0</v>
      </c>
      <c r="H70" s="738">
        <f>Э1А1!H70</f>
        <v>0</v>
      </c>
      <c r="I70" s="738">
        <f>Э1А1!I70</f>
        <v>0</v>
      </c>
      <c r="J70" s="733"/>
    </row>
    <row r="71" spans="1:10" ht="14.25" hidden="1" customHeight="1">
      <c r="A71" s="321">
        <v>11.6</v>
      </c>
      <c r="B71" s="750" t="s">
        <v>420</v>
      </c>
      <c r="C71" s="95"/>
      <c r="D71" s="751"/>
      <c r="E71" s="752" t="s">
        <v>126</v>
      </c>
      <c r="F71" s="753">
        <f>IFERROR(Э1А1!F71/Э1А1!F$206*Э2А1!F$210,0)</f>
        <v>0</v>
      </c>
      <c r="G71" s="753">
        <f>IFERROR(Э1А1!G71/Э1А1!G$206*Э2А1!G$210,0)</f>
        <v>0</v>
      </c>
      <c r="H71" s="753">
        <f>IFERROR(Э1А1!H71/Э1А1!H$206*Э2А1!H$210,0)</f>
        <v>0</v>
      </c>
      <c r="I71" s="753">
        <f>IFERROR(Э1А1!I71/Э1А1!I$206*Э2А1!I$210,0)</f>
        <v>0</v>
      </c>
      <c r="J71" s="733"/>
    </row>
    <row r="72" spans="1:10" ht="16.5" hidden="1" customHeight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115">
        <f>IFERROR(ROUND(60*2*I70/I$10,2),0)</f>
        <v>0</v>
      </c>
      <c r="J72" s="733"/>
    </row>
    <row r="73" spans="1:10" ht="15" hidden="1" customHeight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114">
        <f>IF(I72=0,0,I$11+I$12+I72)</f>
        <v>0</v>
      </c>
      <c r="J73" s="733"/>
    </row>
    <row r="74" spans="1:10" ht="14.25" hidden="1" customHeight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107">
        <f>IF(I73=0,0,ROUND(60/I73,1))</f>
        <v>0</v>
      </c>
      <c r="J74" s="733"/>
    </row>
    <row r="75" spans="1:10" ht="14.25" hidden="1" customHeight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112">
        <f>ROUND(I74*I$8,0)</f>
        <v>0</v>
      </c>
      <c r="J75" s="733"/>
    </row>
    <row r="76" spans="1:10" ht="16.5" hidden="1" customHeight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110">
        <f>IF(I$14="да",0,IF(I75=0,0,(ROUND(I73*(ROUNDUP(I$13/I75,0)-ROUND(I$13/I75,2))/ROUND(I$13/I75,2),2))))</f>
        <v>0</v>
      </c>
      <c r="J76" s="733"/>
    </row>
    <row r="77" spans="1:10" ht="16.5" hidden="1" customHeight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107">
        <f>I73+I76</f>
        <v>0</v>
      </c>
      <c r="J77" s="733"/>
    </row>
    <row r="78" spans="1:10" ht="16.5" hidden="1" customHeight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107">
        <f>IF(I77=0,0,60/I77)</f>
        <v>0</v>
      </c>
      <c r="J78" s="733"/>
    </row>
    <row r="79" spans="1:10" ht="15.75" hidden="1" customHeight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106">
        <f>ROUND(I78*I$8,1)</f>
        <v>0</v>
      </c>
      <c r="J79" s="733"/>
    </row>
    <row r="80" spans="1:10" ht="12.75" hidden="1" customHeight="1" thickBot="1">
      <c r="A80" s="321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648">
        <f>IFERROR(I71/I$8*I70*I$9,0)</f>
        <v>0</v>
      </c>
      <c r="J80" s="733"/>
    </row>
    <row r="81" spans="1:10" ht="13.5" hidden="1" customHeight="1">
      <c r="A81" s="315">
        <v>11.7</v>
      </c>
      <c r="B81" s="734" t="s">
        <v>408</v>
      </c>
      <c r="C81" s="735" t="s">
        <v>147</v>
      </c>
      <c r="D81" s="736" t="s">
        <v>146</v>
      </c>
      <c r="E81" s="737" t="s">
        <v>145</v>
      </c>
      <c r="F81" s="738">
        <f>Э1А1!F81</f>
        <v>0</v>
      </c>
      <c r="G81" s="738">
        <f>Э1А1!G81</f>
        <v>0</v>
      </c>
      <c r="H81" s="738">
        <f>Э1А1!H81</f>
        <v>0</v>
      </c>
      <c r="I81" s="738">
        <f>Э1А1!I81</f>
        <v>0</v>
      </c>
      <c r="J81" s="733"/>
    </row>
    <row r="82" spans="1:10" ht="14.25" hidden="1" customHeight="1">
      <c r="A82" s="322">
        <v>11.7</v>
      </c>
      <c r="B82" s="750" t="s">
        <v>421</v>
      </c>
      <c r="C82" s="95"/>
      <c r="D82" s="751"/>
      <c r="E82" s="752" t="s">
        <v>126</v>
      </c>
      <c r="F82" s="753">
        <f>IFERROR(Э1А1!F82/Э1А1!F$206*Э2А1!F$210,0)</f>
        <v>0</v>
      </c>
      <c r="G82" s="753">
        <f>IFERROR(Э1А1!G82/Э1А1!G$206*Э2А1!G$210,0)</f>
        <v>0</v>
      </c>
      <c r="H82" s="753">
        <f>IFERROR(Э1А1!H82/Э1А1!H$206*Э2А1!H$210,0)</f>
        <v>0</v>
      </c>
      <c r="I82" s="753">
        <f>IFERROR(Э1А1!I82/Э1А1!I$206*Э2А1!I$210,0)</f>
        <v>0</v>
      </c>
      <c r="J82" s="733"/>
    </row>
    <row r="83" spans="1:10" ht="14.25" hidden="1" customHeight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282">
        <f>IFERROR(ROUND(60*2*I81/I$10,2),0)</f>
        <v>0</v>
      </c>
      <c r="J83" s="733"/>
    </row>
    <row r="84" spans="1:10" ht="14.25" hidden="1" customHeight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284">
        <f>IF(I83=0,0,I$11+I$12+I83)</f>
        <v>0</v>
      </c>
      <c r="J84" s="733"/>
    </row>
    <row r="85" spans="1:10" ht="14.25" hidden="1" customHeight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287">
        <f>IF(I84=0,0,ROUND(60/I84,1))</f>
        <v>0</v>
      </c>
      <c r="J85" s="733"/>
    </row>
    <row r="86" spans="1:10" ht="16.5" hidden="1" customHeight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290">
        <f>ROUND(I85*I$8,0)</f>
        <v>0</v>
      </c>
      <c r="J86" s="733"/>
    </row>
    <row r="87" spans="1:10" ht="14.25" hidden="1" customHeight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294">
        <f>IF(I$14="да",0,IF(I86=0,0,(ROUND(I84*(ROUNDUP(I$13/I86,0)-ROUND(I$13/I86,2))/ROUND(I$13/I86,2),2))))</f>
        <v>0</v>
      </c>
      <c r="J87" s="733"/>
    </row>
    <row r="88" spans="1:10" ht="14.25" hidden="1" customHeight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287">
        <f>I84+I87</f>
        <v>0</v>
      </c>
      <c r="J88" s="733"/>
    </row>
    <row r="89" spans="1:10" ht="14.25" hidden="1" customHeight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287">
        <f>IF(I88=0,0,60/I88)</f>
        <v>0</v>
      </c>
      <c r="J89" s="733"/>
    </row>
    <row r="90" spans="1:10" ht="16.5" hidden="1" customHeight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296">
        <f>ROUND(I89*I$8,1)</f>
        <v>0</v>
      </c>
      <c r="J90" s="733"/>
    </row>
    <row r="91" spans="1:10" ht="16.5" hidden="1" customHeight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649">
        <f>IFERROR(I82/I$8*I81*I$9,0)</f>
        <v>0</v>
      </c>
      <c r="J91" s="733"/>
    </row>
    <row r="92" spans="1:10" ht="16.5" hidden="1" customHeight="1">
      <c r="A92" s="315">
        <v>11.8</v>
      </c>
      <c r="B92" s="734" t="s">
        <v>447</v>
      </c>
      <c r="C92" s="735" t="s">
        <v>147</v>
      </c>
      <c r="D92" s="736" t="s">
        <v>146</v>
      </c>
      <c r="E92" s="737" t="s">
        <v>145</v>
      </c>
      <c r="F92" s="738">
        <f>Э1А1!F92</f>
        <v>0</v>
      </c>
      <c r="G92" s="738">
        <f>Э1А1!G92</f>
        <v>0</v>
      </c>
      <c r="H92" s="738">
        <f>Э1А1!H92</f>
        <v>0</v>
      </c>
      <c r="I92" s="738">
        <f>Э1А1!I92</f>
        <v>0</v>
      </c>
      <c r="J92" s="733"/>
    </row>
    <row r="93" spans="1:10" ht="15.75" hidden="1" customHeight="1">
      <c r="A93" s="322">
        <v>11.8</v>
      </c>
      <c r="B93" s="750" t="s">
        <v>422</v>
      </c>
      <c r="C93" s="95"/>
      <c r="D93" s="751"/>
      <c r="E93" s="752" t="s">
        <v>126</v>
      </c>
      <c r="F93" s="753">
        <f>IFERROR(Э1А1!F93/Э1А1!F$206*Э2А1!F$210,0)</f>
        <v>0</v>
      </c>
      <c r="G93" s="753">
        <f>IFERROR(Э1А1!G93/Э1А1!G$206*Э2А1!G$210,0)</f>
        <v>0</v>
      </c>
      <c r="H93" s="753">
        <f>IFERROR(Э1А1!H93/Э1А1!H$206*Э2А1!H$210,0)</f>
        <v>0</v>
      </c>
      <c r="I93" s="753">
        <f>IFERROR(Э1А1!I93/Э1А1!I$206*Э2А1!I$210,0)</f>
        <v>0</v>
      </c>
      <c r="J93" s="733"/>
    </row>
    <row r="94" spans="1:10" ht="12.75" hidden="1" customHeight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v>0</v>
      </c>
      <c r="G94" s="300">
        <v>0</v>
      </c>
      <c r="H94" s="300">
        <v>0</v>
      </c>
      <c r="I94" s="300">
        <v>0</v>
      </c>
      <c r="J94" s="733"/>
    </row>
    <row r="95" spans="1:10" ht="13.5" hidden="1" customHeight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302">
        <f>IF(I94=0,0,I$11+I$12+I94)</f>
        <v>0</v>
      </c>
      <c r="J95" s="733"/>
    </row>
    <row r="96" spans="1:10" ht="14.25" hidden="1" customHeight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304">
        <f>IF(I95=0,0,ROUND(60/I95,1))</f>
        <v>0</v>
      </c>
      <c r="J96" s="733"/>
    </row>
    <row r="97" spans="1:11" ht="14.25" hidden="1" customHeight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307">
        <f>ROUND(I96*I$8,0)</f>
        <v>0</v>
      </c>
      <c r="J97" s="733"/>
    </row>
    <row r="98" spans="1:11" ht="14.25" hidden="1" customHeight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311">
        <f>IF(I$14="да",0,IF(I97=0,0,(ROUND(I95*(ROUNDUP(I$13/I97,0)-ROUND(I$13/I97,2))/ROUND(I$13/I97,2),2))))</f>
        <v>0</v>
      </c>
      <c r="J98" s="331"/>
    </row>
    <row r="99" spans="1:11" ht="14.25" hidden="1" customHeight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304">
        <f>I95+I98</f>
        <v>0</v>
      </c>
      <c r="J99" s="326"/>
    </row>
    <row r="100" spans="1:11" ht="16.5" hidden="1" customHeight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304">
        <f>IF(I99=0,0,60/I99)</f>
        <v>0</v>
      </c>
      <c r="J100" s="330"/>
    </row>
    <row r="101" spans="1:11" ht="14.25" hidden="1" customHeight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313">
        <f>ROUND(I100*I$8,1)</f>
        <v>0</v>
      </c>
      <c r="J101" s="332"/>
    </row>
    <row r="102" spans="1:11" ht="14.25" hidden="1" customHeight="1" thickBot="1">
      <c r="A102" s="344">
        <v>11.8</v>
      </c>
      <c r="B102" s="642" t="s">
        <v>454</v>
      </c>
      <c r="C102" s="348" t="s">
        <v>470</v>
      </c>
      <c r="D102" s="347"/>
      <c r="E102" s="665" t="s">
        <v>471</v>
      </c>
      <c r="F102" s="666">
        <f>IFERROR(F93/F$8*F92*F$9,0)</f>
        <v>0</v>
      </c>
      <c r="G102" s="666">
        <f>IFERROR(G93/G$8*G92*G$9,0)</f>
        <v>0</v>
      </c>
      <c r="H102" s="666">
        <f>IFERROR(H93/H$8*H92*H$9,0)</f>
        <v>0</v>
      </c>
      <c r="I102" s="666">
        <f>IFERROR(I93/I$8*I92*I$9,0)</f>
        <v>0</v>
      </c>
      <c r="J102" s="643"/>
    </row>
    <row r="103" spans="1:11" ht="19.5" thickBot="1">
      <c r="A103" s="727" t="s">
        <v>512</v>
      </c>
      <c r="B103" s="660"/>
      <c r="C103" s="660"/>
      <c r="D103" s="660"/>
      <c r="E103" s="660"/>
      <c r="F103" s="660"/>
      <c r="G103" s="660"/>
      <c r="H103" s="660"/>
      <c r="I103" s="660"/>
      <c r="J103" s="661"/>
    </row>
    <row r="104" spans="1:11" ht="29.25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437" t="s">
        <v>72</v>
      </c>
      <c r="J104" s="593" t="s">
        <v>71</v>
      </c>
    </row>
    <row r="105" spans="1:11" ht="16.5" customHeight="1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Э1А1!F105</f>
        <v>90.3</v>
      </c>
      <c r="G105" s="335">
        <f>Э1А1!G105</f>
        <v>90.3</v>
      </c>
      <c r="H105" s="335">
        <f>Э1А1!H105</f>
        <v>90.3</v>
      </c>
      <c r="I105" s="335">
        <f>Э1А1!I105</f>
        <v>90.3</v>
      </c>
      <c r="J105" s="335"/>
    </row>
    <row r="106" spans="1:11" ht="16.5" customHeight="1">
      <c r="A106" s="321">
        <v>3</v>
      </c>
      <c r="B106" s="210" t="s">
        <v>359</v>
      </c>
      <c r="C106" s="215" t="s">
        <v>106</v>
      </c>
      <c r="D106" s="207" t="s">
        <v>168</v>
      </c>
      <c r="E106" s="94" t="s">
        <v>167</v>
      </c>
      <c r="F106" s="335">
        <f>Э1А1!F106</f>
        <v>1.8733579498806623</v>
      </c>
      <c r="G106" s="335">
        <f>Э1А1!G106</f>
        <v>1.9981489855158836</v>
      </c>
      <c r="H106" s="335">
        <f>Э1А1!H106</f>
        <v>1.8452780584914406</v>
      </c>
      <c r="I106" s="335">
        <f>Э1А1!I106</f>
        <v>1.8139311317009195</v>
      </c>
      <c r="J106" s="208"/>
    </row>
    <row r="107" spans="1:11" ht="15.75" customHeight="1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IFERROR(IF('Экс 2 (2600)'!F34&lt;'Экс 2 (2600)'!F36,ROUND(F105/F106,1),'Экс 2 (2600)'!F36),0)</f>
        <v>46.153846153846153</v>
      </c>
      <c r="G107" s="41">
        <f>IFERROR(IF('Экс 2 (2600)'!G34&lt;'Экс 2 (2600)'!G36,ROUND(G105/G106,1),'Экс 2 (2600)'!G36),0)</f>
        <v>45.2</v>
      </c>
      <c r="H107" s="41">
        <f>IFERROR(IF('Экс 2 (2600)'!H34&lt;'Экс 2 (2600)'!H36,ROUND(H105/H106,1),'Экс 2 (2600)'!H36),0)</f>
        <v>46.153846153846153</v>
      </c>
      <c r="I107" s="41">
        <f>IFERROR(IF('Экс 2 (2600)'!I34&lt;'Экс 2 (2600)'!I36,ROUND(I105/I106,1),'Экс 2 (2600)'!I36),0)</f>
        <v>46.153846153846153</v>
      </c>
      <c r="J107" s="326"/>
    </row>
    <row r="108" spans="1:11" ht="12.75" customHeight="1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86.5</v>
      </c>
      <c r="G108" s="97">
        <f>ROUND(G107*G106,1)</f>
        <v>90.3</v>
      </c>
      <c r="H108" s="97">
        <f>ROUND(H107*H106,1)</f>
        <v>85.2</v>
      </c>
      <c r="I108" s="97">
        <f>ROUND(I107*I106,1)</f>
        <v>83.7</v>
      </c>
      <c r="J108" s="326"/>
    </row>
    <row r="109" spans="1:11" ht="13.5" customHeight="1">
      <c r="A109" s="321">
        <v>6</v>
      </c>
      <c r="B109" s="96" t="s">
        <v>160</v>
      </c>
      <c r="C109" s="95" t="s">
        <v>159</v>
      </c>
      <c r="D109" s="728" t="s">
        <v>11</v>
      </c>
      <c r="E109" s="209" t="s">
        <v>158</v>
      </c>
      <c r="F109" s="30">
        <f>Э1А1!F109</f>
        <v>20</v>
      </c>
      <c r="G109" s="30">
        <f>Э1А1!G109</f>
        <v>20</v>
      </c>
      <c r="H109" s="30">
        <f>Э1А1!H109</f>
        <v>20</v>
      </c>
      <c r="I109" s="30">
        <f>Э1А1!I109</f>
        <v>20</v>
      </c>
      <c r="J109" s="326"/>
    </row>
    <row r="110" spans="1:11" ht="14.25" customHeight="1">
      <c r="A110" s="321">
        <v>7</v>
      </c>
      <c r="B110" s="96" t="s">
        <v>157</v>
      </c>
      <c r="C110" s="95" t="s">
        <v>156</v>
      </c>
      <c r="D110" s="214" t="s">
        <v>151</v>
      </c>
      <c r="E110" s="209" t="s">
        <v>61</v>
      </c>
      <c r="F110" s="213">
        <f>'Экс 2 (2600)'!F40</f>
        <v>4.47</v>
      </c>
      <c r="G110" s="213">
        <f>'Экс 2 (2600)'!G40</f>
        <v>4.47</v>
      </c>
      <c r="H110" s="213">
        <f>'Экс 2 (2600)'!H40</f>
        <v>4.47</v>
      </c>
      <c r="I110" s="213">
        <f>'Экс 2 (2600)'!I40</f>
        <v>4.47</v>
      </c>
      <c r="J110" s="326"/>
    </row>
    <row r="111" spans="1:11" ht="14.25" customHeight="1">
      <c r="A111" s="321">
        <v>8</v>
      </c>
      <c r="B111" s="96" t="s">
        <v>155</v>
      </c>
      <c r="C111" s="95" t="s">
        <v>154</v>
      </c>
      <c r="D111" s="728" t="s">
        <v>11</v>
      </c>
      <c r="E111" s="730" t="s">
        <v>61</v>
      </c>
      <c r="F111" s="698">
        <f>Э1А1!F111</f>
        <v>1</v>
      </c>
      <c r="G111" s="698">
        <f>Э1А1!G111</f>
        <v>1</v>
      </c>
      <c r="H111" s="698">
        <f>Э1А1!H111</f>
        <v>1</v>
      </c>
      <c r="I111" s="698">
        <f>Э1А1!I111</f>
        <v>1</v>
      </c>
      <c r="J111" s="326"/>
    </row>
    <row r="112" spans="1:11" ht="14.25" customHeight="1">
      <c r="A112" s="321">
        <v>9</v>
      </c>
      <c r="B112" s="212" t="s">
        <v>455</v>
      </c>
      <c r="C112" s="94" t="s">
        <v>152</v>
      </c>
      <c r="D112" s="211" t="s">
        <v>151</v>
      </c>
      <c r="E112" s="94" t="s">
        <v>127</v>
      </c>
      <c r="F112" s="942">
        <f>'Экс 2 (2600)'!F69</f>
        <v>613.38453749860298</v>
      </c>
      <c r="G112" s="942">
        <f>'Экс 2 (2600)'!G69</f>
        <v>613.38453749860298</v>
      </c>
      <c r="H112" s="942">
        <f>'Экс 2 (2600)'!H69</f>
        <v>613.38453749860298</v>
      </c>
      <c r="I112" s="942">
        <f>'Экс 2 (2600)'!I69</f>
        <v>613.38453749860298</v>
      </c>
      <c r="J112" s="326"/>
      <c r="K112" s="907"/>
    </row>
    <row r="113" spans="1:20" ht="14.25" customHeight="1" thickBot="1">
      <c r="A113" s="321">
        <v>10</v>
      </c>
      <c r="B113" s="210" t="s">
        <v>150</v>
      </c>
      <c r="C113" s="95" t="s">
        <v>149</v>
      </c>
      <c r="D113" s="731" t="s">
        <v>148</v>
      </c>
      <c r="E113" s="94"/>
      <c r="F113" s="732" t="str">
        <f>Э1А1!F113</f>
        <v>да</v>
      </c>
      <c r="G113" s="732" t="str">
        <f>Э1А1!G113</f>
        <v>да</v>
      </c>
      <c r="H113" s="732" t="str">
        <f>Э1А1!H113</f>
        <v>да</v>
      </c>
      <c r="I113" s="732" t="str">
        <f>Э1А1!I113</f>
        <v>да</v>
      </c>
      <c r="J113" s="326"/>
    </row>
    <row r="114" spans="1:20" ht="16.5" customHeight="1" thickBot="1">
      <c r="A114" s="315">
        <v>11.1</v>
      </c>
      <c r="B114" s="734" t="s">
        <v>383</v>
      </c>
      <c r="C114" s="735" t="s">
        <v>147</v>
      </c>
      <c r="D114" s="736" t="s">
        <v>146</v>
      </c>
      <c r="E114" s="737" t="s">
        <v>145</v>
      </c>
      <c r="F114" s="738">
        <f>Э1А1!F114</f>
        <v>2.0959666466286695</v>
      </c>
      <c r="G114" s="738">
        <f>Э1А1!G114</f>
        <v>2.1503101805281504</v>
      </c>
      <c r="H114" s="738">
        <f>Э1А1!H114</f>
        <v>2.25</v>
      </c>
      <c r="I114" s="738">
        <f>Э1А1!I114</f>
        <v>1.96</v>
      </c>
      <c r="J114" s="326"/>
    </row>
    <row r="115" spans="1:20" ht="14.25" customHeight="1" thickBot="1">
      <c r="A115" s="321">
        <v>11.1</v>
      </c>
      <c r="B115" s="275" t="s">
        <v>384</v>
      </c>
      <c r="C115" s="270"/>
      <c r="D115" s="274"/>
      <c r="E115" s="276" t="s">
        <v>126</v>
      </c>
      <c r="F115" s="277">
        <f>'Экс 2 (2600)'!F57</f>
        <v>300000</v>
      </c>
      <c r="G115" s="277">
        <f>'Экс 2 (2600)'!G57</f>
        <v>700000</v>
      </c>
      <c r="H115" s="277">
        <f>'Экс 2 (2600)'!H57</f>
        <v>450000</v>
      </c>
      <c r="I115" s="277">
        <f>'Экс 2 (2600)'!I57</f>
        <v>428334</v>
      </c>
      <c r="J115" s="326"/>
      <c r="K115" s="753">
        <f>IFERROR(Э1А1!K115/Э1А1!K$206*Э2А1!K$210,0)</f>
        <v>0</v>
      </c>
      <c r="M115" s="1625">
        <f>F115+G115+H115+I115</f>
        <v>1878334</v>
      </c>
    </row>
    <row r="116" spans="1:20" ht="14.25" customHeight="1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12.58</v>
      </c>
      <c r="G116" s="204">
        <f>IFERROR(ROUND(60*2*G114/G$109,2),0)</f>
        <v>12.9</v>
      </c>
      <c r="H116" s="204">
        <f>IFERROR(ROUND(60*2*H114/H$109,2),0)</f>
        <v>13.5</v>
      </c>
      <c r="I116" s="204">
        <f>IFERROR(ROUND(60*2*I114/I$109,2),0)</f>
        <v>11.76</v>
      </c>
      <c r="J116" s="326"/>
    </row>
    <row r="117" spans="1:20" ht="14.25" customHeight="1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18.05</v>
      </c>
      <c r="G117" s="203">
        <f>IF(G116=0,0,G$110+G$111+G116)</f>
        <v>18.37</v>
      </c>
      <c r="H117" s="203">
        <f>IF(H116=0,0,H$110+H$111+H116)</f>
        <v>18.97</v>
      </c>
      <c r="I117" s="203">
        <f>IF(I116=0,0,I$110+I$111+I116)</f>
        <v>17.23</v>
      </c>
      <c r="J117" s="326"/>
    </row>
    <row r="118" spans="1:20" ht="16.5" customHeight="1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3.3</v>
      </c>
      <c r="G118" s="196">
        <f>IF(G117=0,0,ROUND(60/G117,1))</f>
        <v>3.3</v>
      </c>
      <c r="H118" s="196">
        <f>IF(H117=0,0,ROUND(60/H117,1))</f>
        <v>3.2</v>
      </c>
      <c r="I118" s="196">
        <f>IF(I117=0,0,ROUND(60/I117,1))</f>
        <v>3.5</v>
      </c>
      <c r="J118" s="326"/>
    </row>
    <row r="119" spans="1:20" ht="16.5" customHeight="1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152</v>
      </c>
      <c r="G119" s="201">
        <f>ROUND(G118*G$107,0)</f>
        <v>149</v>
      </c>
      <c r="H119" s="201">
        <f>ROUND(H118*H$107,0)</f>
        <v>148</v>
      </c>
      <c r="I119" s="201">
        <f>ROUND(I118*I$107,0)</f>
        <v>162</v>
      </c>
      <c r="J119" s="326"/>
    </row>
    <row r="120" spans="1:20" ht="16.5" customHeight="1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199">
        <f>IF(I$14="да",0,IF(I119=0,0,(ROUND(I117*(ROUNDUP(I$13/I119,0)-ROUND(I$13/I119,2))/ROUND(I$13/I119,2),2))))</f>
        <v>0</v>
      </c>
      <c r="J120" s="326"/>
    </row>
    <row r="121" spans="1:20" ht="15.75" customHeight="1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18.05</v>
      </c>
      <c r="G121" s="196">
        <f>G117+G120</f>
        <v>18.37</v>
      </c>
      <c r="H121" s="196">
        <f>H117+H120</f>
        <v>18.97</v>
      </c>
      <c r="I121" s="196">
        <f>I117+I120</f>
        <v>17.23</v>
      </c>
      <c r="J121" s="326"/>
      <c r="Q121" s="89">
        <f>Q123*Q122</f>
        <v>46020000</v>
      </c>
      <c r="R121" s="89">
        <f>R123*R122</f>
        <v>103320000</v>
      </c>
      <c r="S121" s="89">
        <f>S123*S122</f>
        <v>65700000</v>
      </c>
      <c r="T121" s="89">
        <f>T123*T122</f>
        <v>68833273.799999997</v>
      </c>
    </row>
    <row r="122" spans="1:20" ht="12.75" customHeight="1" thickBo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3.3240997229916895</v>
      </c>
      <c r="G122" s="196">
        <f>IF(G121=0,0,60/G121)</f>
        <v>3.2661948829613499</v>
      </c>
      <c r="H122" s="196">
        <f>IF(H121=0,0,60/H121)</f>
        <v>3.1628887717448606</v>
      </c>
      <c r="I122" s="196">
        <f>IF(I121=0,0,60/I121)</f>
        <v>3.4822983168891466</v>
      </c>
      <c r="J122" s="326"/>
      <c r="Q122" s="1078">
        <f>'Экс 2 (2600)'!F57</f>
        <v>300000</v>
      </c>
      <c r="R122" s="1078">
        <f>'Экс 2 (2600)'!G57</f>
        <v>700000</v>
      </c>
      <c r="S122" s="1078">
        <f>'Экс 2 (2600)'!H57</f>
        <v>450000</v>
      </c>
      <c r="T122" s="1078">
        <f>'Экс 2 (2600)'!I57</f>
        <v>428334</v>
      </c>
    </row>
    <row r="123" spans="1:20" ht="13.5" customHeight="1" thickBo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153.4</v>
      </c>
      <c r="G123" s="195">
        <f>ROUND(G122*G$107,1)</f>
        <v>147.6</v>
      </c>
      <c r="H123" s="195">
        <f>ROUND(H122*H$107,1)</f>
        <v>146</v>
      </c>
      <c r="I123" s="195">
        <f>ROUND(I122*I$107,1)</f>
        <v>160.69999999999999</v>
      </c>
      <c r="J123" s="326"/>
      <c r="M123" s="1625">
        <f>(F115*F123+G115*G123+H115*H123+I115*I123)/M115</f>
        <v>151.13034944796826</v>
      </c>
      <c r="Q123" s="1130">
        <f>F123</f>
        <v>153.4</v>
      </c>
      <c r="R123" s="1130">
        <f>G123</f>
        <v>147.6</v>
      </c>
      <c r="S123" s="1130">
        <f>H123</f>
        <v>146</v>
      </c>
      <c r="T123" s="1130">
        <f>I123</f>
        <v>160.69999999999999</v>
      </c>
    </row>
    <row r="124" spans="1:20" ht="14.25" customHeight="1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1178457.2470669695</v>
      </c>
      <c r="G124" s="613">
        <f>IFERROR(G115/G$107*G114*G$108,0)</f>
        <v>3007104.1263536368</v>
      </c>
      <c r="H124" s="613">
        <f>IFERROR(H115/H$107*H114*H$108,0)</f>
        <v>1869075</v>
      </c>
      <c r="I124" s="613">
        <f>IFERROR(I115/I$107*I114*I$108,0)</f>
        <v>1522496.0696400001</v>
      </c>
      <c r="J124" s="326"/>
      <c r="M124" s="1625">
        <f>M115*M123</f>
        <v>283873273.80000001</v>
      </c>
    </row>
    <row r="125" spans="1:20" ht="14.25" hidden="1" customHeight="1">
      <c r="A125" s="315">
        <v>11.2</v>
      </c>
      <c r="B125" s="734" t="s">
        <v>423</v>
      </c>
      <c r="C125" s="735" t="s">
        <v>147</v>
      </c>
      <c r="D125" s="736" t="s">
        <v>146</v>
      </c>
      <c r="E125" s="737" t="s">
        <v>145</v>
      </c>
      <c r="F125" s="738">
        <f>Э1А1!F125</f>
        <v>0</v>
      </c>
      <c r="G125" s="738">
        <f>Э1А1!G125</f>
        <v>0</v>
      </c>
      <c r="H125" s="738">
        <f>Э1А1!H125</f>
        <v>0</v>
      </c>
      <c r="I125" s="738">
        <f>Э1А1!I125</f>
        <v>0</v>
      </c>
      <c r="J125" s="326"/>
    </row>
    <row r="126" spans="1:20" ht="14.25" hidden="1" customHeight="1">
      <c r="A126" s="322">
        <v>11.2</v>
      </c>
      <c r="B126" s="750" t="s">
        <v>416</v>
      </c>
      <c r="C126" s="95"/>
      <c r="D126" s="751"/>
      <c r="E126" s="752" t="s">
        <v>126</v>
      </c>
      <c r="F126" s="753">
        <f>IFERROR(Э1А1!F126/Э1А1!F$206*Э2А1!F$210,0)</f>
        <v>0</v>
      </c>
      <c r="G126" s="753">
        <f>IFERROR(Э1А1!G126/Э1А1!G$206*Э2А1!G$210,0)</f>
        <v>0</v>
      </c>
      <c r="H126" s="753">
        <f>IFERROR(Э1А1!H126/Э1А1!H$206*Э2А1!H$210,0)</f>
        <v>0</v>
      </c>
      <c r="I126" s="753">
        <f>IFERROR(Э1А1!I126/Э1А1!I$206*Э2А1!I$210,0)</f>
        <v>0</v>
      </c>
      <c r="J126" s="326"/>
    </row>
    <row r="127" spans="1:20" ht="14.25" hidden="1" customHeight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326"/>
    </row>
    <row r="128" spans="1:20" ht="16.5" hidden="1" customHeight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185">
        <f>IF(I127=0,0,I$110+I$111+I127)</f>
        <v>0</v>
      </c>
      <c r="J128" s="326"/>
    </row>
    <row r="129" spans="1:10" ht="14.25" hidden="1" customHeight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178">
        <f>IF(I128=0,0,ROUND(60/I128,1))</f>
        <v>0</v>
      </c>
      <c r="J129" s="326"/>
    </row>
    <row r="130" spans="1:10" ht="14.25" hidden="1" customHeight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183">
        <f>ROUND(I129*I$107,0)</f>
        <v>0</v>
      </c>
      <c r="J130" s="326"/>
    </row>
    <row r="131" spans="1:10" ht="14.25" hidden="1" customHeight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181">
        <f>IF(I$14="да",0,IF(I130=0,0,(ROUND(I128*(ROUNDUP(I$13/I130,0)-ROUND(I$13/I130,2))/ROUND(I$13/I130,2),2))))</f>
        <v>0</v>
      </c>
      <c r="J131" s="326"/>
    </row>
    <row r="132" spans="1:10" ht="16.5" hidden="1" customHeight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178">
        <f>I128+I131</f>
        <v>0</v>
      </c>
      <c r="J132" s="326"/>
    </row>
    <row r="133" spans="1:10" ht="16.5" hidden="1" customHeight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178">
        <f>IF(I132=0,0,60/I132)</f>
        <v>0</v>
      </c>
      <c r="J133" s="326"/>
    </row>
    <row r="134" spans="1:10" ht="16.5" hidden="1" customHeight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177">
        <f>ROUND(I133*I$8,1)</f>
        <v>0</v>
      </c>
      <c r="J134" s="326"/>
    </row>
    <row r="135" spans="1:10" ht="15.75" hidden="1" customHeight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651">
        <f>IFERROR(I126/I$107*I125*I$108,0)</f>
        <v>0</v>
      </c>
      <c r="J135" s="326"/>
    </row>
    <row r="136" spans="1:10" ht="12.75" hidden="1" customHeight="1">
      <c r="A136" s="315">
        <v>11.3</v>
      </c>
      <c r="B136" s="734" t="s">
        <v>392</v>
      </c>
      <c r="C136" s="735" t="s">
        <v>147</v>
      </c>
      <c r="D136" s="736" t="s">
        <v>146</v>
      </c>
      <c r="E136" s="737" t="s">
        <v>145</v>
      </c>
      <c r="F136" s="738">
        <f>Э1А1!F136</f>
        <v>0</v>
      </c>
      <c r="G136" s="738">
        <f>Э1А1!G136</f>
        <v>0</v>
      </c>
      <c r="H136" s="738">
        <f>Э1А1!H136</f>
        <v>0</v>
      </c>
      <c r="I136" s="738">
        <f>Э1А1!I136</f>
        <v>0</v>
      </c>
      <c r="J136" s="326"/>
    </row>
    <row r="137" spans="1:10" ht="13.5" hidden="1" customHeight="1">
      <c r="A137" s="322">
        <v>11.3</v>
      </c>
      <c r="B137" s="750" t="s">
        <v>417</v>
      </c>
      <c r="C137" s="95"/>
      <c r="D137" s="751"/>
      <c r="E137" s="752" t="s">
        <v>126</v>
      </c>
      <c r="F137" s="753">
        <f>IFERROR(Э1А1!F137/Э1А1!F$206*Э2А1!F$210,0)</f>
        <v>0</v>
      </c>
      <c r="G137" s="753">
        <f>IFERROR(Э1А1!G137/Э1А1!G$206*Э2А1!G$210,0)</f>
        <v>0</v>
      </c>
      <c r="H137" s="753">
        <f>IFERROR(Э1А1!H137/Э1А1!H$206*Э2А1!H$210,0)</f>
        <v>0</v>
      </c>
      <c r="I137" s="753">
        <f>IFERROR(Э1А1!I137/Э1А1!I$206*Э2А1!I$210,0)</f>
        <v>0</v>
      </c>
      <c r="J137" s="326"/>
    </row>
    <row r="138" spans="1:10" ht="14.25" hidden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169">
        <f>IFERROR(ROUND(60*2*I136/I$109,2),0)</f>
        <v>0</v>
      </c>
      <c r="J138" s="326"/>
    </row>
    <row r="139" spans="1:10" ht="14.25" hidden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168">
        <f>IF(I138=0,0,I$110+I$111+I138)</f>
        <v>0</v>
      </c>
      <c r="J139" s="326"/>
    </row>
    <row r="140" spans="1:10" ht="14.25" hidden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161">
        <f>IF(I139=0,0,ROUND(60/I139,1))</f>
        <v>0</v>
      </c>
      <c r="J140" s="326"/>
    </row>
    <row r="141" spans="1:10" ht="16.5" hidden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166">
        <f>ROUND(I140*I$107,0)</f>
        <v>0</v>
      </c>
      <c r="J141" s="326"/>
    </row>
    <row r="142" spans="1:10" ht="14.25" hidden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164">
        <f>IF(I$14="да",0,IF(I141=0,0,(ROUND(I139*(ROUNDUP(I$13/I141,0)-ROUND(I$13/I141,2))/ROUND(I$13/I141,2),2))))</f>
        <v>0</v>
      </c>
      <c r="J142" s="326"/>
    </row>
    <row r="143" spans="1:10" ht="14.25" hidden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161">
        <f>I139+I142</f>
        <v>0</v>
      </c>
      <c r="J143" s="326"/>
    </row>
    <row r="144" spans="1:10" s="91" customFormat="1" ht="14.25" hidden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161">
        <f>IF(I143=0,0,60/I143)</f>
        <v>0</v>
      </c>
      <c r="J144" s="326"/>
    </row>
    <row r="145" spans="1:10" ht="16.5" hidden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160">
        <f>ROUND(I144*I$8,1)</f>
        <v>0</v>
      </c>
      <c r="J145" s="326"/>
    </row>
    <row r="146" spans="1:10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621">
        <f>IFERROR(I137/I$107*I136*I$108,0)</f>
        <v>0</v>
      </c>
      <c r="J146" s="326"/>
    </row>
    <row r="147" spans="1:10" ht="14.25" hidden="1">
      <c r="A147" s="315">
        <v>11.4</v>
      </c>
      <c r="B147" s="734" t="s">
        <v>431</v>
      </c>
      <c r="C147" s="735" t="s">
        <v>147</v>
      </c>
      <c r="D147" s="736" t="s">
        <v>146</v>
      </c>
      <c r="E147" s="737" t="s">
        <v>145</v>
      </c>
      <c r="F147" s="738">
        <f>Э1А1!F147</f>
        <v>0</v>
      </c>
      <c r="G147" s="738">
        <f>Э1А1!G147</f>
        <v>0</v>
      </c>
      <c r="H147" s="738">
        <f>Э1А1!H147</f>
        <v>0</v>
      </c>
      <c r="I147" s="738">
        <f>Э1А1!I147</f>
        <v>0</v>
      </c>
      <c r="J147" s="326"/>
    </row>
    <row r="148" spans="1:10" ht="15.75" hidden="1">
      <c r="A148" s="321">
        <v>11.4</v>
      </c>
      <c r="B148" s="750" t="s">
        <v>418</v>
      </c>
      <c r="C148" s="95"/>
      <c r="D148" s="751"/>
      <c r="E148" s="752" t="s">
        <v>126</v>
      </c>
      <c r="F148" s="753">
        <f>IFERROR(Э1А1!F148/Э1А1!F$206*Э2А1!F$210,0)</f>
        <v>0</v>
      </c>
      <c r="G148" s="753">
        <f>IFERROR(Э1А1!G148/Э1А1!G$206*Э2А1!G$210,0)</f>
        <v>0</v>
      </c>
      <c r="H148" s="753">
        <f>IFERROR(Э1А1!H148/Э1А1!H$206*Э2А1!H$210,0)</f>
        <v>0</v>
      </c>
      <c r="I148" s="753">
        <f>IFERROR(Э1А1!I148/Э1А1!I$206*Э2А1!I$210,0)</f>
        <v>0</v>
      </c>
      <c r="J148" s="326"/>
    </row>
    <row r="149" spans="1:10" ht="14.25" hidden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150">
        <f>IFERROR(ROUND(60*2*I147/I$109,2),0)</f>
        <v>0</v>
      </c>
      <c r="J149" s="326"/>
    </row>
    <row r="150" spans="1:10" ht="14.25" hidden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149">
        <f>IF(I149=0,0,I$110+I$111+I149)</f>
        <v>0</v>
      </c>
      <c r="J150" s="326"/>
    </row>
    <row r="151" spans="1:10" ht="14.25" hidden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142">
        <f>IF(I150=0,0,ROUND(60/I150,1))</f>
        <v>0</v>
      </c>
      <c r="J151" s="326"/>
    </row>
    <row r="152" spans="1:10" ht="16.5" hidden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147">
        <f>ROUND(I151*I$107,0)</f>
        <v>0</v>
      </c>
      <c r="J152" s="326"/>
    </row>
    <row r="153" spans="1:10" ht="14.25" hidden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145">
        <f>IF(I$14="да",0,IF(I152=0,0,(ROUND(I150*(ROUNDUP(I$13/I152,0)-ROUND(I$13/I152,2))/ROUND(I$13/I152,2),2))))</f>
        <v>0</v>
      </c>
      <c r="J153" s="326"/>
    </row>
    <row r="154" spans="1:10" ht="14.25" hidden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142">
        <f>I150+I153</f>
        <v>0</v>
      </c>
      <c r="J154" s="326"/>
    </row>
    <row r="155" spans="1:10" ht="14.25" hidden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142">
        <f>IF(I154=0,0,60/I154)</f>
        <v>0</v>
      </c>
      <c r="J155" s="326"/>
    </row>
    <row r="156" spans="1:10" ht="16.5" hidden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141">
        <f>ROUND(I155*I$8,1)</f>
        <v>0</v>
      </c>
      <c r="J156" s="326"/>
    </row>
    <row r="157" spans="1:10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626">
        <f>IFERROR(I148/I$107*I147*I$108,0)</f>
        <v>0</v>
      </c>
      <c r="J157" s="326"/>
    </row>
    <row r="158" spans="1:10" ht="14.25" hidden="1">
      <c r="A158" s="315">
        <v>11.5</v>
      </c>
      <c r="B158" s="734" t="s">
        <v>400</v>
      </c>
      <c r="C158" s="735" t="s">
        <v>147</v>
      </c>
      <c r="D158" s="736" t="s">
        <v>146</v>
      </c>
      <c r="E158" s="737" t="s">
        <v>145</v>
      </c>
      <c r="F158" s="738">
        <f>Э1А1!F158</f>
        <v>0</v>
      </c>
      <c r="G158" s="738">
        <f>Э1А1!G158</f>
        <v>0</v>
      </c>
      <c r="H158" s="738">
        <f>Э1А1!H158</f>
        <v>0</v>
      </c>
      <c r="I158" s="738">
        <f>Э1А1!I158</f>
        <v>0</v>
      </c>
      <c r="J158" s="326"/>
    </row>
    <row r="159" spans="1:10" ht="15.75" hidden="1">
      <c r="A159" s="322">
        <v>11.5</v>
      </c>
      <c r="B159" s="750" t="s">
        <v>419</v>
      </c>
      <c r="C159" s="95"/>
      <c r="D159" s="751"/>
      <c r="E159" s="752" t="s">
        <v>126</v>
      </c>
      <c r="F159" s="753">
        <f>IFERROR(Э1А1!F159/Э1А1!F$206*Э2А1!F$210,0)</f>
        <v>0</v>
      </c>
      <c r="G159" s="753">
        <f>IFERROR(Э1А1!G159/Э1А1!G$206*Э2А1!G$210,0)</f>
        <v>0</v>
      </c>
      <c r="H159" s="753">
        <f>IFERROR(Э1А1!H159/Э1А1!H$206*Э2А1!H$210,0)</f>
        <v>0</v>
      </c>
      <c r="I159" s="753">
        <f>IFERROR(Э1А1!I159/Э1А1!I$206*Э2А1!I$210,0)</f>
        <v>0</v>
      </c>
      <c r="J159" s="326"/>
    </row>
    <row r="160" spans="1:10" ht="14.25" hidden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132">
        <f>IFERROR(ROUND(60*2*I158/I$109,2),0)</f>
        <v>0</v>
      </c>
      <c r="J160" s="326"/>
    </row>
    <row r="161" spans="1:10" ht="14.25" hidden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131">
        <f>IF(I160=0,0,I$110+I$111+I160)</f>
        <v>0</v>
      </c>
      <c r="J161" s="326"/>
    </row>
    <row r="162" spans="1:10" ht="14.25" hidden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124">
        <f>IF(I161=0,0,ROUND(60/I161,1))</f>
        <v>0</v>
      </c>
      <c r="J162" s="326"/>
    </row>
    <row r="163" spans="1:10" ht="16.5" hidden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129">
        <f>ROUND(I162*I$107,0)</f>
        <v>0</v>
      </c>
      <c r="J163" s="326"/>
    </row>
    <row r="164" spans="1:10" ht="14.25" hidden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127">
        <f>IF(I$14="да",0,IF(I163=0,0,(ROUND(I161*(ROUNDUP(I$13/I163,0)-ROUND(I$13/I163,2))/ROUND(I$13/I163,2),2))))</f>
        <v>0</v>
      </c>
      <c r="J164" s="326"/>
    </row>
    <row r="165" spans="1:10" ht="14.25" hidden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124">
        <f>I161+I164</f>
        <v>0</v>
      </c>
      <c r="J165" s="326"/>
    </row>
    <row r="166" spans="1:10" ht="14.25" hidden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124">
        <f>IF(I165=0,0,60/I165)</f>
        <v>0</v>
      </c>
      <c r="J166" s="326"/>
    </row>
    <row r="167" spans="1:10" ht="16.5" hidden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123">
        <f>ROUND(I166*I$8,1)</f>
        <v>0</v>
      </c>
      <c r="J167" s="326"/>
    </row>
    <row r="168" spans="1:10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631">
        <f>IFERROR(I159/I$107*I158*I$108,0)</f>
        <v>0</v>
      </c>
      <c r="J168" s="326"/>
    </row>
    <row r="169" spans="1:10" ht="14.25" hidden="1">
      <c r="A169" s="315">
        <v>11.6</v>
      </c>
      <c r="B169" s="734" t="s">
        <v>439</v>
      </c>
      <c r="C169" s="735" t="s">
        <v>147</v>
      </c>
      <c r="D169" s="736" t="s">
        <v>146</v>
      </c>
      <c r="E169" s="737" t="s">
        <v>145</v>
      </c>
      <c r="F169" s="738">
        <f>Э1А1!F169</f>
        <v>0</v>
      </c>
      <c r="G169" s="738">
        <f>Э1А1!G169</f>
        <v>0</v>
      </c>
      <c r="H169" s="738">
        <f>Э1А1!H169</f>
        <v>0</v>
      </c>
      <c r="I169" s="738">
        <f>Э1А1!I169</f>
        <v>0</v>
      </c>
      <c r="J169" s="326"/>
    </row>
    <row r="170" spans="1:10" ht="15.75" hidden="1">
      <c r="A170" s="321">
        <v>11.6</v>
      </c>
      <c r="B170" s="750" t="s">
        <v>420</v>
      </c>
      <c r="C170" s="95"/>
      <c r="D170" s="751"/>
      <c r="E170" s="752" t="s">
        <v>126</v>
      </c>
      <c r="F170" s="753">
        <f>IFERROR(Э1А1!F170/Э1А1!F$206*Э2А1!F$210,0)</f>
        <v>0</v>
      </c>
      <c r="G170" s="753">
        <f>IFERROR(Э1А1!G170/Э1А1!G$206*Э2А1!G$210,0)</f>
        <v>0</v>
      </c>
      <c r="H170" s="753">
        <f>IFERROR(Э1А1!H170/Э1А1!H$206*Э2А1!H$210,0)</f>
        <v>0</v>
      </c>
      <c r="I170" s="753">
        <f>IFERROR(Э1А1!I170/Э1А1!I$206*Э2А1!I$210,0)</f>
        <v>0</v>
      </c>
      <c r="J170" s="326"/>
    </row>
    <row r="171" spans="1:10" ht="14.25" hidden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115">
        <f>IFERROR(ROUND(60*2*I169/I$109,2),0)</f>
        <v>0</v>
      </c>
      <c r="J171" s="326"/>
    </row>
    <row r="172" spans="1:10" ht="14.25" hidden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114">
        <f>IF(I171=0,0,I$110+I$111+I171)</f>
        <v>0</v>
      </c>
      <c r="J172" s="326"/>
    </row>
    <row r="173" spans="1:10" ht="14.25" hidden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107">
        <f>IF(I172=0,0,ROUND(60/I172,1))</f>
        <v>0</v>
      </c>
      <c r="J173" s="326"/>
    </row>
    <row r="174" spans="1:10" ht="16.5" hidden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112">
        <f>ROUND(I173*I$107,0)</f>
        <v>0</v>
      </c>
      <c r="J174" s="327"/>
    </row>
    <row r="175" spans="1:10" ht="14.25" hidden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110">
        <f>IF(I$14="да",0,IF(I174=0,0,(ROUND(I172*(ROUNDUP(I$13/I174,0)-ROUND(I$13/I174,2))/ROUND(I$13/I174,2),2))))</f>
        <v>0</v>
      </c>
      <c r="J175" s="331"/>
    </row>
    <row r="176" spans="1:10" ht="14.25" hidden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107">
        <f>I172+I175</f>
        <v>0</v>
      </c>
      <c r="J176" s="326"/>
    </row>
    <row r="177" spans="1:10" ht="14.25" hidden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107">
        <f>IF(I176=0,0,60/I176)</f>
        <v>0</v>
      </c>
      <c r="J177" s="330"/>
    </row>
    <row r="178" spans="1:10" ht="16.5" hidden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106">
        <f>ROUND(I177*I$8,1)</f>
        <v>0</v>
      </c>
      <c r="J178" s="332"/>
    </row>
    <row r="179" spans="1:10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636">
        <f>IFERROR(I170/I$107*I169*I$108,0)</f>
        <v>0</v>
      </c>
      <c r="J179" s="612"/>
    </row>
    <row r="180" spans="1:10" ht="14.25" hidden="1">
      <c r="A180" s="315">
        <v>11.7</v>
      </c>
      <c r="B180" s="734" t="s">
        <v>408</v>
      </c>
      <c r="C180" s="735" t="s">
        <v>147</v>
      </c>
      <c r="D180" s="736" t="s">
        <v>146</v>
      </c>
      <c r="E180" s="737" t="s">
        <v>145</v>
      </c>
      <c r="F180" s="738">
        <f>Э1А1!F180</f>
        <v>0</v>
      </c>
      <c r="G180" s="738">
        <f>Э1А1!G180</f>
        <v>0</v>
      </c>
      <c r="H180" s="738">
        <f>Э1А1!H180</f>
        <v>0</v>
      </c>
      <c r="I180" s="738">
        <f>Э1А1!I180</f>
        <v>0</v>
      </c>
      <c r="J180" s="330"/>
    </row>
    <row r="181" spans="1:10" ht="15.75" hidden="1">
      <c r="A181" s="322">
        <v>11.7</v>
      </c>
      <c r="B181" s="750" t="s">
        <v>421</v>
      </c>
      <c r="C181" s="95"/>
      <c r="D181" s="751"/>
      <c r="E181" s="752" t="s">
        <v>126</v>
      </c>
      <c r="F181" s="753">
        <f>IFERROR(Э1А1!F181/Э1А1!F$206*Э2А1!F$210,0)</f>
        <v>0</v>
      </c>
      <c r="G181" s="753">
        <f>IFERROR(Э1А1!G181/Э1А1!G$206*Э2А1!G$210,0)</f>
        <v>0</v>
      </c>
      <c r="H181" s="753">
        <f>IFERROR(Э1А1!H181/Э1А1!H$206*Э2А1!H$210,0)</f>
        <v>0</v>
      </c>
      <c r="I181" s="753">
        <f>IFERROR(Э1А1!I181/Э1А1!I$206*Э2А1!I$210,0)</f>
        <v>0</v>
      </c>
      <c r="J181" s="330"/>
    </row>
    <row r="182" spans="1:10" ht="14.25" hidden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282">
        <f>IFERROR(ROUND(60*2*I180/I$109,2),0)</f>
        <v>0</v>
      </c>
      <c r="J182" s="330"/>
    </row>
    <row r="183" spans="1:10" ht="14.25" hidden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284">
        <f>IF(I182=0,0,I$110+I$111+I182)</f>
        <v>0</v>
      </c>
      <c r="J183" s="326"/>
    </row>
    <row r="184" spans="1:10" ht="14.25" hidden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287">
        <f>IF(I183=0,0,ROUND(60/I183,1))</f>
        <v>0</v>
      </c>
      <c r="J184" s="326"/>
    </row>
    <row r="185" spans="1:10" ht="16.5" hidden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290">
        <f>ROUND(I184*I$107,0)</f>
        <v>0</v>
      </c>
      <c r="J185" s="327"/>
    </row>
    <row r="186" spans="1:10" ht="14.25" hidden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294">
        <f>IF(I$14="да",0,IF(I185=0,0,(ROUND(I183*(ROUNDUP(I$13/I185,0)-ROUND(I$13/I185,2))/ROUND(I$13/I185,2),2))))</f>
        <v>0</v>
      </c>
      <c r="J186" s="331"/>
    </row>
    <row r="187" spans="1:10" ht="14.25" hidden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287">
        <f>I183+I186</f>
        <v>0</v>
      </c>
      <c r="J187" s="326"/>
    </row>
    <row r="188" spans="1:10" ht="14.25" hidden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287">
        <f>IF(I187=0,0,60/I187)</f>
        <v>0</v>
      </c>
      <c r="J188" s="330"/>
    </row>
    <row r="189" spans="1:10" ht="16.5" hidden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296">
        <f>ROUND(I188*I$8,1)</f>
        <v>0</v>
      </c>
      <c r="J189" s="332"/>
    </row>
    <row r="190" spans="1:10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641">
        <f>IFERROR(I181/I$107*I180*I$108,0)</f>
        <v>0</v>
      </c>
      <c r="J190" s="612"/>
    </row>
    <row r="191" spans="1:10" ht="14.25" hidden="1">
      <c r="A191" s="315">
        <v>11.8</v>
      </c>
      <c r="B191" s="734" t="s">
        <v>447</v>
      </c>
      <c r="C191" s="735" t="s">
        <v>147</v>
      </c>
      <c r="D191" s="736" t="s">
        <v>146</v>
      </c>
      <c r="E191" s="737" t="s">
        <v>145</v>
      </c>
      <c r="F191" s="738">
        <f>Э1А1!F191</f>
        <v>0</v>
      </c>
      <c r="G191" s="738">
        <f>Э1А1!G191</f>
        <v>0</v>
      </c>
      <c r="H191" s="738">
        <f>Э1А1!H191</f>
        <v>0</v>
      </c>
      <c r="I191" s="738">
        <f>Э1А1!I191</f>
        <v>0</v>
      </c>
      <c r="J191" s="612"/>
    </row>
    <row r="192" spans="1:10" ht="15.75" hidden="1">
      <c r="A192" s="322">
        <v>11.8</v>
      </c>
      <c r="B192" s="750" t="s">
        <v>422</v>
      </c>
      <c r="C192" s="95"/>
      <c r="D192" s="751"/>
      <c r="E192" s="752" t="s">
        <v>126</v>
      </c>
      <c r="F192" s="753">
        <f>IFERROR(Э1А1!F192/Э1А1!F$206*Э2А1!F$210,0)</f>
        <v>0</v>
      </c>
      <c r="G192" s="753">
        <f>IFERROR(Э1А1!G192/Э1А1!G$206*Э2А1!G$210,0)</f>
        <v>0</v>
      </c>
      <c r="H192" s="753">
        <f>IFERROR(Э1А1!H192/Э1А1!H$206*Э2А1!H$210,0)</f>
        <v>0</v>
      </c>
      <c r="I192" s="753">
        <f>IFERROR(Э1А1!I192/Э1А1!I$206*Э2А1!I$210,0)</f>
        <v>0</v>
      </c>
      <c r="J192" s="612"/>
    </row>
    <row r="193" spans="1:13" ht="14.25" hidden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612"/>
    </row>
    <row r="194" spans="1:13" ht="14.25" hidden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302">
        <f>IF(I193=0,0,I$110+I$111+I193)</f>
        <v>0</v>
      </c>
      <c r="J194" s="612"/>
    </row>
    <row r="195" spans="1:13" ht="14.25" hidden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304">
        <f>IF(I194=0,0,ROUND(60/I194,1))</f>
        <v>0</v>
      </c>
      <c r="J195" s="326"/>
    </row>
    <row r="196" spans="1:13" ht="16.5" hidden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307">
        <f>ROUND(I195*I$107,0)</f>
        <v>0</v>
      </c>
      <c r="J196" s="327"/>
    </row>
    <row r="197" spans="1:13" ht="14.25" hidden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311">
        <f>IF(I$14="да",0,IF(I196=0,0,(ROUND(I194*(ROUNDUP(I$13/I196,0)-ROUND(I$13/I196,2))/ROUND(I$13/I196,2),2))))</f>
        <v>0</v>
      </c>
      <c r="J197" s="331"/>
    </row>
    <row r="198" spans="1:13" ht="14.25" hidden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304">
        <f>I194+I197</f>
        <v>0</v>
      </c>
      <c r="J198" s="326"/>
    </row>
    <row r="199" spans="1:13" ht="14.25" hidden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304">
        <f>IF(I198=0,0,60/I198)</f>
        <v>0</v>
      </c>
      <c r="J199" s="330"/>
    </row>
    <row r="200" spans="1:13" ht="16.5" hidden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313">
        <f>ROUND(I199*I$8,1)</f>
        <v>0</v>
      </c>
      <c r="J200" s="332"/>
    </row>
    <row r="201" spans="1:1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591">
        <f>IFERROR(F192/F$107*F191*F$108,0)</f>
        <v>0</v>
      </c>
      <c r="G201" s="591">
        <f>IFERROR(G192/G$107*G191*G$108,0)</f>
        <v>0</v>
      </c>
      <c r="H201" s="591">
        <f>IFERROR(H192/H$107*H191*H$108,0)</f>
        <v>0</v>
      </c>
      <c r="I201" s="591">
        <f>IFERROR(I192/I$107*I191*I$108,0)</f>
        <v>0</v>
      </c>
      <c r="J201" s="592"/>
    </row>
    <row r="202" spans="1:13" ht="13.5" thickBot="1">
      <c r="A202" s="656">
        <v>12</v>
      </c>
      <c r="B202" s="598" t="s">
        <v>517</v>
      </c>
      <c r="C202" s="599"/>
      <c r="D202" s="600"/>
      <c r="E202" s="601" t="s">
        <v>221</v>
      </c>
      <c r="F202" s="602">
        <f>IFERROR((F16*F24+F27*F35+F38*F46+F49*F57+F60*F68+F71*F79+F82*F90+F93*F101+F115*F123+F126*F134+F137*F145+F148*F156+F159*F167+F170*F178+F181*F189+F192*F200)/(F16+F27+F38+F49+F60+F71+F82+F93+F115+F126+F137+F148+F159+F170+F181+F192),0)</f>
        <v>105.34083769633507</v>
      </c>
      <c r="G202" s="602">
        <f>IFERROR((G16*G24+G27*G35+G38*G46+G49*G57+G60*G68+G71*G79+G82*G90+G93*G101+G115*G123+G126*G134+G137*G145+G148*G156+G159*G167+G170*G178+G181*G189+G192*G200)/(G16+G27+G38+G49+G60+G71+G82+G93+G115+G126+G137+G148+G159+G170+G181+G192),0)</f>
        <v>107.684375</v>
      </c>
      <c r="H202" s="602">
        <f>IFERROR((H16*H24+H27*H35+H38*H46+H49*H57+H60*H68+H71*H79+H82*H90+H93*H101+H115*H123+H126*H134+H137*H145+H148*H156+H159*H167+H170*H178+H181*H189+H192*H200)/(H16+H27+H38+H49+H60+H71+H82+H93+H115+H126+H137+H148+H159+H170+H181+H192),0)</f>
        <v>94.518746195982956</v>
      </c>
      <c r="I202" s="602">
        <f>IFERROR((I16*I24+I27*I35+I38*I46+I49*I57+I60*I68+I71*I79+I82*I90+I93*I101+I115*I123+I126*I134+I137*I145+I148*I156+I159*I167+I170*I178+I181*I189+I192*I200)/(I16+I27+I38+I49+I60+I71+I82+I93+I115+I126+I137+I148+I159+I170+I181+I192),0)</f>
        <v>100.22630811289919</v>
      </c>
      <c r="J202" s="603"/>
    </row>
    <row r="203" spans="1:13" ht="13.5" thickBot="1">
      <c r="A203" s="656">
        <v>13</v>
      </c>
      <c r="B203" s="598" t="s">
        <v>472</v>
      </c>
      <c r="C203" s="599"/>
      <c r="D203" s="600"/>
      <c r="E203" s="601" t="s">
        <v>471</v>
      </c>
      <c r="F203" s="754">
        <f>SUM(F25,F36,F47,F58,F69,F80,F91,F102,F124,F135,F146,F157,F168,F179,F190,F201)</f>
        <v>9671720.3520647455</v>
      </c>
      <c r="G203" s="754">
        <f>SUM(G25,G36,G47,G58,G69,G80,G91,G102,G124,G135,G146,G157,G168,G179,G190,G201)</f>
        <v>11251124.943805376</v>
      </c>
      <c r="H203" s="754">
        <f>SUM(H25,H36,H47,H58,H69,H80,H91,H102,H124,H135,H146,H157,H168,H179,H190,H201)</f>
        <v>12696360.061728396</v>
      </c>
      <c r="I203" s="754">
        <f>SUM(I25,I36,I47,I58,I69,I80,I91,I102,I124,I135,I146,I157,I168,I179,I190,I201)</f>
        <v>11615255.563310886</v>
      </c>
      <c r="J203" s="603"/>
    </row>
    <row r="204" spans="1:13" ht="43.5" thickBot="1">
      <c r="A204" s="755">
        <v>14</v>
      </c>
      <c r="B204" s="559" t="s">
        <v>519</v>
      </c>
      <c r="C204" s="714"/>
      <c r="D204" s="720"/>
      <c r="E204" s="725" t="s">
        <v>221</v>
      </c>
      <c r="F204" s="717">
        <f>F202</f>
        <v>105.34083769633507</v>
      </c>
      <c r="G204" s="717">
        <f>G202</f>
        <v>107.684375</v>
      </c>
      <c r="H204" s="717">
        <f>H202</f>
        <v>94.518746195982956</v>
      </c>
      <c r="I204" s="717">
        <f>I202</f>
        <v>100.22630811289919</v>
      </c>
      <c r="J204" s="719" t="s">
        <v>493</v>
      </c>
      <c r="K204" s="717">
        <f>IFERROR((K202*K209+Э1А1!K202*Э1А1!K205)/(Э1А1!K205+Э2А1!K209),0)</f>
        <v>0</v>
      </c>
      <c r="L204" s="717">
        <f>IFERROR((L202*L209+Э1А1!L202*Э1А1!L205)/(Э1А1!L205+Э2А1!L209),0)</f>
        <v>0</v>
      </c>
    </row>
    <row r="205" spans="1:13" ht="13.5" thickBot="1">
      <c r="A205" s="89"/>
      <c r="B205" s="89"/>
      <c r="C205" s="89"/>
      <c r="D205" s="89"/>
      <c r="E205" s="89"/>
      <c r="J205" s="89"/>
    </row>
    <row r="206" spans="1:13" ht="19.5" thickBot="1">
      <c r="A206" s="1829" t="s">
        <v>520</v>
      </c>
      <c r="B206" s="1830"/>
      <c r="C206" s="1830"/>
      <c r="D206" s="1830"/>
      <c r="E206" s="1830"/>
      <c r="F206" s="1830"/>
      <c r="G206" s="1830"/>
      <c r="H206" s="1830"/>
      <c r="I206" s="1830"/>
      <c r="J206" s="1831"/>
    </row>
    <row r="207" spans="1:13" ht="45.75" thickBot="1">
      <c r="A207" s="580">
        <v>15</v>
      </c>
      <c r="B207" s="559" t="s">
        <v>496</v>
      </c>
      <c r="C207" s="714" t="s">
        <v>366</v>
      </c>
      <c r="D207" s="720" t="s">
        <v>497</v>
      </c>
      <c r="E207" s="725" t="s">
        <v>170</v>
      </c>
      <c r="F207" s="1480">
        <f>F204</f>
        <v>105.34083769633507</v>
      </c>
      <c r="G207" s="1480">
        <f>G204</f>
        <v>107.684375</v>
      </c>
      <c r="H207" s="1480">
        <f>H204</f>
        <v>94.518746195982956</v>
      </c>
      <c r="I207" s="1480">
        <f>I204</f>
        <v>100.22630811289919</v>
      </c>
      <c r="J207" s="719" t="s">
        <v>495</v>
      </c>
      <c r="K207" s="1179">
        <f>(F207*F210+G207*G210+H207*H210+I207*I210)/K210</f>
        <v>101.91090783612093</v>
      </c>
      <c r="M207" s="1115">
        <f>(F204*F210+G204*G210+H204*H210+I204*I210)/K210</f>
        <v>101.91090783612093</v>
      </c>
    </row>
    <row r="208" spans="1:13" ht="15">
      <c r="A208" s="847">
        <v>16</v>
      </c>
      <c r="B208" s="848" t="s">
        <v>378</v>
      </c>
      <c r="C208" s="1846"/>
      <c r="D208" s="1847"/>
      <c r="E208" s="408" t="s">
        <v>17</v>
      </c>
      <c r="F208" s="693">
        <f>IF(Э1А1!F204=0,0,IF((Э1А1!F205-Э1А1!F207)&lt;0,0,IF(Э1А1!F202=0,0,(Э1А1!F205-Э1А1!F207)/Э1А1!F202)))</f>
        <v>37099.980146542002</v>
      </c>
      <c r="G208" s="693">
        <f>IF(Э1А1!G204=0,0,IF((Э1А1!G205-Э1А1!G207)&lt;0,0,IF(Э1А1!G202=0,0,(Э1А1!G205-Э1А1!G207)/Э1А1!G202)))</f>
        <v>38745.370038295056</v>
      </c>
      <c r="H208" s="693">
        <f>IF(Э1А1!H204=0,0,IF((Э1А1!H205-Э1А1!H207)&lt;0,0,IF(Э1А1!H202=0,0,(Э1А1!H205-Э1А1!H207)/Э1А1!H202)))</f>
        <v>38141.554528985514</v>
      </c>
      <c r="I208" s="693">
        <f>IF(Э1А1!I204=0,0,IF((Э1А1!I205-Э1А1!I207)&lt;0,0,IF(Э1А1!I202=0,0,(Э1А1!I205-Э1А1!I207)/Э1А1!I202)))</f>
        <v>39223.652234867855</v>
      </c>
      <c r="J208" s="849"/>
    </row>
    <row r="209" spans="1:13" ht="28.5">
      <c r="A209" s="585">
        <v>17</v>
      </c>
      <c r="B209" s="577" t="s">
        <v>514</v>
      </c>
      <c r="C209" s="380" t="s">
        <v>213</v>
      </c>
      <c r="D209" s="67"/>
      <c r="E209" s="227" t="s">
        <v>13</v>
      </c>
      <c r="F209" s="345">
        <f>F207*F208</f>
        <v>3908142.9871541345</v>
      </c>
      <c r="G209" s="345">
        <f>G207*G208</f>
        <v>4172270.9567175293</v>
      </c>
      <c r="H209" s="345">
        <f>H207*H208</f>
        <v>3605091.9120454262</v>
      </c>
      <c r="I209" s="345">
        <f>I207*I208</f>
        <v>3931241.8542050724</v>
      </c>
      <c r="J209" s="239"/>
    </row>
    <row r="210" spans="1:13" ht="28.5">
      <c r="A210" s="585">
        <v>18</v>
      </c>
      <c r="B210" s="577" t="s">
        <v>513</v>
      </c>
      <c r="C210" s="380"/>
      <c r="D210" s="1107"/>
      <c r="E210" s="227" t="s">
        <v>13</v>
      </c>
      <c r="F210" s="1478">
        <f>'Экс 2 (2600)'!F58</f>
        <v>1528000</v>
      </c>
      <c r="G210" s="1478">
        <f>'Экс 2 (2600)'!G58</f>
        <v>1664000</v>
      </c>
      <c r="H210" s="1478">
        <f>'Экс 2 (2600)'!H58</f>
        <v>1643000</v>
      </c>
      <c r="I210" s="1478">
        <f>'Экс 2 (2600)'!I58</f>
        <v>1604334</v>
      </c>
      <c r="J210" s="239"/>
      <c r="K210" s="1178">
        <f>F210+G210+H210+I210</f>
        <v>6439334</v>
      </c>
      <c r="M210" s="1180">
        <f>K210</f>
        <v>6439334</v>
      </c>
    </row>
    <row r="211" spans="1:13" ht="15">
      <c r="A211" s="7">
        <v>19</v>
      </c>
      <c r="B211" s="740" t="s">
        <v>466</v>
      </c>
      <c r="C211" s="380" t="s">
        <v>216</v>
      </c>
      <c r="D211" s="235"/>
      <c r="E211" s="227" t="s">
        <v>0</v>
      </c>
      <c r="F211" s="741">
        <f>F208/F214</f>
        <v>25.395686963881975</v>
      </c>
      <c r="G211" s="741">
        <f>G208/G214</f>
        <v>24.85230289585094</v>
      </c>
      <c r="H211" s="741">
        <f>H208/H214</f>
        <v>24.826918197824067</v>
      </c>
      <c r="I211" s="741">
        <f>I208/I214</f>
        <v>26.120443171131004</v>
      </c>
      <c r="J211" s="568" t="s">
        <v>200</v>
      </c>
      <c r="K211" s="1178">
        <f>K207*K210</f>
        <v>656238373.79999995</v>
      </c>
      <c r="M211" s="1180">
        <f>M207*M210</f>
        <v>656238373.79999995</v>
      </c>
    </row>
    <row r="212" spans="1:13" ht="29.25" thickBot="1">
      <c r="A212" s="399">
        <v>20</v>
      </c>
      <c r="B212" s="586" t="s">
        <v>478</v>
      </c>
      <c r="C212" s="390" t="s">
        <v>223</v>
      </c>
      <c r="D212" s="587" t="s">
        <v>217</v>
      </c>
      <c r="E212" s="341" t="s">
        <v>1</v>
      </c>
      <c r="F212" s="588">
        <f>IF(F209=0,0,F210/F209*F211)</f>
        <v>9.92916835652135</v>
      </c>
      <c r="G212" s="588">
        <f>IF(G209=0,0,G210/G209*G211)</f>
        <v>9.911684175763785</v>
      </c>
      <c r="H212" s="588">
        <f>IF(H209=0,0,H210/H209*H211)</f>
        <v>11.314725836180278</v>
      </c>
      <c r="I212" s="588">
        <f>IF(I209=0,0,I210/I209*I211)</f>
        <v>10.659714316403203</v>
      </c>
      <c r="J212" s="589" t="s">
        <v>369</v>
      </c>
      <c r="K212" s="588" t="e">
        <f>IF(Э1А1!K206+K210=0,0,IF(Э1А1!K206&gt;Э1А1!K208,FALSE,IF(Э1А1!K210+Э2А1!K210/Э2А1!K209&gt;Э2А1!K211,IFERROR(Э2А1!K211,K210/K209+Э1А1!K210),0)))</f>
        <v>#DIV/0!</v>
      </c>
    </row>
    <row r="214" spans="1:13">
      <c r="F214" s="906">
        <f>Э1А1!F212</f>
        <v>1460.8772032552615</v>
      </c>
      <c r="G214" s="906">
        <f>Э1А1!G212</f>
        <v>1559.0253426680852</v>
      </c>
      <c r="H214" s="906">
        <f>Э1А1!H212</f>
        <v>1536.2983929406266</v>
      </c>
      <c r="I214" s="906">
        <f>Э1А1!I212</f>
        <v>1501.6457407667133</v>
      </c>
      <c r="J214" s="92"/>
    </row>
    <row r="215" spans="1:13">
      <c r="F215" s="906">
        <f>F207*F214</f>
        <v>153890.0283623884</v>
      </c>
      <c r="G215" s="906">
        <f>G207*G214</f>
        <v>167882.6696343736</v>
      </c>
      <c r="H215" s="906">
        <f>H207*H214</f>
        <v>145208.99788365158</v>
      </c>
      <c r="I215" s="906">
        <f>I207*I214</f>
        <v>150504.40869050735</v>
      </c>
      <c r="J215" s="92"/>
    </row>
    <row r="216" spans="1:13" ht="18" thickBot="1">
      <c r="A216" s="399">
        <v>21</v>
      </c>
      <c r="B216" s="586" t="s">
        <v>478</v>
      </c>
      <c r="C216" s="390" t="s">
        <v>223</v>
      </c>
      <c r="D216" s="587"/>
      <c r="E216" s="341" t="s">
        <v>1</v>
      </c>
      <c r="F216" s="588">
        <f>F210/F215</f>
        <v>9.92916835652135</v>
      </c>
      <c r="G216" s="588">
        <f>G210/G215</f>
        <v>9.911684175763785</v>
      </c>
      <c r="H216" s="588">
        <f>H210/H215</f>
        <v>11.31472583618028</v>
      </c>
      <c r="I216" s="588">
        <f>I210/I215</f>
        <v>10.659714316403203</v>
      </c>
      <c r="J216" s="92"/>
    </row>
    <row r="217" spans="1:13" ht="29.25" thickBot="1">
      <c r="A217" s="399">
        <v>22</v>
      </c>
      <c r="B217" s="586" t="s">
        <v>651</v>
      </c>
      <c r="C217" s="390" t="s">
        <v>650</v>
      </c>
      <c r="D217" s="587"/>
      <c r="E217" s="341" t="s">
        <v>649</v>
      </c>
      <c r="F217" s="1034">
        <f>F214*F216</f>
        <v>14505.295699325552</v>
      </c>
      <c r="G217" s="1034">
        <f>G214*G216</f>
        <v>15452.566818537973</v>
      </c>
      <c r="H217" s="1034">
        <f>H214*H216</f>
        <v>17382.795118687551</v>
      </c>
      <c r="I217" s="1034">
        <f>I214*I216</f>
        <v>16007.114601016827</v>
      </c>
      <c r="J217" s="92"/>
    </row>
    <row r="218" spans="1:13" ht="29.25" thickBot="1">
      <c r="A218" s="399">
        <v>23</v>
      </c>
      <c r="B218" s="586" t="s">
        <v>594</v>
      </c>
      <c r="C218" s="390" t="s">
        <v>223</v>
      </c>
      <c r="D218" s="587"/>
      <c r="E218" s="1168" t="s">
        <v>1</v>
      </c>
      <c r="F218" s="1172">
        <f>Э1А1!F214+Э2А1!F216</f>
        <v>15.066814725972675</v>
      </c>
      <c r="G218" s="1172">
        <f>Э1А1!G214+Э2А1!G216</f>
        <v>16.059381279912845</v>
      </c>
      <c r="H218" s="1172">
        <f>Э1А1!H214+Э2А1!H216</f>
        <v>17.487807638356212</v>
      </c>
      <c r="I218" s="1172">
        <f>Э1А1!I214+Э2А1!I216</f>
        <v>15.539271145272197</v>
      </c>
      <c r="J218" s="92"/>
    </row>
    <row r="219" spans="1:13">
      <c r="E219" s="1173" t="s">
        <v>689</v>
      </c>
      <c r="F219" s="1709">
        <f>F203</f>
        <v>9671720.3520647455</v>
      </c>
      <c r="G219" s="1709">
        <f>G203</f>
        <v>11251124.943805376</v>
      </c>
      <c r="H219" s="1709">
        <f>H203</f>
        <v>12696360.061728396</v>
      </c>
      <c r="I219" s="1709">
        <f>I203</f>
        <v>11615255.563310886</v>
      </c>
      <c r="J219" s="92"/>
    </row>
    <row r="220" spans="1:13">
      <c r="E220" s="1170" t="s">
        <v>692</v>
      </c>
      <c r="F220" s="1171">
        <f>F25/F15+F124/F114</f>
        <v>3839338.7573964507</v>
      </c>
      <c r="G220" s="1171">
        <f>G25/G15+G124/G114</f>
        <v>4090488.4791364148</v>
      </c>
      <c r="H220" s="1171">
        <f>H25/H15+H124/H114</f>
        <v>4151953.0864197533</v>
      </c>
      <c r="I220" s="1171">
        <f>I25/I15+I124/I114</f>
        <v>4141036.8735569622</v>
      </c>
      <c r="J220" s="92"/>
    </row>
    <row r="221" spans="1:13">
      <c r="F221" s="1108">
        <f>F220/F207</f>
        <v>36446.821967222932</v>
      </c>
      <c r="G221" s="1108">
        <f>G220/G207</f>
        <v>37985.905375189432</v>
      </c>
      <c r="H221" s="1108">
        <f>H220/H207</f>
        <v>43927.297531124161</v>
      </c>
      <c r="I221" s="1108">
        <f>I220/I207</f>
        <v>41316.865317360804</v>
      </c>
    </row>
    <row r="222" spans="1:13">
      <c r="F222" s="1078">
        <f>F212*F214</f>
        <v>14505.295699325552</v>
      </c>
      <c r="G222" s="1078">
        <f>G212*G214</f>
        <v>15452.566818537973</v>
      </c>
      <c r="H222" s="1078">
        <f>H212*H214</f>
        <v>17382.795118687551</v>
      </c>
      <c r="I222" s="1078">
        <f>I212*I214</f>
        <v>16007.114601016827</v>
      </c>
    </row>
  </sheetData>
  <sheetProtection formatColumns="0" formatRows="0" selectLockedCells="1"/>
  <mergeCells count="2">
    <mergeCell ref="C208:D208"/>
    <mergeCell ref="A206:J206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22"/>
  <sheetViews>
    <sheetView zoomScaleNormal="100" workbookViewId="0">
      <pane ySplit="5" topLeftCell="A205" activePane="bottomLeft" state="frozen"/>
      <selection activeCell="A2" sqref="A2:R40"/>
      <selection pane="bottomLeft" activeCell="F10" sqref="F10:I10"/>
    </sheetView>
  </sheetViews>
  <sheetFormatPr defaultColWidth="9.140625" defaultRowHeight="12.75"/>
  <cols>
    <col min="1" max="1" width="6.42578125" style="92" customWidth="1"/>
    <col min="2" max="2" width="64" style="92" customWidth="1"/>
    <col min="3" max="3" width="8.5703125" style="93" customWidth="1"/>
    <col min="4" max="4" width="35.28515625" style="92" bestFit="1" customWidth="1"/>
    <col min="5" max="5" width="9" style="92" customWidth="1"/>
    <col min="6" max="9" width="13.140625" style="89" bestFit="1" customWidth="1"/>
    <col min="10" max="10" width="52.7109375" style="90" customWidth="1"/>
    <col min="11" max="11" width="10.85546875" style="89" bestFit="1" customWidth="1"/>
    <col min="12" max="12" width="9.140625" style="89"/>
    <col min="13" max="13" width="11.28515625" style="89" customWidth="1"/>
    <col min="14" max="16384" width="9.140625" style="89"/>
  </cols>
  <sheetData>
    <row r="1" spans="1:13" ht="15.75">
      <c r="F1" s="1707">
        <f>F16*F7*F15</f>
        <v>3424641.4143792326</v>
      </c>
      <c r="G1" s="1707">
        <f t="shared" ref="G1:I1" si="0">G16*G7*G15</f>
        <v>3600777.7720094887</v>
      </c>
      <c r="H1" s="1707">
        <f t="shared" si="0"/>
        <v>4420967.5622255793</v>
      </c>
      <c r="I1" s="1707">
        <f t="shared" si="0"/>
        <v>5602781.6684968518</v>
      </c>
      <c r="J1" s="429" t="s">
        <v>237</v>
      </c>
    </row>
    <row r="2" spans="1:13" ht="15.75">
      <c r="F2" s="1707">
        <f t="shared" ref="F2:I2" si="1">F115*F106*F114</f>
        <v>594601.22051104333</v>
      </c>
      <c r="G2" s="1707">
        <f t="shared" si="1"/>
        <v>789494.72951433226</v>
      </c>
      <c r="H2" s="1707">
        <f t="shared" si="1"/>
        <v>822258.20946135896</v>
      </c>
      <c r="I2" s="1707">
        <f t="shared" si="1"/>
        <v>35553.050181338018</v>
      </c>
      <c r="J2" s="429" t="s">
        <v>236</v>
      </c>
    </row>
    <row r="3" spans="1:13" ht="16.5" thickBot="1">
      <c r="B3" s="1094" t="s">
        <v>645</v>
      </c>
      <c r="C3" s="1094" t="s">
        <v>646</v>
      </c>
      <c r="F3" s="1075">
        <f>F1+F2</f>
        <v>4019242.634890276</v>
      </c>
      <c r="G3" s="1075">
        <f t="shared" ref="G3:I3" si="2">G1+G2</f>
        <v>4390272.5015238207</v>
      </c>
      <c r="H3" s="1075">
        <f t="shared" si="2"/>
        <v>5243225.7716869386</v>
      </c>
      <c r="I3" s="1075">
        <f t="shared" si="2"/>
        <v>5638334.7186781894</v>
      </c>
    </row>
    <row r="4" spans="1:13" ht="29.25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3" ht="19.5" thickBot="1">
      <c r="A5" s="726" t="s">
        <v>706</v>
      </c>
      <c r="B5" s="662"/>
      <c r="C5" s="662"/>
      <c r="D5" s="662"/>
      <c r="E5" s="662"/>
      <c r="F5" s="662"/>
      <c r="G5" s="662"/>
      <c r="H5" s="662"/>
      <c r="I5" s="662"/>
      <c r="J5" s="663"/>
    </row>
    <row r="6" spans="1:13" ht="14.25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'Экс 3 (2000)'!F14</f>
        <v>90.3</v>
      </c>
      <c r="G6" s="1297">
        <f>'Экс 3 (2000)'!G14</f>
        <v>90.3</v>
      </c>
      <c r="H6" s="1297">
        <f>'Экс 3 (2000)'!H14</f>
        <v>90.3</v>
      </c>
      <c r="I6" s="1298">
        <f>'Экс 3 (2000)'!I14</f>
        <v>90.3</v>
      </c>
      <c r="J6" s="826"/>
    </row>
    <row r="7" spans="1:13" ht="15.75">
      <c r="A7" s="321">
        <v>3</v>
      </c>
      <c r="B7" s="210" t="s">
        <v>359</v>
      </c>
      <c r="C7" s="215" t="s">
        <v>106</v>
      </c>
      <c r="D7" s="207" t="s">
        <v>168</v>
      </c>
      <c r="E7" s="94" t="s">
        <v>167</v>
      </c>
      <c r="F7" s="335">
        <f>'Экс 3 (2000)'!F15</f>
        <v>2.6694607001827833</v>
      </c>
      <c r="G7" s="335">
        <f>'Экс 3 (2000)'!G15</f>
        <v>2.7929051863078165</v>
      </c>
      <c r="H7" s="335">
        <f>'Экс 3 (2000)'!H15</f>
        <v>2.7846509632188936</v>
      </c>
      <c r="I7" s="756">
        <f>'Экс 3 (2000)'!I15</f>
        <v>2.8600212702893577</v>
      </c>
      <c r="J7" s="827"/>
    </row>
    <row r="8" spans="1:13" ht="15.75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IF('Экс 3 (2000)'!F16&lt;'Экс 3 (2000)'!F18,ROUND(F6/F7,1),'Экс 3 (2000)'!F18)</f>
        <v>33.799999999999997</v>
      </c>
      <c r="G8" s="41">
        <f>IF('Экс 3 (2000)'!G16&lt;'Экс 3 (2000)'!G18,ROUND(G6/G7,1),'Экс 3 (2000)'!G18)</f>
        <v>32.299999999999997</v>
      </c>
      <c r="H8" s="41">
        <f>IF('Экс 3 (2000)'!H16&lt;'Экс 3 (2000)'!H18,ROUND(H6/H7,1),'Экс 3 (2000)'!H18)</f>
        <v>32.4</v>
      </c>
      <c r="I8" s="757">
        <f>IF('Экс 3 (2000)'!I16&lt;'Экс 3 (2000)'!I18,ROUND(I6/I7,1),'Экс 3 (2000)'!I18)</f>
        <v>31.6</v>
      </c>
      <c r="J8" s="828"/>
    </row>
    <row r="9" spans="1:13" ht="14.25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758">
        <f>ROUND(I8*I7,1)</f>
        <v>90.4</v>
      </c>
      <c r="J9" s="829"/>
    </row>
    <row r="10" spans="1:13" ht="14.25">
      <c r="A10" s="321">
        <v>6</v>
      </c>
      <c r="B10" s="96" t="s">
        <v>160</v>
      </c>
      <c r="C10" s="95" t="s">
        <v>159</v>
      </c>
      <c r="D10" s="728" t="s">
        <v>11</v>
      </c>
      <c r="E10" s="209" t="s">
        <v>158</v>
      </c>
      <c r="F10" s="698">
        <f>Э2А1!F10</f>
        <v>18.899999999999999</v>
      </c>
      <c r="G10" s="698">
        <f>Э2А1!G10</f>
        <v>18.899999999999999</v>
      </c>
      <c r="H10" s="698">
        <f>Э2А1!H10</f>
        <v>18.899999999999999</v>
      </c>
      <c r="I10" s="698">
        <f>Э2А1!I10</f>
        <v>18.899999999999999</v>
      </c>
      <c r="J10" s="830" t="s">
        <v>153</v>
      </c>
    </row>
    <row r="11" spans="1:13" ht="25.5" customHeight="1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'Экс 3 (2000)'!F22</f>
        <v>4.7300000000000004</v>
      </c>
      <c r="G11" s="213">
        <f>'Экс 3 (2000)'!G22</f>
        <v>4.7300000000000004</v>
      </c>
      <c r="H11" s="213">
        <f>'Экс 3 (2000)'!H22</f>
        <v>4.7300000000000004</v>
      </c>
      <c r="I11" s="213">
        <f>'Экс 3 (2000)'!I22</f>
        <v>4.7300000000000004</v>
      </c>
      <c r="J11" s="831"/>
    </row>
    <row r="12" spans="1:13" ht="14.25">
      <c r="A12" s="321">
        <v>8</v>
      </c>
      <c r="B12" s="96" t="s">
        <v>155</v>
      </c>
      <c r="C12" s="95" t="s">
        <v>154</v>
      </c>
      <c r="D12" s="728" t="s">
        <v>11</v>
      </c>
      <c r="E12" s="730" t="s">
        <v>61</v>
      </c>
      <c r="F12" s="698">
        <v>1</v>
      </c>
      <c r="G12" s="698">
        <v>1</v>
      </c>
      <c r="H12" s="698">
        <v>1</v>
      </c>
      <c r="I12" s="698">
        <v>1</v>
      </c>
      <c r="J12" s="830" t="s">
        <v>153</v>
      </c>
    </row>
    <row r="13" spans="1:13" ht="15" customHeight="1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659">
        <f>'Экс 3 (2000)'!F68</f>
        <v>416.9055915096946</v>
      </c>
      <c r="G13" s="659">
        <f>'Экс 3 (2000)'!G68</f>
        <v>416.9055915096946</v>
      </c>
      <c r="H13" s="659">
        <f>'Экс 3 (2000)'!H68</f>
        <v>416.9055915096946</v>
      </c>
      <c r="I13" s="659">
        <f>'Экс 3 (2000)'!I68</f>
        <v>416.9055915096946</v>
      </c>
      <c r="J13" s="832"/>
    </row>
    <row r="14" spans="1:13" ht="13.5" thickBot="1">
      <c r="A14" s="321">
        <v>10</v>
      </c>
      <c r="B14" s="210" t="s">
        <v>150</v>
      </c>
      <c r="C14" s="95" t="s">
        <v>149</v>
      </c>
      <c r="D14" s="731" t="s">
        <v>148</v>
      </c>
      <c r="E14" s="94"/>
      <c r="F14" s="943" t="str">
        <f>Э2А1!F14</f>
        <v>да</v>
      </c>
      <c r="G14" s="943" t="str">
        <f>Э2А1!G14</f>
        <v>да</v>
      </c>
      <c r="H14" s="943" t="str">
        <f>Э2А1!H14</f>
        <v>да</v>
      </c>
      <c r="I14" s="943" t="str">
        <f>Э2А1!I14</f>
        <v>да</v>
      </c>
      <c r="J14" s="833"/>
    </row>
    <row r="15" spans="1:13" ht="15" thickBot="1">
      <c r="A15" s="315">
        <v>11.1</v>
      </c>
      <c r="B15" s="734" t="s">
        <v>383</v>
      </c>
      <c r="C15" s="735" t="s">
        <v>147</v>
      </c>
      <c r="D15" s="736" t="s">
        <v>146</v>
      </c>
      <c r="E15" s="737" t="s">
        <v>145</v>
      </c>
      <c r="F15" s="738">
        <f>Э2А1!F15</f>
        <v>2.5917098173884741</v>
      </c>
      <c r="G15" s="738">
        <f>Э2А1!G15</f>
        <v>3.0623726021898219</v>
      </c>
      <c r="H15" s="738">
        <f>Э2А1!H15</f>
        <v>3.26</v>
      </c>
      <c r="I15" s="738">
        <f>Э2А1!I15</f>
        <v>3</v>
      </c>
      <c r="J15" s="833"/>
    </row>
    <row r="16" spans="1:13" ht="16.5" thickBot="1">
      <c r="A16" s="321">
        <v>11.1</v>
      </c>
      <c r="B16" s="750" t="s">
        <v>384</v>
      </c>
      <c r="C16" s="95"/>
      <c r="D16" s="751"/>
      <c r="E16" s="752" t="s">
        <v>126</v>
      </c>
      <c r="F16" s="753">
        <f>'Экс 3 (2000)'!F56</f>
        <v>495000</v>
      </c>
      <c r="G16" s="753">
        <f>'Экс 3 (2000)'!G56</f>
        <v>421000</v>
      </c>
      <c r="H16" s="753">
        <f>'Экс 3 (2000)'!H56</f>
        <v>487000</v>
      </c>
      <c r="I16" s="753">
        <f>'Экс 3 (2000)'!I56</f>
        <v>653000</v>
      </c>
      <c r="J16" s="833"/>
      <c r="M16" s="1624">
        <f>F16+G16+H16+I16</f>
        <v>2056000</v>
      </c>
    </row>
    <row r="17" spans="1:20" ht="14.25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16.46</v>
      </c>
      <c r="G17" s="204">
        <f>IFERROR(ROUND(60*2*G15/G$10,2),0)</f>
        <v>19.440000000000001</v>
      </c>
      <c r="H17" s="204">
        <f>IFERROR(ROUND(60*2*H15/H$10,2),0)</f>
        <v>20.7</v>
      </c>
      <c r="I17" s="760">
        <f>IFERROR(ROUND(60*2*I15/I$10,2),0)</f>
        <v>19.05</v>
      </c>
      <c r="J17" s="833"/>
    </row>
    <row r="18" spans="1:20" ht="14.25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22.19</v>
      </c>
      <c r="G18" s="203">
        <f>IF(G17=0,0,G$11+G$12+G17)</f>
        <v>25.17</v>
      </c>
      <c r="H18" s="203">
        <f>IF(H17=0,0,H$11+H$12+H17)</f>
        <v>26.43</v>
      </c>
      <c r="I18" s="761">
        <f>IF(I17=0,0,I$11+I$12+I17)</f>
        <v>24.78</v>
      </c>
      <c r="J18" s="833"/>
    </row>
    <row r="19" spans="1:20" ht="14.25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2.7</v>
      </c>
      <c r="G19" s="196">
        <f>IF(G18=0,0,ROUND(60/G18,1))</f>
        <v>2.4</v>
      </c>
      <c r="H19" s="196">
        <f>IF(H18=0,0,ROUND(60/H18,1))</f>
        <v>2.2999999999999998</v>
      </c>
      <c r="I19" s="762">
        <f>IF(I18=0,0,ROUND(60/I18,1))</f>
        <v>2.4</v>
      </c>
      <c r="J19" s="833"/>
    </row>
    <row r="20" spans="1:20" ht="16.5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91</v>
      </c>
      <c r="G20" s="201">
        <f>ROUND(G19*G$8,0)</f>
        <v>78</v>
      </c>
      <c r="H20" s="201">
        <f>ROUND(H19*H$8,0)</f>
        <v>75</v>
      </c>
      <c r="I20" s="763">
        <f>ROUND(I19*I$8,0)</f>
        <v>76</v>
      </c>
      <c r="J20" s="833"/>
    </row>
    <row r="21" spans="1:20" ht="14.25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764">
        <f>IF(I$14="да",0,IF(I20=0,0,(ROUND(I18*(ROUNDUP(I$13/I20,0)-ROUND(I$13/I20,2))/ROUND(I$13/I20,2),2))))</f>
        <v>0</v>
      </c>
      <c r="J21" s="833"/>
    </row>
    <row r="22" spans="1:20" ht="14.25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22.19</v>
      </c>
      <c r="G22" s="196">
        <f>G18+G21</f>
        <v>25.17</v>
      </c>
      <c r="H22" s="196">
        <f>H18+H21</f>
        <v>26.43</v>
      </c>
      <c r="I22" s="762">
        <f>I18+I21</f>
        <v>24.78</v>
      </c>
      <c r="J22" s="833"/>
      <c r="Q22" s="89">
        <f>Q24*Q23</f>
        <v>45243000</v>
      </c>
      <c r="R22" s="89">
        <f>R24*R23</f>
        <v>32417000</v>
      </c>
      <c r="S22" s="89">
        <f>S24*S23</f>
        <v>35843200</v>
      </c>
      <c r="T22" s="89">
        <f>T24*T23</f>
        <v>49954500</v>
      </c>
    </row>
    <row r="23" spans="1:20" ht="15" thickBot="1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2.70392068499324</v>
      </c>
      <c r="G23" s="196">
        <f>IF(G22=0,0,60/G22)</f>
        <v>2.3837902264600714</v>
      </c>
      <c r="H23" s="196">
        <f>IF(H22=0,0,60/H22)</f>
        <v>2.2701475595913734</v>
      </c>
      <c r="I23" s="762">
        <f>IF(I22=0,0,60/I22)</f>
        <v>2.4213075060532687</v>
      </c>
      <c r="J23" s="833"/>
      <c r="Q23" s="89">
        <f>'Экс 3 (2000)'!F56</f>
        <v>495000</v>
      </c>
      <c r="R23" s="89">
        <f>'Экс 3 (2000)'!G56</f>
        <v>421000</v>
      </c>
      <c r="S23" s="89">
        <f>'Экс 3 (2000)'!H56</f>
        <v>487000</v>
      </c>
      <c r="T23" s="89">
        <f>'Экс 3 (2000)'!I56</f>
        <v>653000</v>
      </c>
    </row>
    <row r="24" spans="1:20" ht="17.25" thickBot="1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91.4</v>
      </c>
      <c r="G24" s="195">
        <f>ROUND(G23*G$8,1)</f>
        <v>77</v>
      </c>
      <c r="H24" s="195">
        <f>ROUND(H23*H$8,1)</f>
        <v>73.599999999999994</v>
      </c>
      <c r="I24" s="765">
        <f>ROUND(I23*I$8,1)</f>
        <v>76.5</v>
      </c>
      <c r="J24" s="833"/>
      <c r="M24" s="1624">
        <f>(F16*F24+G16*G24+H16*H24+I16*I24)/M16</f>
        <v>79.50277237354085</v>
      </c>
      <c r="Q24" s="1130">
        <f>F24</f>
        <v>91.4</v>
      </c>
      <c r="R24" s="1130">
        <f>G24</f>
        <v>77</v>
      </c>
      <c r="S24" s="1130">
        <f>H24</f>
        <v>73.599999999999994</v>
      </c>
      <c r="T24" s="1130">
        <f>I24</f>
        <v>76.5</v>
      </c>
    </row>
    <row r="25" spans="1:20" ht="13.5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13">
        <f>IFERROR(F16/F$8*F15*F$9,0)</f>
        <v>3423587.326525976</v>
      </c>
      <c r="G25" s="613">
        <f>IFERROR(G16/G$8*G15*G$9,0)</f>
        <v>3600345.1910240478</v>
      </c>
      <c r="H25" s="613">
        <f>IFERROR(H16/H$8*H15*H$9,0)</f>
        <v>4419855.6790123461</v>
      </c>
      <c r="I25" s="766">
        <f>IFERROR(I16/I$8*I15*I$9,0)</f>
        <v>5604227.8481012657</v>
      </c>
      <c r="J25" s="833"/>
      <c r="M25" s="1624">
        <f>M16*M24</f>
        <v>163457700</v>
      </c>
    </row>
    <row r="26" spans="1:20" ht="15" hidden="1" thickBot="1">
      <c r="A26" s="315">
        <v>11.2</v>
      </c>
      <c r="B26" s="734" t="s">
        <v>423</v>
      </c>
      <c r="C26" s="735" t="s">
        <v>147</v>
      </c>
      <c r="D26" s="736" t="s">
        <v>146</v>
      </c>
      <c r="E26" s="737" t="s">
        <v>145</v>
      </c>
      <c r="F26" s="738">
        <f>'Погр. тип 1 А1_ВК'!F26</f>
        <v>0</v>
      </c>
      <c r="G26" s="738">
        <f>'Погр. тип 1 А1_ВК'!G26</f>
        <v>0</v>
      </c>
      <c r="H26" s="738">
        <f>'Погр. тип 1 А1_ВК'!H26</f>
        <v>0</v>
      </c>
      <c r="I26" s="845">
        <f>'Погр. тип 1 А1_ВК'!I26</f>
        <v>0</v>
      </c>
      <c r="J26" s="833"/>
    </row>
    <row r="27" spans="1:20" ht="16.5" hidden="1" customHeight="1">
      <c r="A27" s="322">
        <v>11.2</v>
      </c>
      <c r="B27" s="750" t="s">
        <v>416</v>
      </c>
      <c r="C27" s="95"/>
      <c r="D27" s="751"/>
      <c r="E27" s="752" t="s">
        <v>126</v>
      </c>
      <c r="F27" s="753">
        <f>IFERROR(('Погр. тип 1 А1_ВК'!F27+П1А1!F27)/('Погр. тип 1 А1_ВК'!F$206+П1А1!F$206)*Э3А1!F$210,0)</f>
        <v>0</v>
      </c>
      <c r="G27" s="753">
        <f>IFERROR(('Погр. тип 1 А1_ВК'!G27+П1А1!G27)/('Погр. тип 1 А1_ВК'!G$206+П1А1!G$206)*Э3А1!G$210,0)</f>
        <v>0</v>
      </c>
      <c r="H27" s="753">
        <f>IFERROR(('Погр. тип 1 А1_ВК'!H27+П1А1!H27)/('Погр. тип 1 А1_ВК'!H$206+П1А1!H$206)*Э3А1!H$210,0)</f>
        <v>0</v>
      </c>
      <c r="I27" s="759">
        <f>IFERROR(('Погр. тип 1 А1_ВК'!I27+П1А1!I27)/('Погр. тип 1 А1_ВК'!I$206+П1А1!I$206)*Э3А1!I$210,0)</f>
        <v>0</v>
      </c>
      <c r="J27" s="833"/>
    </row>
    <row r="28" spans="1:20" ht="15" hidden="1" thickBot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767">
        <f>IFERROR(ROUND(60*2*I26/I$10,2),0)</f>
        <v>0</v>
      </c>
      <c r="J28" s="833"/>
    </row>
    <row r="29" spans="1:20" ht="15" hidden="1" thickBot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768">
        <f>IF(I28=0,0,I$11+I$12+I28)</f>
        <v>0</v>
      </c>
      <c r="J29" s="833"/>
    </row>
    <row r="30" spans="1:20" ht="15" hidden="1" thickBot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769">
        <f>IF(I29=0,0,ROUND(60/I29,1))</f>
        <v>0</v>
      </c>
      <c r="J30" s="833"/>
    </row>
    <row r="31" spans="1:20" ht="15" hidden="1" customHeight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770">
        <f>ROUND(I30*I$8,0)</f>
        <v>0</v>
      </c>
      <c r="J31" s="833"/>
    </row>
    <row r="32" spans="1:20" ht="15" hidden="1" thickBot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771">
        <f>IF(I$14="да",0,IF(I31=0,0,(ROUND(I29*(ROUNDUP(I$13/I31,0)-ROUND(I$13/I31,2))/ROUND(I$13/I31,2),2))))</f>
        <v>0</v>
      </c>
      <c r="J32" s="833"/>
    </row>
    <row r="33" spans="1:10" ht="15" hidden="1" thickBot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769">
        <f>I29+I32</f>
        <v>0</v>
      </c>
      <c r="J33" s="833"/>
    </row>
    <row r="34" spans="1:10" ht="15" hidden="1" thickBot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769">
        <f>IF(I33=0,0,60/I33)</f>
        <v>0</v>
      </c>
      <c r="J34" s="833"/>
    </row>
    <row r="35" spans="1:10" ht="17.25" hidden="1" thickBot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772">
        <f>ROUND(I34*I$8,1)</f>
        <v>0</v>
      </c>
      <c r="J35" s="833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773">
        <f>IFERROR(I27/I$8*I26*I$9,0)</f>
        <v>0</v>
      </c>
      <c r="J36" s="833"/>
    </row>
    <row r="37" spans="1:10" ht="26.25" hidden="1" customHeight="1">
      <c r="A37" s="315">
        <v>11.3</v>
      </c>
      <c r="B37" s="734" t="s">
        <v>392</v>
      </c>
      <c r="C37" s="735" t="s">
        <v>147</v>
      </c>
      <c r="D37" s="736" t="s">
        <v>146</v>
      </c>
      <c r="E37" s="737" t="s">
        <v>145</v>
      </c>
      <c r="F37" s="738">
        <f>'Погр. тип 1 А1_ВК'!F37</f>
        <v>0</v>
      </c>
      <c r="G37" s="738">
        <f>'Погр. тип 1 А1_ВК'!G37</f>
        <v>0</v>
      </c>
      <c r="H37" s="738">
        <f>'Погр. тип 1 А1_ВК'!H37</f>
        <v>0</v>
      </c>
      <c r="I37" s="845">
        <f>'Погр. тип 1 А1_ВК'!I37</f>
        <v>0</v>
      </c>
      <c r="J37" s="833"/>
    </row>
    <row r="38" spans="1:10" ht="16.5" hidden="1" thickBot="1">
      <c r="A38" s="322">
        <v>11.3</v>
      </c>
      <c r="B38" s="750" t="s">
        <v>417</v>
      </c>
      <c r="C38" s="95"/>
      <c r="D38" s="751"/>
      <c r="E38" s="752" t="s">
        <v>126</v>
      </c>
      <c r="F38" s="753">
        <f>IFERROR(('Погр. тип 1 А1_ВК'!F38+П1А1!F38)/('Погр. тип 1 А1_ВК'!F$206+П1А1!F$206)*Э3А1!F$210,0)</f>
        <v>0</v>
      </c>
      <c r="G38" s="753">
        <f>IFERROR(('Погр. тип 1 А1_ВК'!G38+П1А1!G38)/('Погр. тип 1 А1_ВК'!G$206+П1А1!G$206)*Э3А1!G$210,0)</f>
        <v>0</v>
      </c>
      <c r="H38" s="753">
        <f>IFERROR(('Погр. тип 1 А1_ВК'!H38+П1А1!H38)/('Погр. тип 1 А1_ВК'!H$206+П1А1!H$206)*Э3А1!H$210,0)</f>
        <v>0</v>
      </c>
      <c r="I38" s="759">
        <f>IFERROR(('Погр. тип 1 А1_ВК'!I38+П1А1!I38)/('Погр. тип 1 А1_ВК'!I$206+П1А1!I$206)*Э3А1!I$210,0)</f>
        <v>0</v>
      </c>
      <c r="J38" s="833"/>
    </row>
    <row r="39" spans="1:10" ht="15" hidden="1" thickBot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774">
        <f>IFERROR(ROUND(60*2*I37/I$10,2),0)</f>
        <v>0</v>
      </c>
      <c r="J39" s="833"/>
    </row>
    <row r="40" spans="1:10" ht="15" hidden="1" thickBot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775">
        <f>IF(I39=0,0,I$11+I$12+I39)</f>
        <v>0</v>
      </c>
      <c r="J40" s="833"/>
    </row>
    <row r="41" spans="1:10" ht="18.75" hidden="1" customHeight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776">
        <f>IF(I40=0,0,ROUND(60/I40,1))</f>
        <v>0</v>
      </c>
      <c r="J41" s="833"/>
    </row>
    <row r="42" spans="1:10" ht="17.25" hidden="1" thickBot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777">
        <f>ROUND(I41*I$8,0)</f>
        <v>0</v>
      </c>
      <c r="J42" s="833"/>
    </row>
    <row r="43" spans="1:10" ht="15" hidden="1" thickBot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778">
        <f>IF(I$14="да",0,IF(I42=0,0,(ROUND(I40*(ROUNDUP(I$13/I42,0)-ROUND(I$13/I42,2))/ROUND(I$13/I42,2),2))))</f>
        <v>0</v>
      </c>
      <c r="J43" s="833"/>
    </row>
    <row r="44" spans="1:10" ht="15" hidden="1" thickBot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776">
        <f>I40+I43</f>
        <v>0</v>
      </c>
      <c r="J44" s="833"/>
    </row>
    <row r="45" spans="1:10" ht="15" hidden="1" customHeight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776">
        <f>IF(I44=0,0,60/I44)</f>
        <v>0</v>
      </c>
      <c r="J45" s="833"/>
    </row>
    <row r="46" spans="1:10" ht="17.25" hidden="1" thickBot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779">
        <f>ROUND(I45*I$8,1)</f>
        <v>0</v>
      </c>
      <c r="J46" s="833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780">
        <f>IFERROR(I38/I$8*I37*I$9,0)</f>
        <v>0</v>
      </c>
      <c r="J47" s="833"/>
    </row>
    <row r="48" spans="1:10" ht="15" hidden="1" thickBot="1">
      <c r="A48" s="315">
        <v>11.4</v>
      </c>
      <c r="B48" s="734" t="s">
        <v>431</v>
      </c>
      <c r="C48" s="735" t="s">
        <v>147</v>
      </c>
      <c r="D48" s="736" t="s">
        <v>146</v>
      </c>
      <c r="E48" s="737" t="s">
        <v>145</v>
      </c>
      <c r="F48" s="738">
        <f>'Погр. тип 1 А1_ВК'!F48</f>
        <v>0</v>
      </c>
      <c r="G48" s="738">
        <f>'Погр. тип 1 А1_ВК'!G48</f>
        <v>0</v>
      </c>
      <c r="H48" s="738">
        <f>'Погр. тип 1 А1_ВК'!H48</f>
        <v>0</v>
      </c>
      <c r="I48" s="845">
        <f>'Погр. тип 1 А1_ВК'!I48</f>
        <v>0</v>
      </c>
      <c r="J48" s="833"/>
    </row>
    <row r="49" spans="1:10" ht="16.5" hidden="1" thickBot="1">
      <c r="A49" s="321">
        <v>11.4</v>
      </c>
      <c r="B49" s="750" t="s">
        <v>418</v>
      </c>
      <c r="C49" s="95"/>
      <c r="D49" s="751"/>
      <c r="E49" s="752" t="s">
        <v>126</v>
      </c>
      <c r="F49" s="753">
        <f>IFERROR(('Погр. тип 1 А1_ВК'!F49+П1А1!F49)/('Погр. тип 1 А1_ВК'!F$206+П1А1!F$206)*Э3А1!F$210,0)</f>
        <v>0</v>
      </c>
      <c r="G49" s="753">
        <f>IFERROR(('Погр. тип 1 А1_ВК'!G49+П1А1!G49)/('Погр. тип 1 А1_ВК'!G$206+П1А1!G$206)*Э3А1!G$210,0)</f>
        <v>0</v>
      </c>
      <c r="H49" s="753">
        <f>IFERROR(('Погр. тип 1 А1_ВК'!H49+П1А1!H49)/('Погр. тип 1 А1_ВК'!H$206+П1А1!H$206)*Э3А1!H$210,0)</f>
        <v>0</v>
      </c>
      <c r="I49" s="759">
        <f>IFERROR(('Погр. тип 1 А1_ВК'!I49+П1А1!I49)/('Погр. тип 1 А1_ВК'!I$206+П1А1!I$206)*Э3А1!I$210,0)</f>
        <v>0</v>
      </c>
      <c r="J49" s="833"/>
    </row>
    <row r="50" spans="1:10" ht="15" hidden="1" thickBot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781">
        <f>IFERROR(ROUND(60*2*I48/I$10,2),0)</f>
        <v>0</v>
      </c>
      <c r="J50" s="833"/>
    </row>
    <row r="51" spans="1:10" ht="15" hidden="1" thickBot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782">
        <f>IF(I50=0,0,I$11+I$12+I50)</f>
        <v>0</v>
      </c>
      <c r="J51" s="833"/>
    </row>
    <row r="52" spans="1:10" ht="15" hidden="1" thickBot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783">
        <f>IF(I51=0,0,ROUND(60/I51,1))</f>
        <v>0</v>
      </c>
      <c r="J52" s="833"/>
    </row>
    <row r="53" spans="1:10" ht="17.25" hidden="1" thickBot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784">
        <f>ROUND(I52*I$8,0)</f>
        <v>0</v>
      </c>
      <c r="J53" s="833"/>
    </row>
    <row r="54" spans="1:10" ht="14.2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785">
        <f>IF(I$14="да",0,IF(I53=0,0,(ROUND(I51*(ROUNDUP(I$13/I53,0)-ROUND(I$13/I53,2))/ROUND(I$13/I53,2),2))))</f>
        <v>0</v>
      </c>
      <c r="J54" s="833"/>
    </row>
    <row r="55" spans="1:10" ht="18.75" hidden="1" customHeight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783">
        <f>I51+I54</f>
        <v>0</v>
      </c>
      <c r="J55" s="833"/>
    </row>
    <row r="56" spans="1:10" ht="14.25" hidden="1" customHeight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783">
        <f>IF(I55=0,0,60/I55)</f>
        <v>0</v>
      </c>
      <c r="J56" s="833"/>
    </row>
    <row r="57" spans="1:10" ht="14.25" hidden="1" customHeight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786">
        <f>ROUND(I56*I$8,1)</f>
        <v>0</v>
      </c>
      <c r="J57" s="833"/>
    </row>
    <row r="58" spans="1:10" ht="16.5" hidden="1" customHeight="1" thickBot="1">
      <c r="A58" s="322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787">
        <f>IFERROR(I49/I$8*I48*I$9,0)</f>
        <v>0</v>
      </c>
      <c r="J58" s="833"/>
    </row>
    <row r="59" spans="1:10" ht="15" hidden="1" customHeight="1">
      <c r="A59" s="315">
        <v>11.5</v>
      </c>
      <c r="B59" s="734" t="s">
        <v>400</v>
      </c>
      <c r="C59" s="735" t="s">
        <v>147</v>
      </c>
      <c r="D59" s="736" t="s">
        <v>146</v>
      </c>
      <c r="E59" s="737" t="s">
        <v>145</v>
      </c>
      <c r="F59" s="738">
        <f>'Погр. тип 1 А1_ВК'!F59</f>
        <v>0</v>
      </c>
      <c r="G59" s="738">
        <f>'Погр. тип 1 А1_ВК'!G59</f>
        <v>0</v>
      </c>
      <c r="H59" s="738">
        <f>'Погр. тип 1 А1_ВК'!H59</f>
        <v>0</v>
      </c>
      <c r="I59" s="845">
        <f>'Погр. тип 1 А1_ВК'!I59</f>
        <v>0</v>
      </c>
      <c r="J59" s="833"/>
    </row>
    <row r="60" spans="1:10" ht="14.25" hidden="1" customHeight="1">
      <c r="A60" s="322">
        <v>11.5</v>
      </c>
      <c r="B60" s="750" t="s">
        <v>419</v>
      </c>
      <c r="C60" s="95"/>
      <c r="D60" s="751"/>
      <c r="E60" s="752" t="s">
        <v>126</v>
      </c>
      <c r="F60" s="753">
        <f>IFERROR(('Погр. тип 1 А1_ВК'!F60+П1А1!F60)/('Погр. тип 1 А1_ВК'!F$206+П1А1!F$206)*Э3А1!F$210,0)</f>
        <v>0</v>
      </c>
      <c r="G60" s="753">
        <f>IFERROR(('Погр. тип 1 А1_ВК'!G60+П1А1!G60)/('Погр. тип 1 А1_ВК'!G$206+П1А1!G$206)*Э3А1!G$210,0)</f>
        <v>0</v>
      </c>
      <c r="H60" s="753">
        <f>IFERROR(('Погр. тип 1 А1_ВК'!H60+П1А1!H60)/('Погр. тип 1 А1_ВК'!H$206+П1А1!H$206)*Э3А1!H$210,0)</f>
        <v>0</v>
      </c>
      <c r="I60" s="759">
        <f>IFERROR(('Погр. тип 1 А1_ВК'!I60+П1А1!I60)/('Погр. тип 1 А1_ВК'!I$206+П1А1!I$206)*Э3А1!I$210,0)</f>
        <v>0</v>
      </c>
      <c r="J60" s="833"/>
    </row>
    <row r="61" spans="1:10" ht="14.25" hidden="1" customHeight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788">
        <f>IFERROR(ROUND(60*2*I59/I$10,2),0)</f>
        <v>0</v>
      </c>
      <c r="J61" s="833"/>
    </row>
    <row r="62" spans="1:10" ht="16.5" hidden="1" customHeight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789">
        <f>IF(I61=0,0,I$11+I$12+I61)</f>
        <v>0</v>
      </c>
      <c r="J62" s="833"/>
    </row>
    <row r="63" spans="1:10" ht="16.5" hidden="1" customHeight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790">
        <f>IF(I62=0,0,ROUND(60/I62,1))</f>
        <v>0</v>
      </c>
      <c r="J63" s="833"/>
    </row>
    <row r="64" spans="1:10" ht="16.5" hidden="1" customHeight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791">
        <f>ROUND(I63*I$8,0)</f>
        <v>0</v>
      </c>
      <c r="J64" s="833"/>
    </row>
    <row r="65" spans="1:10" ht="15.75" hidden="1" customHeight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792">
        <f>IF(I$14="да",0,IF(I64=0,0,(ROUND(I62*(ROUNDUP(I$13/I64,0)-ROUND(I$13/I64,2))/ROUND(I$13/I64,2),2))))</f>
        <v>0</v>
      </c>
      <c r="J65" s="833"/>
    </row>
    <row r="66" spans="1:10" ht="12.75" hidden="1" customHeight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790">
        <f>I62+I65</f>
        <v>0</v>
      </c>
      <c r="J66" s="833"/>
    </row>
    <row r="67" spans="1:10" ht="13.5" hidden="1" customHeight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790">
        <f>IF(I66=0,0,60/I66)</f>
        <v>0</v>
      </c>
      <c r="J67" s="833"/>
    </row>
    <row r="68" spans="1:10" ht="14.25" hidden="1" customHeight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793">
        <f>ROUND(I67*I$8,1)</f>
        <v>0</v>
      </c>
      <c r="J68" s="833"/>
    </row>
    <row r="69" spans="1:10" ht="18.75" hidden="1" customHeight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794">
        <f>IFERROR(I60/I$8*I59*I$9,0)</f>
        <v>0</v>
      </c>
      <c r="J69" s="833"/>
    </row>
    <row r="70" spans="1:10" ht="14.25" hidden="1" customHeight="1">
      <c r="A70" s="315">
        <v>11.6</v>
      </c>
      <c r="B70" s="734" t="s">
        <v>439</v>
      </c>
      <c r="C70" s="735" t="s">
        <v>147</v>
      </c>
      <c r="D70" s="736" t="s">
        <v>146</v>
      </c>
      <c r="E70" s="737" t="s">
        <v>145</v>
      </c>
      <c r="F70" s="738">
        <f>'Погр. тип 1 А1_ВК'!F70</f>
        <v>0</v>
      </c>
      <c r="G70" s="738">
        <f>'Погр. тип 1 А1_ВК'!G70</f>
        <v>0</v>
      </c>
      <c r="H70" s="738">
        <f>'Погр. тип 1 А1_ВК'!H70</f>
        <v>0</v>
      </c>
      <c r="I70" s="845">
        <f>'Погр. тип 1 А1_ВК'!I70</f>
        <v>0</v>
      </c>
      <c r="J70" s="833"/>
    </row>
    <row r="71" spans="1:10" ht="14.25" hidden="1" customHeight="1">
      <c r="A71" s="321">
        <v>11.6</v>
      </c>
      <c r="B71" s="750" t="s">
        <v>420</v>
      </c>
      <c r="C71" s="95"/>
      <c r="D71" s="751"/>
      <c r="E71" s="752" t="s">
        <v>126</v>
      </c>
      <c r="F71" s="753">
        <f>IFERROR(('Погр. тип 1 А1_ВК'!F71+П1А1!F71)/('Погр. тип 1 А1_ВК'!F$206+П1А1!F$206)*Э3А1!F$210,0)</f>
        <v>0</v>
      </c>
      <c r="G71" s="753">
        <f>IFERROR(('Погр. тип 1 А1_ВК'!G71+П1А1!G71)/('Погр. тип 1 А1_ВК'!G$206+П1А1!G$206)*Э3А1!G$210,0)</f>
        <v>0</v>
      </c>
      <c r="H71" s="753">
        <f>IFERROR(('Погр. тип 1 А1_ВК'!H71+П1А1!H71)/('Погр. тип 1 А1_ВК'!H$206+П1А1!H$206)*Э3А1!H$210,0)</f>
        <v>0</v>
      </c>
      <c r="I71" s="759">
        <f>IFERROR(('Погр. тип 1 А1_ВК'!I71+П1А1!I71)/('Погр. тип 1 А1_ВК'!I$206+П1А1!I$206)*Э3А1!I$210,0)</f>
        <v>0</v>
      </c>
      <c r="J71" s="833"/>
    </row>
    <row r="72" spans="1:10" ht="16.5" hidden="1" customHeight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795">
        <f>IFERROR(ROUND(60*2*I70/I$10,2),0)</f>
        <v>0</v>
      </c>
      <c r="J72" s="833"/>
    </row>
    <row r="73" spans="1:10" ht="15" hidden="1" customHeight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796">
        <f>IF(I72=0,0,I$11+I$12+I72)</f>
        <v>0</v>
      </c>
      <c r="J73" s="833"/>
    </row>
    <row r="74" spans="1:10" ht="14.25" hidden="1" customHeight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797">
        <f>IF(I73=0,0,ROUND(60/I73,1))</f>
        <v>0</v>
      </c>
      <c r="J74" s="833"/>
    </row>
    <row r="75" spans="1:10" ht="14.25" hidden="1" customHeight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798">
        <f>ROUND(I74*I$8,0)</f>
        <v>0</v>
      </c>
      <c r="J75" s="833"/>
    </row>
    <row r="76" spans="1:10" ht="16.5" hidden="1" customHeight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799">
        <f>IF(I$14="да",0,IF(I75=0,0,(ROUND(I73*(ROUNDUP(I$13/I75,0)-ROUND(I$13/I75,2))/ROUND(I$13/I75,2),2))))</f>
        <v>0</v>
      </c>
      <c r="J76" s="833"/>
    </row>
    <row r="77" spans="1:10" ht="16.5" hidden="1" customHeight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797">
        <f>I73+I76</f>
        <v>0</v>
      </c>
      <c r="J77" s="833"/>
    </row>
    <row r="78" spans="1:10" ht="16.5" hidden="1" customHeight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797">
        <f>IF(I77=0,0,60/I77)</f>
        <v>0</v>
      </c>
      <c r="J78" s="833"/>
    </row>
    <row r="79" spans="1:10" ht="15.75" hidden="1" customHeight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800">
        <f>ROUND(I78*I$8,1)</f>
        <v>0</v>
      </c>
      <c r="J79" s="833"/>
    </row>
    <row r="80" spans="1:10" ht="12.75" hidden="1" customHeight="1" thickBot="1">
      <c r="A80" s="322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801">
        <f>IFERROR(I71/I$8*I70*I$9,0)</f>
        <v>0</v>
      </c>
      <c r="J80" s="833"/>
    </row>
    <row r="81" spans="1:10" ht="13.5" hidden="1" customHeight="1">
      <c r="A81" s="315">
        <v>11.7</v>
      </c>
      <c r="B81" s="734" t="s">
        <v>408</v>
      </c>
      <c r="C81" s="735" t="s">
        <v>147</v>
      </c>
      <c r="D81" s="736" t="s">
        <v>146</v>
      </c>
      <c r="E81" s="737" t="s">
        <v>145</v>
      </c>
      <c r="F81" s="738">
        <f>'Погр. тип 1 А1_ВК'!F81</f>
        <v>0</v>
      </c>
      <c r="G81" s="738">
        <f>'Погр. тип 1 А1_ВК'!G81</f>
        <v>0</v>
      </c>
      <c r="H81" s="738">
        <f>'Погр. тип 1 А1_ВК'!H81</f>
        <v>0</v>
      </c>
      <c r="I81" s="845">
        <f>'Погр. тип 1 А1_ВК'!I81</f>
        <v>0</v>
      </c>
      <c r="J81" s="833"/>
    </row>
    <row r="82" spans="1:10" ht="14.25" hidden="1" customHeight="1">
      <c r="A82" s="322">
        <v>11.7</v>
      </c>
      <c r="B82" s="750" t="s">
        <v>421</v>
      </c>
      <c r="C82" s="95"/>
      <c r="D82" s="751"/>
      <c r="E82" s="752" t="s">
        <v>126</v>
      </c>
      <c r="F82" s="753">
        <f>IFERROR(('Погр. тип 1 А1_ВК'!F82+П1А1!F82)/('Погр. тип 1 А1_ВК'!F$206+П1А1!F$206)*Э3А1!F$210,0)</f>
        <v>0</v>
      </c>
      <c r="G82" s="753">
        <f>IFERROR(('Погр. тип 1 А1_ВК'!G82+П1А1!G82)/('Погр. тип 1 А1_ВК'!G$206+П1А1!G$206)*Э3А1!G$210,0)</f>
        <v>0</v>
      </c>
      <c r="H82" s="753">
        <f>IFERROR(('Погр. тип 1 А1_ВК'!H82+П1А1!H82)/('Погр. тип 1 А1_ВК'!H$206+П1А1!H$206)*Э3А1!H$210,0)</f>
        <v>0</v>
      </c>
      <c r="I82" s="759">
        <f>IFERROR(('Погр. тип 1 А1_ВК'!I82+П1А1!I82)/('Погр. тип 1 А1_ВК'!I$206+П1А1!I$206)*Э3А1!I$210,0)</f>
        <v>0</v>
      </c>
      <c r="J82" s="833"/>
    </row>
    <row r="83" spans="1:10" ht="14.25" hidden="1" customHeight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802">
        <f>IFERROR(ROUND(60*2*I81/I$10,2),0)</f>
        <v>0</v>
      </c>
      <c r="J83" s="833"/>
    </row>
    <row r="84" spans="1:10" ht="14.25" hidden="1" customHeight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803">
        <f>IF(I83=0,0,I$11+I$12+I83)</f>
        <v>0</v>
      </c>
      <c r="J84" s="833"/>
    </row>
    <row r="85" spans="1:10" ht="14.25" hidden="1" customHeight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804">
        <f>IF(I84=0,0,ROUND(60/I84,1))</f>
        <v>0</v>
      </c>
      <c r="J85" s="833"/>
    </row>
    <row r="86" spans="1:10" ht="16.5" hidden="1" customHeight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805">
        <f>ROUND(I85*I$8,0)</f>
        <v>0</v>
      </c>
      <c r="J86" s="833"/>
    </row>
    <row r="87" spans="1:10" ht="14.25" hidden="1" customHeight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806">
        <f>IF(I$14="да",0,IF(I86=0,0,(ROUND(I84*(ROUNDUP(I$13/I86,0)-ROUND(I$13/I86,2))/ROUND(I$13/I86,2),2))))</f>
        <v>0</v>
      </c>
      <c r="J87" s="833"/>
    </row>
    <row r="88" spans="1:10" ht="14.25" hidden="1" customHeight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804">
        <f>I84+I87</f>
        <v>0</v>
      </c>
      <c r="J88" s="833"/>
    </row>
    <row r="89" spans="1:10" ht="14.25" hidden="1" customHeight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804">
        <f>IF(I88=0,0,60/I88)</f>
        <v>0</v>
      </c>
      <c r="J89" s="833"/>
    </row>
    <row r="90" spans="1:10" ht="16.5" hidden="1" customHeight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807">
        <f>ROUND(I89*I$8,1)</f>
        <v>0</v>
      </c>
      <c r="J90" s="833"/>
    </row>
    <row r="91" spans="1:10" ht="16.5" hidden="1" customHeight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808">
        <f>IFERROR(I82/I$8*I81*I$9,0)</f>
        <v>0</v>
      </c>
      <c r="J91" s="833"/>
    </row>
    <row r="92" spans="1:10" ht="16.5" hidden="1" customHeight="1">
      <c r="A92" s="315">
        <v>11.8</v>
      </c>
      <c r="B92" s="734" t="s">
        <v>447</v>
      </c>
      <c r="C92" s="735" t="s">
        <v>147</v>
      </c>
      <c r="D92" s="736" t="s">
        <v>146</v>
      </c>
      <c r="E92" s="737" t="s">
        <v>145</v>
      </c>
      <c r="F92" s="738">
        <f>'Погр. тип 1 А1_ВК'!F92</f>
        <v>0</v>
      </c>
      <c r="G92" s="738">
        <f>'Погр. тип 1 А1_ВК'!G92</f>
        <v>0</v>
      </c>
      <c r="H92" s="738">
        <f>'Погр. тип 1 А1_ВК'!H92</f>
        <v>0</v>
      </c>
      <c r="I92" s="845">
        <f>'Погр. тип 1 А1_ВК'!I92</f>
        <v>0</v>
      </c>
      <c r="J92" s="833"/>
    </row>
    <row r="93" spans="1:10" ht="15.75" hidden="1" customHeight="1">
      <c r="A93" s="322">
        <v>11.8</v>
      </c>
      <c r="B93" s="750" t="s">
        <v>422</v>
      </c>
      <c r="C93" s="95"/>
      <c r="D93" s="751"/>
      <c r="E93" s="752" t="s">
        <v>126</v>
      </c>
      <c r="F93" s="753">
        <f>IFERROR(('Погр. тип 1 А1_ВК'!F93+П1А1!F93)/('Погр. тип 1 А1_ВК'!F$206+П1А1!F$206)*Э3А1!F$210,0)</f>
        <v>0</v>
      </c>
      <c r="G93" s="753">
        <f>IFERROR(('Погр. тип 1 А1_ВК'!G93+П1А1!G93)/('Погр. тип 1 А1_ВК'!G$206+П1А1!G$206)*Э3А1!G$210,0)</f>
        <v>0</v>
      </c>
      <c r="H93" s="753">
        <f>IFERROR(('Погр. тип 1 А1_ВК'!H93+П1А1!H93)/('Погр. тип 1 А1_ВК'!H$206+П1А1!H$206)*Э3А1!H$210,0)</f>
        <v>0</v>
      </c>
      <c r="I93" s="759">
        <f>IFERROR(('Погр. тип 1 А1_ВК'!I93+П1А1!I93)/('Погр. тип 1 А1_ВК'!I$206+П1А1!I$206)*Э3А1!I$210,0)</f>
        <v>0</v>
      </c>
      <c r="J93" s="833"/>
    </row>
    <row r="94" spans="1:10" ht="12.75" hidden="1" customHeight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v>0</v>
      </c>
      <c r="G94" s="300">
        <v>0</v>
      </c>
      <c r="H94" s="300">
        <v>0</v>
      </c>
      <c r="I94" s="809">
        <v>0</v>
      </c>
      <c r="J94" s="833"/>
    </row>
    <row r="95" spans="1:10" ht="13.5" hidden="1" customHeight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810">
        <f>IF(I94=0,0,I$11+I$12+I94)</f>
        <v>0</v>
      </c>
      <c r="J95" s="833"/>
    </row>
    <row r="96" spans="1:10" ht="14.25" hidden="1" customHeight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811">
        <f>IF(I95=0,0,ROUND(60/I95,1))</f>
        <v>0</v>
      </c>
      <c r="J96" s="833"/>
    </row>
    <row r="97" spans="1:10" ht="14.25" hidden="1" customHeight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812">
        <f>ROUND(I96*I$8,0)</f>
        <v>0</v>
      </c>
      <c r="J97" s="833"/>
    </row>
    <row r="98" spans="1:10" ht="14.25" hidden="1" customHeight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813">
        <f>IF(I$14="да",0,IF(I97=0,0,(ROUND(I95*(ROUNDUP(I$13/I97,0)-ROUND(I$13/I97,2))/ROUND(I$13/I97,2),2))))</f>
        <v>0</v>
      </c>
      <c r="J98" s="833"/>
    </row>
    <row r="99" spans="1:10" ht="14.25" hidden="1" customHeight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811">
        <f>I95+I98</f>
        <v>0</v>
      </c>
      <c r="J99" s="834"/>
    </row>
    <row r="100" spans="1:10" ht="16.5" hidden="1" customHeight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811">
        <f>IF(I99=0,0,60/I99)</f>
        <v>0</v>
      </c>
      <c r="J100" s="835"/>
    </row>
    <row r="101" spans="1:10" ht="14.25" hidden="1" customHeight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814">
        <f>ROUND(I100*I$8,1)</f>
        <v>0</v>
      </c>
      <c r="J101" s="836"/>
    </row>
    <row r="102" spans="1:10" ht="14.25" hidden="1" customHeight="1" thickBot="1">
      <c r="A102" s="344">
        <v>11.8</v>
      </c>
      <c r="B102" s="642" t="s">
        <v>454</v>
      </c>
      <c r="C102" s="348" t="s">
        <v>470</v>
      </c>
      <c r="D102" s="347"/>
      <c r="E102" s="665" t="s">
        <v>471</v>
      </c>
      <c r="F102" s="666">
        <f>IFERROR(F93/F$8*F92*F$9,0)</f>
        <v>0</v>
      </c>
      <c r="G102" s="666">
        <f>IFERROR(G93/G$8*G92*G$9,0)</f>
        <v>0</v>
      </c>
      <c r="H102" s="666">
        <f>IFERROR(H93/H$8*H92*H$9,0)</f>
        <v>0</v>
      </c>
      <c r="I102" s="815">
        <f>IFERROR(I93/I$8*I92*I$9,0)</f>
        <v>0</v>
      </c>
      <c r="J102" s="837"/>
    </row>
    <row r="103" spans="1:10" ht="19.5" thickBot="1">
      <c r="A103" s="727" t="s">
        <v>707</v>
      </c>
      <c r="B103" s="660"/>
      <c r="C103" s="660"/>
      <c r="D103" s="660"/>
      <c r="E103" s="660"/>
      <c r="F103" s="660"/>
      <c r="G103" s="660"/>
      <c r="H103" s="660"/>
      <c r="I103" s="660"/>
      <c r="J103" s="838"/>
    </row>
    <row r="104" spans="1:10" ht="29.25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816" t="s">
        <v>72</v>
      </c>
      <c r="J104" s="839" t="s">
        <v>71</v>
      </c>
    </row>
    <row r="105" spans="1:10" ht="16.5" customHeight="1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'Экс 3 (2000)'!F32</f>
        <v>90.3</v>
      </c>
      <c r="G105" s="335">
        <f>'Экс 3 (2000)'!G32</f>
        <v>90.3</v>
      </c>
      <c r="H105" s="335">
        <f>'Экс 3 (2000)'!H32</f>
        <v>90.3</v>
      </c>
      <c r="I105" s="756">
        <f>'Экс 3 (2000)'!I32</f>
        <v>90.3</v>
      </c>
      <c r="J105" s="840"/>
    </row>
    <row r="106" spans="1:10" ht="16.5" customHeight="1">
      <c r="A106" s="321">
        <v>3</v>
      </c>
      <c r="B106" s="210" t="s">
        <v>359</v>
      </c>
      <c r="C106" s="215" t="s">
        <v>106</v>
      </c>
      <c r="D106" s="207" t="s">
        <v>168</v>
      </c>
      <c r="E106" s="94" t="s">
        <v>167</v>
      </c>
      <c r="F106" s="335">
        <f>'Экс 3 (2000)'!F33</f>
        <v>1.8733579498806623</v>
      </c>
      <c r="G106" s="335">
        <f>'Экс 3 (2000)'!G33</f>
        <v>1.9981489855158836</v>
      </c>
      <c r="H106" s="335">
        <f>'Экс 3 (2000)'!H33</f>
        <v>1.8452780584914406</v>
      </c>
      <c r="I106" s="756">
        <f>'Экс 3 (2000)'!I33</f>
        <v>1.8139311317009195</v>
      </c>
      <c r="J106" s="827"/>
    </row>
    <row r="107" spans="1:10" ht="15.75" customHeight="1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IF('Экс 3 (2000)'!F34&lt;'Экс 3 (2000)'!F36,ROUND(F105/F106,1),'Экс 3 (2000)'!F36)</f>
        <v>46.153846153846153</v>
      </c>
      <c r="G107" s="41">
        <f>IF('Экс 3 (2000)'!G34&lt;'Экс 3 (2000)'!G36,ROUND(G105/G106,1),'Экс 3 (2000)'!G36)</f>
        <v>45.2</v>
      </c>
      <c r="H107" s="41">
        <f>IF('Экс 3 (2000)'!H34&lt;'Экс 3 (2000)'!H36,ROUND(H105/H106,1),'Экс 3 (2000)'!H36)</f>
        <v>46.153846153846153</v>
      </c>
      <c r="I107" s="757">
        <f>IF('Экс 3 (2000)'!I34&lt;'Экс 3 (2000)'!I36,ROUND(I105/I106,1),'Экс 3 (2000)'!I36)</f>
        <v>46.153846153846153</v>
      </c>
      <c r="J107" s="828"/>
    </row>
    <row r="108" spans="1:10" ht="12.75" customHeight="1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86.5</v>
      </c>
      <c r="G108" s="97">
        <f>ROUND(G107*G106,1)</f>
        <v>90.3</v>
      </c>
      <c r="H108" s="97">
        <f>ROUND(H107*H106,1)</f>
        <v>85.2</v>
      </c>
      <c r="I108" s="758">
        <f>ROUND(I107*I106,1)</f>
        <v>83.7</v>
      </c>
      <c r="J108" s="829"/>
    </row>
    <row r="109" spans="1:10" ht="13.5" customHeight="1">
      <c r="A109" s="321">
        <v>6</v>
      </c>
      <c r="B109" s="96" t="s">
        <v>160</v>
      </c>
      <c r="C109" s="95" t="s">
        <v>159</v>
      </c>
      <c r="D109" s="728" t="s">
        <v>11</v>
      </c>
      <c r="E109" s="209" t="s">
        <v>158</v>
      </c>
      <c r="F109" s="30">
        <f>Э2А1!F109</f>
        <v>20</v>
      </c>
      <c r="G109" s="30">
        <f>Э2А1!G109</f>
        <v>20</v>
      </c>
      <c r="H109" s="30">
        <f>Э2А1!H109</f>
        <v>20</v>
      </c>
      <c r="I109" s="30">
        <f>Э2А1!I109</f>
        <v>20</v>
      </c>
      <c r="J109" s="830" t="s">
        <v>153</v>
      </c>
    </row>
    <row r="110" spans="1:10" ht="14.25" customHeight="1">
      <c r="A110" s="321">
        <v>7</v>
      </c>
      <c r="B110" s="96" t="s">
        <v>157</v>
      </c>
      <c r="C110" s="95" t="s">
        <v>156</v>
      </c>
      <c r="D110" s="214" t="s">
        <v>151</v>
      </c>
      <c r="E110" s="209" t="s">
        <v>61</v>
      </c>
      <c r="F110" s="213">
        <f>'Экс 3 (2000)'!F40</f>
        <v>4.9000000000000004</v>
      </c>
      <c r="G110" s="213">
        <f>'Экс 3 (2000)'!G40</f>
        <v>4.9000000000000004</v>
      </c>
      <c r="H110" s="213">
        <f>'Экс 3 (2000)'!H40</f>
        <v>4.9000000000000004</v>
      </c>
      <c r="I110" s="213">
        <f>'Экс 3 (2000)'!I40</f>
        <v>4.9000000000000004</v>
      </c>
      <c r="J110" s="831"/>
    </row>
    <row r="111" spans="1:10" ht="14.25" customHeight="1">
      <c r="A111" s="321">
        <v>8</v>
      </c>
      <c r="B111" s="96" t="s">
        <v>155</v>
      </c>
      <c r="C111" s="95" t="s">
        <v>154</v>
      </c>
      <c r="D111" s="728" t="s">
        <v>11</v>
      </c>
      <c r="E111" s="730" t="s">
        <v>61</v>
      </c>
      <c r="F111" s="698">
        <v>1</v>
      </c>
      <c r="G111" s="698">
        <v>1</v>
      </c>
      <c r="H111" s="698">
        <v>1</v>
      </c>
      <c r="I111" s="698">
        <v>1</v>
      </c>
      <c r="J111" s="830" t="s">
        <v>153</v>
      </c>
    </row>
    <row r="112" spans="1:10" ht="14.25" customHeight="1">
      <c r="A112" s="321">
        <v>9</v>
      </c>
      <c r="B112" s="212" t="s">
        <v>455</v>
      </c>
      <c r="C112" s="94" t="s">
        <v>152</v>
      </c>
      <c r="D112" s="211" t="s">
        <v>151</v>
      </c>
      <c r="E112" s="94" t="s">
        <v>127</v>
      </c>
      <c r="F112" s="98">
        <f>'Экс 3 (2000)'!F69</f>
        <v>477.54042108547566</v>
      </c>
      <c r="G112" s="98">
        <f>'Экс 3 (2000)'!G69</f>
        <v>477.54042108547566</v>
      </c>
      <c r="H112" s="98">
        <f>'Экс 3 (2000)'!H69</f>
        <v>477.54042108547566</v>
      </c>
      <c r="I112" s="98">
        <f>'Экс 3 (2000)'!I69</f>
        <v>477.54042108547566</v>
      </c>
      <c r="J112" s="832"/>
    </row>
    <row r="113" spans="1:20" ht="14.25" customHeight="1" thickBot="1">
      <c r="A113" s="321">
        <v>10</v>
      </c>
      <c r="B113" s="210" t="s">
        <v>150</v>
      </c>
      <c r="C113" s="95" t="s">
        <v>149</v>
      </c>
      <c r="D113" s="731" t="s">
        <v>148</v>
      </c>
      <c r="E113" s="94"/>
      <c r="F113" s="732" t="str">
        <f>Э2А1!F113</f>
        <v>да</v>
      </c>
      <c r="G113" s="732" t="str">
        <f>Э2А1!G113</f>
        <v>да</v>
      </c>
      <c r="H113" s="732" t="str">
        <f>Э2А1!H113</f>
        <v>да</v>
      </c>
      <c r="I113" s="732" t="str">
        <f>Э2А1!I113</f>
        <v>да</v>
      </c>
      <c r="J113" s="834"/>
    </row>
    <row r="114" spans="1:20" ht="16.5" customHeight="1" thickBot="1">
      <c r="A114" s="315">
        <v>11.1</v>
      </c>
      <c r="B114" s="734" t="s">
        <v>383</v>
      </c>
      <c r="C114" s="735" t="s">
        <v>147</v>
      </c>
      <c r="D114" s="736" t="s">
        <v>146</v>
      </c>
      <c r="E114" s="737" t="s">
        <v>145</v>
      </c>
      <c r="F114" s="738">
        <f>Э2А1!F114</f>
        <v>2.0959666466286695</v>
      </c>
      <c r="G114" s="738">
        <f>Э2А1!G114</f>
        <v>2.1503101805281504</v>
      </c>
      <c r="H114" s="738">
        <f>Э2А1!H114</f>
        <v>2.25</v>
      </c>
      <c r="I114" s="738">
        <f>Э2А1!I114</f>
        <v>1.96</v>
      </c>
      <c r="J114" s="834"/>
    </row>
    <row r="115" spans="1:20" ht="14.25" customHeight="1" thickBot="1">
      <c r="A115" s="321">
        <v>11.1</v>
      </c>
      <c r="B115" s="750" t="s">
        <v>384</v>
      </c>
      <c r="C115" s="95"/>
      <c r="D115" s="751"/>
      <c r="E115" s="752" t="s">
        <v>126</v>
      </c>
      <c r="F115" s="753">
        <f>'Экс 3 (2000)'!F57</f>
        <v>151433.04712500001</v>
      </c>
      <c r="G115" s="753">
        <f>'Экс 3 (2000)'!G57</f>
        <v>183747</v>
      </c>
      <c r="H115" s="753">
        <f>'Экс 3 (2000)'!H57</f>
        <v>198045</v>
      </c>
      <c r="I115" s="753">
        <f>'Экс 3 (2000)'!I57</f>
        <v>10000</v>
      </c>
      <c r="J115" s="834"/>
      <c r="M115" s="1625">
        <f>F115+G115+H115+I115</f>
        <v>543225.04712500004</v>
      </c>
    </row>
    <row r="116" spans="1:20" ht="14.25" customHeight="1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12.58</v>
      </c>
      <c r="G116" s="204">
        <f>IFERROR(ROUND(60*2*G114/G$109,2),0)</f>
        <v>12.9</v>
      </c>
      <c r="H116" s="204">
        <f>IFERROR(ROUND(60*2*H114/H$109,2),0)</f>
        <v>13.5</v>
      </c>
      <c r="I116" s="760">
        <f>IFERROR(ROUND(60*2*I114/I$109,2),0)</f>
        <v>11.76</v>
      </c>
      <c r="J116" s="834"/>
    </row>
    <row r="117" spans="1:20" ht="14.25" customHeight="1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18.48</v>
      </c>
      <c r="G117" s="203">
        <f>IF(G116=0,0,G$110+G$111+G116)</f>
        <v>18.8</v>
      </c>
      <c r="H117" s="203">
        <f>IF(H116=0,0,H$110+H$111+H116)</f>
        <v>19.399999999999999</v>
      </c>
      <c r="I117" s="203">
        <f>IF(I116=0,0,I$110+I$111+I116)</f>
        <v>17.66</v>
      </c>
      <c r="J117" s="834"/>
    </row>
    <row r="118" spans="1:20" ht="16.5" customHeight="1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3.2</v>
      </c>
      <c r="G118" s="196">
        <f>IF(G117=0,0,ROUND(60/G117,1))</f>
        <v>3.2</v>
      </c>
      <c r="H118" s="196">
        <f>IF(H117=0,0,ROUND(60/H117,1))</f>
        <v>3.1</v>
      </c>
      <c r="I118" s="762">
        <f>IF(I117=0,0,ROUND(60/I117,1))</f>
        <v>3.4</v>
      </c>
      <c r="J118" s="834"/>
    </row>
    <row r="119" spans="1:20" ht="16.5" customHeight="1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148</v>
      </c>
      <c r="G119" s="201">
        <f>ROUND(G118*G$107,0)</f>
        <v>145</v>
      </c>
      <c r="H119" s="201">
        <f>ROUND(H118*H$107,0)</f>
        <v>143</v>
      </c>
      <c r="I119" s="201">
        <f>ROUND(I118*I$107,0)</f>
        <v>157</v>
      </c>
      <c r="J119" s="834"/>
    </row>
    <row r="120" spans="1:20" ht="16.5" customHeight="1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764">
        <f>IF(I$14="да",0,IF(I119=0,0,(ROUND(I117*(ROUNDUP(I$13/I119,0)-ROUND(I$13/I119,2))/ROUND(I$13/I119,2),2))))</f>
        <v>0</v>
      </c>
      <c r="J120" s="834"/>
    </row>
    <row r="121" spans="1:20" ht="15.75" customHeight="1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18.48</v>
      </c>
      <c r="G121" s="196">
        <f>G117+G120</f>
        <v>18.8</v>
      </c>
      <c r="H121" s="196">
        <f>H117+H120</f>
        <v>19.399999999999999</v>
      </c>
      <c r="I121" s="762">
        <f>I117+I120</f>
        <v>17.66</v>
      </c>
      <c r="J121" s="834"/>
      <c r="Q121" s="89">
        <f>Q123*Q122</f>
        <v>22699813.764037501</v>
      </c>
      <c r="R121" s="89">
        <f>R123*R122</f>
        <v>26514692.100000001</v>
      </c>
      <c r="S121" s="89">
        <f>S123*S122</f>
        <v>28261021.499999996</v>
      </c>
      <c r="T121" s="89">
        <f>T123*T122</f>
        <v>1568000</v>
      </c>
    </row>
    <row r="122" spans="1:20" ht="12.75" customHeight="1" thickBo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3.2467532467532467</v>
      </c>
      <c r="G122" s="196">
        <f>IF(G121=0,0,60/G121)</f>
        <v>3.1914893617021276</v>
      </c>
      <c r="H122" s="196">
        <f>IF(H121=0,0,60/H121)</f>
        <v>3.0927835051546393</v>
      </c>
      <c r="I122" s="762">
        <f>IF(I121=0,0,60/I121)</f>
        <v>3.3975084937712343</v>
      </c>
      <c r="J122" s="834"/>
      <c r="Q122" s="89">
        <f>'Экс 3 (2000)'!F57</f>
        <v>151433.04712500001</v>
      </c>
      <c r="R122" s="89">
        <f>'Экс 3 (2000)'!G57</f>
        <v>183747</v>
      </c>
      <c r="S122" s="89">
        <f>'Экс 3 (2000)'!H57</f>
        <v>198045</v>
      </c>
      <c r="T122" s="89">
        <f>'Экс 3 (2000)'!I57</f>
        <v>10000</v>
      </c>
    </row>
    <row r="123" spans="1:20" ht="13.5" customHeight="1" thickBo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149.9</v>
      </c>
      <c r="G123" s="195">
        <f>ROUND(G122*G$107,1)</f>
        <v>144.30000000000001</v>
      </c>
      <c r="H123" s="195">
        <f>ROUND(H122*H$107,1)</f>
        <v>142.69999999999999</v>
      </c>
      <c r="I123" s="195">
        <f>ROUND(I122*I$107,1)</f>
        <v>156.80000000000001</v>
      </c>
      <c r="J123" s="834"/>
      <c r="M123" s="1625">
        <f>(F115*F123+G115*G123+H115*H123+I115*I123)/M115</f>
        <v>145.50788440697397</v>
      </c>
      <c r="Q123" s="1130">
        <f>F123</f>
        <v>149.9</v>
      </c>
      <c r="R123" s="1130">
        <f>G123</f>
        <v>144.30000000000001</v>
      </c>
      <c r="S123" s="1130">
        <f>H123</f>
        <v>142.69999999999999</v>
      </c>
      <c r="T123" s="1130">
        <f>I123</f>
        <v>156.80000000000001</v>
      </c>
    </row>
    <row r="124" spans="1:20" ht="14.25" customHeight="1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594857.9060996339</v>
      </c>
      <c r="G124" s="613">
        <f>IFERROR(G115/G$107*G114*G$108,0)</f>
        <v>789351.94557871681</v>
      </c>
      <c r="H124" s="613">
        <f>IFERROR(H115/H$107*H114*H$108,0)</f>
        <v>822579.90750000009</v>
      </c>
      <c r="I124" s="766">
        <f>IFERROR(I115/I$107*I114*I$108,0)</f>
        <v>35544.6</v>
      </c>
      <c r="J124" s="834"/>
      <c r="M124" s="1625">
        <f>M115*M123</f>
        <v>79043527.364037499</v>
      </c>
    </row>
    <row r="125" spans="1:20" ht="14.25" hidden="1" customHeight="1">
      <c r="A125" s="315">
        <v>11.2</v>
      </c>
      <c r="B125" s="734" t="s">
        <v>423</v>
      </c>
      <c r="C125" s="735" t="s">
        <v>147</v>
      </c>
      <c r="D125" s="736" t="s">
        <v>146</v>
      </c>
      <c r="E125" s="737" t="s">
        <v>145</v>
      </c>
      <c r="F125" s="738">
        <f>'Погр. тип 1 А1_ВК'!F125</f>
        <v>0</v>
      </c>
      <c r="G125" s="738">
        <f>'Погр. тип 1 А1_ВК'!G125</f>
        <v>0</v>
      </c>
      <c r="H125" s="738">
        <f>'Погр. тип 1 А1_ВК'!H125</f>
        <v>0</v>
      </c>
      <c r="I125" s="845">
        <f>'Погр. тип 1 А1_ВК'!I125</f>
        <v>0</v>
      </c>
      <c r="J125" s="834"/>
    </row>
    <row r="126" spans="1:20" ht="14.25" hidden="1" customHeight="1">
      <c r="A126" s="322">
        <v>11.2</v>
      </c>
      <c r="B126" s="750" t="s">
        <v>416</v>
      </c>
      <c r="C126" s="95"/>
      <c r="D126" s="751"/>
      <c r="E126" s="752" t="s">
        <v>126</v>
      </c>
      <c r="F126" s="753">
        <f>IFERROR(('Погр. тип 1 А1_ВК'!F126+П1А1!F126)/('Погр. тип 1 А1_ВК'!F$206+П1А1!F$206)*Э3А1!F$210,0)</f>
        <v>0</v>
      </c>
      <c r="G126" s="753">
        <f>IFERROR(('Погр. тип 1 А1_ВК'!G126+П1А1!G126)/('Погр. тип 1 А1_ВК'!G$206+П1А1!G$206)*Э3А1!G$210,0)</f>
        <v>0</v>
      </c>
      <c r="H126" s="753">
        <f>IFERROR(('Погр. тип 1 А1_ВК'!H126+П1А1!H126)/('Погр. тип 1 А1_ВК'!H$206+П1А1!H$206)*Э3А1!H$210,0)</f>
        <v>0</v>
      </c>
      <c r="I126" s="759">
        <f>IFERROR(('Погр. тип 1 А1_ВК'!I126+П1А1!I126)/('Погр. тип 1 А1_ВК'!I$206+П1А1!I$206)*Э3А1!I$210,0)</f>
        <v>0</v>
      </c>
      <c r="J126" s="834"/>
    </row>
    <row r="127" spans="1:20" ht="14.25" hidden="1" customHeight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834"/>
    </row>
    <row r="128" spans="1:20" ht="16.5" hidden="1" customHeight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768">
        <f>IF(I127=0,0,I$110+I$111+I127)</f>
        <v>0</v>
      </c>
      <c r="J128" s="834"/>
    </row>
    <row r="129" spans="1:10" ht="14.25" hidden="1" customHeight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769">
        <f>IF(I128=0,0,ROUND(60/I128,1))</f>
        <v>0</v>
      </c>
      <c r="J129" s="834"/>
    </row>
    <row r="130" spans="1:10" ht="14.25" hidden="1" customHeight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770">
        <f>ROUND(I129*I$107,0)</f>
        <v>0</v>
      </c>
      <c r="J130" s="834"/>
    </row>
    <row r="131" spans="1:10" ht="14.25" hidden="1" customHeight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771">
        <f>IF(I$14="да",0,IF(I130=0,0,(ROUND(I128*(ROUNDUP(I$13/I130,0)-ROUND(I$13/I130,2))/ROUND(I$13/I130,2),2))))</f>
        <v>0</v>
      </c>
      <c r="J131" s="834"/>
    </row>
    <row r="132" spans="1:10" ht="16.5" hidden="1" customHeight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769">
        <f>I128+I131</f>
        <v>0</v>
      </c>
      <c r="J132" s="834"/>
    </row>
    <row r="133" spans="1:10" ht="16.5" hidden="1" customHeight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769">
        <f>IF(I132=0,0,60/I132)</f>
        <v>0</v>
      </c>
      <c r="J133" s="834"/>
    </row>
    <row r="134" spans="1:10" ht="16.5" hidden="1" customHeight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772">
        <f>ROUND(I133*I$8,1)</f>
        <v>0</v>
      </c>
      <c r="J134" s="834"/>
    </row>
    <row r="135" spans="1:10" ht="15.75" hidden="1" customHeight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817">
        <f>IFERROR(I126/I$107*I125*I$108,0)</f>
        <v>0</v>
      </c>
      <c r="J135" s="834"/>
    </row>
    <row r="136" spans="1:10" ht="12.75" hidden="1" customHeight="1">
      <c r="A136" s="315">
        <v>11.3</v>
      </c>
      <c r="B136" s="734" t="s">
        <v>392</v>
      </c>
      <c r="C136" s="735" t="s">
        <v>147</v>
      </c>
      <c r="D136" s="736" t="s">
        <v>146</v>
      </c>
      <c r="E136" s="737" t="s">
        <v>145</v>
      </c>
      <c r="F136" s="738">
        <f>'Погр. тип 1 А1_ВК'!F136</f>
        <v>0</v>
      </c>
      <c r="G136" s="738">
        <f>'Погр. тип 1 А1_ВК'!G136</f>
        <v>0</v>
      </c>
      <c r="H136" s="738">
        <f>'Погр. тип 1 А1_ВК'!H136</f>
        <v>0</v>
      </c>
      <c r="I136" s="845">
        <f>'Погр. тип 1 А1_ВК'!I136</f>
        <v>0</v>
      </c>
      <c r="J136" s="834"/>
    </row>
    <row r="137" spans="1:10" ht="13.5" hidden="1" customHeight="1">
      <c r="A137" s="322">
        <v>11.3</v>
      </c>
      <c r="B137" s="750" t="s">
        <v>417</v>
      </c>
      <c r="C137" s="95"/>
      <c r="D137" s="751"/>
      <c r="E137" s="752" t="s">
        <v>126</v>
      </c>
      <c r="F137" s="753">
        <f>IFERROR(('Погр. тип 1 А1_ВК'!F137+П1А1!F137)/('Погр. тип 1 А1_ВК'!F$206+П1А1!F$206)*Э3А1!F$210,0)</f>
        <v>0</v>
      </c>
      <c r="G137" s="753">
        <f>IFERROR(('Погр. тип 1 А1_ВК'!G137+П1А1!G137)/('Погр. тип 1 А1_ВК'!G$206+П1А1!G$206)*Э3А1!G$210,0)</f>
        <v>0</v>
      </c>
      <c r="H137" s="753">
        <f>IFERROR(('Погр. тип 1 А1_ВК'!H137+П1А1!H137)/('Погр. тип 1 А1_ВК'!H$206+П1А1!H$206)*Э3А1!H$210,0)</f>
        <v>0</v>
      </c>
      <c r="I137" s="759">
        <f>IFERROR(('Погр. тип 1 А1_ВК'!I137+П1А1!I137)/('Погр. тип 1 А1_ВК'!I$206+П1А1!I$206)*Э3А1!I$210,0)</f>
        <v>0</v>
      </c>
      <c r="J137" s="834"/>
    </row>
    <row r="138" spans="1:10" ht="14.25" hidden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774">
        <f>IFERROR(ROUND(60*2*I136/I$109,2),0)</f>
        <v>0</v>
      </c>
      <c r="J138" s="834"/>
    </row>
    <row r="139" spans="1:10" ht="14.25" hidden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775">
        <f>IF(I138=0,0,I$110+I$111+I138)</f>
        <v>0</v>
      </c>
      <c r="J139" s="834"/>
    </row>
    <row r="140" spans="1:10" ht="14.25" hidden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776">
        <f>IF(I139=0,0,ROUND(60/I139,1))</f>
        <v>0</v>
      </c>
      <c r="J140" s="834"/>
    </row>
    <row r="141" spans="1:10" ht="16.5" hidden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777">
        <f>ROUND(I140*I$107,0)</f>
        <v>0</v>
      </c>
      <c r="J141" s="834"/>
    </row>
    <row r="142" spans="1:10" ht="14.25" hidden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778">
        <f>IF(I$14="да",0,IF(I141=0,0,(ROUND(I139*(ROUNDUP(I$13/I141,0)-ROUND(I$13/I141,2))/ROUND(I$13/I141,2),2))))</f>
        <v>0</v>
      </c>
      <c r="J142" s="834"/>
    </row>
    <row r="143" spans="1:10" ht="14.25" hidden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776">
        <f>I139+I142</f>
        <v>0</v>
      </c>
      <c r="J143" s="834"/>
    </row>
    <row r="144" spans="1:10" s="91" customFormat="1" ht="14.25" hidden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776">
        <f>IF(I143=0,0,60/I143)</f>
        <v>0</v>
      </c>
      <c r="J144" s="834"/>
    </row>
    <row r="145" spans="1:10" ht="16.5" hidden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779">
        <f>ROUND(I144*I$8,1)</f>
        <v>0</v>
      </c>
      <c r="J145" s="834"/>
    </row>
    <row r="146" spans="1:10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818">
        <f>IFERROR(I137/I$107*I136*I$108,0)</f>
        <v>0</v>
      </c>
      <c r="J146" s="834"/>
    </row>
    <row r="147" spans="1:10" ht="14.25" hidden="1">
      <c r="A147" s="315">
        <v>11.4</v>
      </c>
      <c r="B147" s="734" t="s">
        <v>431</v>
      </c>
      <c r="C147" s="735" t="s">
        <v>147</v>
      </c>
      <c r="D147" s="736" t="s">
        <v>146</v>
      </c>
      <c r="E147" s="737" t="s">
        <v>145</v>
      </c>
      <c r="F147" s="738">
        <f>'Погр. тип 1 А1_ВК'!F147</f>
        <v>0</v>
      </c>
      <c r="G147" s="738">
        <f>'Погр. тип 1 А1_ВК'!G147</f>
        <v>0</v>
      </c>
      <c r="H147" s="738">
        <f>'Погр. тип 1 А1_ВК'!H147</f>
        <v>0</v>
      </c>
      <c r="I147" s="845">
        <f>'Погр. тип 1 А1_ВК'!I147</f>
        <v>0</v>
      </c>
      <c r="J147" s="834"/>
    </row>
    <row r="148" spans="1:10" ht="15.75" hidden="1">
      <c r="A148" s="321">
        <v>11.4</v>
      </c>
      <c r="B148" s="750" t="s">
        <v>418</v>
      </c>
      <c r="C148" s="95"/>
      <c r="D148" s="751"/>
      <c r="E148" s="752" t="s">
        <v>126</v>
      </c>
      <c r="F148" s="753">
        <f>IFERROR(('Погр. тип 1 А1_ВК'!F148+П1А1!F148)/('Погр. тип 1 А1_ВК'!F$206+П1А1!F$206)*Э3А1!F$210,0)</f>
        <v>0</v>
      </c>
      <c r="G148" s="753">
        <f>IFERROR(('Погр. тип 1 А1_ВК'!G148+П1А1!G148)/('Погр. тип 1 А1_ВК'!G$206+П1А1!G$206)*Э3А1!G$210,0)</f>
        <v>0</v>
      </c>
      <c r="H148" s="753">
        <f>IFERROR(('Погр. тип 1 А1_ВК'!H148+П1А1!H148)/('Погр. тип 1 А1_ВК'!H$206+П1А1!H$206)*Э3А1!H$210,0)</f>
        <v>0</v>
      </c>
      <c r="I148" s="759">
        <f>IFERROR(('Погр. тип 1 А1_ВК'!I148+П1А1!I148)/('Погр. тип 1 А1_ВК'!I$206+П1А1!I$206)*Э3А1!I$210,0)</f>
        <v>0</v>
      </c>
      <c r="J148" s="834"/>
    </row>
    <row r="149" spans="1:10" ht="14.25" hidden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781">
        <f>IFERROR(ROUND(60*2*I147/I$109,2),0)</f>
        <v>0</v>
      </c>
      <c r="J149" s="834"/>
    </row>
    <row r="150" spans="1:10" ht="14.25" hidden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782">
        <f>IF(I149=0,0,I$110+I$111+I149)</f>
        <v>0</v>
      </c>
      <c r="J150" s="834"/>
    </row>
    <row r="151" spans="1:10" ht="14.25" hidden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783">
        <f>IF(I150=0,0,ROUND(60/I150,1))</f>
        <v>0</v>
      </c>
      <c r="J151" s="834"/>
    </row>
    <row r="152" spans="1:10" ht="16.5" hidden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784">
        <f>ROUND(I151*I$107,0)</f>
        <v>0</v>
      </c>
      <c r="J152" s="834"/>
    </row>
    <row r="153" spans="1:10" ht="14.25" hidden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785">
        <f>IF(I$14="да",0,IF(I152=0,0,(ROUND(I150*(ROUNDUP(I$13/I152,0)-ROUND(I$13/I152,2))/ROUND(I$13/I152,2),2))))</f>
        <v>0</v>
      </c>
      <c r="J153" s="834"/>
    </row>
    <row r="154" spans="1:10" ht="14.25" hidden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783">
        <f>I150+I153</f>
        <v>0</v>
      </c>
      <c r="J154" s="834"/>
    </row>
    <row r="155" spans="1:10" ht="14.25" hidden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783">
        <f>IF(I154=0,0,60/I154)</f>
        <v>0</v>
      </c>
      <c r="J155" s="834"/>
    </row>
    <row r="156" spans="1:10" ht="16.5" hidden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786">
        <f>ROUND(I155*I$8,1)</f>
        <v>0</v>
      </c>
      <c r="J156" s="834"/>
    </row>
    <row r="157" spans="1:10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819">
        <f>IFERROR(I148/I$107*I147*I$108,0)</f>
        <v>0</v>
      </c>
      <c r="J157" s="834"/>
    </row>
    <row r="158" spans="1:10" ht="14.25" hidden="1">
      <c r="A158" s="315">
        <v>11.5</v>
      </c>
      <c r="B158" s="734" t="s">
        <v>400</v>
      </c>
      <c r="C158" s="735" t="s">
        <v>147</v>
      </c>
      <c r="D158" s="736" t="s">
        <v>146</v>
      </c>
      <c r="E158" s="737" t="s">
        <v>145</v>
      </c>
      <c r="F158" s="738">
        <f>'Погр. тип 1 А1_ВК'!F158</f>
        <v>0</v>
      </c>
      <c r="G158" s="738">
        <f>'Погр. тип 1 А1_ВК'!G158</f>
        <v>0</v>
      </c>
      <c r="H158" s="738">
        <f>'Погр. тип 1 А1_ВК'!H158</f>
        <v>0</v>
      </c>
      <c r="I158" s="845">
        <f>'Погр. тип 1 А1_ВК'!I158</f>
        <v>0</v>
      </c>
      <c r="J158" s="834"/>
    </row>
    <row r="159" spans="1:10" ht="15.75" hidden="1">
      <c r="A159" s="322">
        <v>11.5</v>
      </c>
      <c r="B159" s="750" t="s">
        <v>419</v>
      </c>
      <c r="C159" s="95"/>
      <c r="D159" s="751"/>
      <c r="E159" s="752" t="s">
        <v>126</v>
      </c>
      <c r="F159" s="753">
        <f>IFERROR(('Погр. тип 1 А1_ВК'!F159+П1А1!F159)/('Погр. тип 1 А1_ВК'!F$206+П1А1!F$206)*Э3А1!F$210,0)</f>
        <v>0</v>
      </c>
      <c r="G159" s="753">
        <f>IFERROR(('Погр. тип 1 А1_ВК'!G159+П1А1!G159)/('Погр. тип 1 А1_ВК'!G$206+П1А1!G$206)*Э3А1!G$210,0)</f>
        <v>0</v>
      </c>
      <c r="H159" s="753">
        <f>IFERROR(('Погр. тип 1 А1_ВК'!H159+П1А1!H159)/('Погр. тип 1 А1_ВК'!H$206+П1А1!H$206)*Э3А1!H$210,0)</f>
        <v>0</v>
      </c>
      <c r="I159" s="759">
        <f>IFERROR(('Погр. тип 1 А1_ВК'!I159+П1А1!I159)/('Погр. тип 1 А1_ВК'!I$206+П1А1!I$206)*Э3А1!I$210,0)</f>
        <v>0</v>
      </c>
      <c r="J159" s="834"/>
    </row>
    <row r="160" spans="1:10" ht="14.25" hidden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788">
        <f>IFERROR(ROUND(60*2*I158/I$109,2),0)</f>
        <v>0</v>
      </c>
      <c r="J160" s="834"/>
    </row>
    <row r="161" spans="1:10" ht="14.25" hidden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789">
        <f>IF(I160=0,0,I$110+I$111+I160)</f>
        <v>0</v>
      </c>
      <c r="J161" s="834"/>
    </row>
    <row r="162" spans="1:10" ht="14.25" hidden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790">
        <f>IF(I161=0,0,ROUND(60/I161,1))</f>
        <v>0</v>
      </c>
      <c r="J162" s="834"/>
    </row>
    <row r="163" spans="1:10" ht="16.5" hidden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791">
        <f>ROUND(I162*I$107,0)</f>
        <v>0</v>
      </c>
      <c r="J163" s="834"/>
    </row>
    <row r="164" spans="1:10" ht="14.25" hidden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792">
        <f>IF(I$14="да",0,IF(I163=0,0,(ROUND(I161*(ROUNDUP(I$13/I163,0)-ROUND(I$13/I163,2))/ROUND(I$13/I163,2),2))))</f>
        <v>0</v>
      </c>
      <c r="J164" s="834"/>
    </row>
    <row r="165" spans="1:10" ht="14.25" hidden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790">
        <f>I161+I164</f>
        <v>0</v>
      </c>
      <c r="J165" s="834"/>
    </row>
    <row r="166" spans="1:10" ht="14.25" hidden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790">
        <f>IF(I165=0,0,60/I165)</f>
        <v>0</v>
      </c>
      <c r="J166" s="834"/>
    </row>
    <row r="167" spans="1:10" ht="16.5" hidden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793">
        <f>ROUND(I166*I$8,1)</f>
        <v>0</v>
      </c>
      <c r="J167" s="834"/>
    </row>
    <row r="168" spans="1:10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820">
        <f>IFERROR(I159/I$107*I158*I$108,0)</f>
        <v>0</v>
      </c>
      <c r="J168" s="834"/>
    </row>
    <row r="169" spans="1:10" ht="14.25" hidden="1">
      <c r="A169" s="315">
        <v>11.6</v>
      </c>
      <c r="B169" s="734" t="s">
        <v>439</v>
      </c>
      <c r="C169" s="735" t="s">
        <v>147</v>
      </c>
      <c r="D169" s="736" t="s">
        <v>146</v>
      </c>
      <c r="E169" s="737" t="s">
        <v>145</v>
      </c>
      <c r="F169" s="738">
        <f>'Погр. тип 1 А1_ВК'!F169</f>
        <v>0</v>
      </c>
      <c r="G169" s="738">
        <f>'Погр. тип 1 А1_ВК'!G169</f>
        <v>0</v>
      </c>
      <c r="H169" s="738">
        <f>'Погр. тип 1 А1_ВК'!H169</f>
        <v>0</v>
      </c>
      <c r="I169" s="845">
        <f>'Погр. тип 1 А1_ВК'!I169</f>
        <v>0</v>
      </c>
      <c r="J169" s="834"/>
    </row>
    <row r="170" spans="1:10" ht="15.75" hidden="1">
      <c r="A170" s="321">
        <v>11.6</v>
      </c>
      <c r="B170" s="750" t="s">
        <v>420</v>
      </c>
      <c r="C170" s="95"/>
      <c r="D170" s="751"/>
      <c r="E170" s="752" t="s">
        <v>126</v>
      </c>
      <c r="F170" s="753">
        <f>IFERROR(('Погр. тип 1 А1_ВК'!F170+П1А1!F170)/('Погр. тип 1 А1_ВК'!F$206+П1А1!F$206)*Э3А1!F$210,0)</f>
        <v>0</v>
      </c>
      <c r="G170" s="753">
        <f>IFERROR(('Погр. тип 1 А1_ВК'!G170+П1А1!G170)/('Погр. тип 1 А1_ВК'!G$206+П1А1!G$206)*Э3А1!G$210,0)</f>
        <v>0</v>
      </c>
      <c r="H170" s="753">
        <f>IFERROR(('Погр. тип 1 А1_ВК'!H170+П1А1!H170)/('Погр. тип 1 А1_ВК'!H$206+П1А1!H$206)*Э3А1!H$210,0)</f>
        <v>0</v>
      </c>
      <c r="I170" s="759">
        <f>IFERROR(('Погр. тип 1 А1_ВК'!I170+П1А1!I170)/('Погр. тип 1 А1_ВК'!I$206+П1А1!I$206)*Э3А1!I$210,0)</f>
        <v>0</v>
      </c>
      <c r="J170" s="834"/>
    </row>
    <row r="171" spans="1:10" ht="14.25" hidden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795">
        <f>IFERROR(ROUND(60*2*I169/I$109,2),0)</f>
        <v>0</v>
      </c>
      <c r="J171" s="834"/>
    </row>
    <row r="172" spans="1:10" ht="14.25" hidden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796">
        <f>IF(I171=0,0,I$110+I$111+I171)</f>
        <v>0</v>
      </c>
      <c r="J172" s="834"/>
    </row>
    <row r="173" spans="1:10" ht="14.25" hidden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797">
        <f>IF(I172=0,0,ROUND(60/I172,1))</f>
        <v>0</v>
      </c>
      <c r="J173" s="834"/>
    </row>
    <row r="174" spans="1:10" ht="16.5" hidden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798">
        <f>ROUND(I173*I$107,0)</f>
        <v>0</v>
      </c>
      <c r="J174" s="834"/>
    </row>
    <row r="175" spans="1:10" ht="14.25" hidden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799">
        <f>IF(I$14="да",0,IF(I174=0,0,(ROUND(I172*(ROUNDUP(I$13/I174,0)-ROUND(I$13/I174,2))/ROUND(I$13/I174,2),2))))</f>
        <v>0</v>
      </c>
      <c r="J175" s="834"/>
    </row>
    <row r="176" spans="1:10" ht="14.25" hidden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797">
        <f>I172+I175</f>
        <v>0</v>
      </c>
      <c r="J176" s="834"/>
    </row>
    <row r="177" spans="1:10" ht="14.25" hidden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797">
        <f>IF(I176=0,0,60/I176)</f>
        <v>0</v>
      </c>
      <c r="J177" s="834"/>
    </row>
    <row r="178" spans="1:10" ht="16.5" hidden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800">
        <f>ROUND(I177*I$8,1)</f>
        <v>0</v>
      </c>
      <c r="J178" s="834"/>
    </row>
    <row r="179" spans="1:10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821">
        <f>IFERROR(I170/I$107*I169*I$108,0)</f>
        <v>0</v>
      </c>
      <c r="J179" s="834"/>
    </row>
    <row r="180" spans="1:10" ht="14.25" hidden="1">
      <c r="A180" s="315">
        <v>11.7</v>
      </c>
      <c r="B180" s="734" t="s">
        <v>408</v>
      </c>
      <c r="C180" s="735" t="s">
        <v>147</v>
      </c>
      <c r="D180" s="736" t="s">
        <v>146</v>
      </c>
      <c r="E180" s="737" t="s">
        <v>145</v>
      </c>
      <c r="F180" s="738">
        <f>'Погр. тип 1 А1_ВК'!F180</f>
        <v>0</v>
      </c>
      <c r="G180" s="738">
        <f>'Погр. тип 1 А1_ВК'!G180</f>
        <v>0</v>
      </c>
      <c r="H180" s="738">
        <f>'Погр. тип 1 А1_ВК'!H180</f>
        <v>0</v>
      </c>
      <c r="I180" s="845">
        <f>'Погр. тип 1 А1_ВК'!I180</f>
        <v>0</v>
      </c>
      <c r="J180" s="834"/>
    </row>
    <row r="181" spans="1:10" ht="15.75" hidden="1">
      <c r="A181" s="322">
        <v>11.7</v>
      </c>
      <c r="B181" s="750" t="s">
        <v>421</v>
      </c>
      <c r="C181" s="95"/>
      <c r="D181" s="751"/>
      <c r="E181" s="752" t="s">
        <v>126</v>
      </c>
      <c r="F181" s="753">
        <f>IFERROR(('Погр. тип 1 А1_ВК'!F181+П1А1!F181)/('Погр. тип 1 А1_ВК'!F$206+П1А1!F$206)*Э3А1!F$210,0)</f>
        <v>0</v>
      </c>
      <c r="G181" s="753">
        <f>IFERROR(('Погр. тип 1 А1_ВК'!G181+П1А1!G181)/('Погр. тип 1 А1_ВК'!G$206+П1А1!G$206)*Э3А1!G$210,0)</f>
        <v>0</v>
      </c>
      <c r="H181" s="753">
        <f>IFERROR(('Погр. тип 1 А1_ВК'!H181+П1А1!H181)/('Погр. тип 1 А1_ВК'!H$206+П1А1!H$206)*Э3А1!H$210,0)</f>
        <v>0</v>
      </c>
      <c r="I181" s="759">
        <f>IFERROR(('Погр. тип 1 А1_ВК'!I181+П1А1!I181)/('Погр. тип 1 А1_ВК'!I$206+П1А1!I$206)*Э3А1!I$210,0)</f>
        <v>0</v>
      </c>
      <c r="J181" s="834"/>
    </row>
    <row r="182" spans="1:10" ht="14.25" hidden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802">
        <f>IFERROR(ROUND(60*2*I180/I$109,2),0)</f>
        <v>0</v>
      </c>
      <c r="J182" s="834"/>
    </row>
    <row r="183" spans="1:10" ht="14.25" hidden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803">
        <f>IF(I182=0,0,I$110+I$111+I182)</f>
        <v>0</v>
      </c>
      <c r="J183" s="834"/>
    </row>
    <row r="184" spans="1:10" ht="14.25" hidden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804">
        <f>IF(I183=0,0,ROUND(60/I183,1))</f>
        <v>0</v>
      </c>
      <c r="J184" s="834"/>
    </row>
    <row r="185" spans="1:10" ht="16.5" hidden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805">
        <f>ROUND(I184*I$107,0)</f>
        <v>0</v>
      </c>
      <c r="J185" s="834"/>
    </row>
    <row r="186" spans="1:10" ht="14.25" hidden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806">
        <f>IF(I$14="да",0,IF(I185=0,0,(ROUND(I183*(ROUNDUP(I$13/I185,0)-ROUND(I$13/I185,2))/ROUND(I$13/I185,2),2))))</f>
        <v>0</v>
      </c>
      <c r="J186" s="834"/>
    </row>
    <row r="187" spans="1:10" ht="14.25" hidden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804">
        <f>I183+I186</f>
        <v>0</v>
      </c>
      <c r="J187" s="834"/>
    </row>
    <row r="188" spans="1:10" ht="14.25" hidden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804">
        <f>IF(I187=0,0,60/I187)</f>
        <v>0</v>
      </c>
      <c r="J188" s="834"/>
    </row>
    <row r="189" spans="1:10" ht="16.5" hidden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807">
        <f>ROUND(I188*I$8,1)</f>
        <v>0</v>
      </c>
      <c r="J189" s="834"/>
    </row>
    <row r="190" spans="1:10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822">
        <f>IFERROR(I181/I$107*I180*I$108,0)</f>
        <v>0</v>
      </c>
      <c r="J190" s="834"/>
    </row>
    <row r="191" spans="1:10" ht="14.25" hidden="1">
      <c r="A191" s="315">
        <v>11.8</v>
      </c>
      <c r="B191" s="734" t="s">
        <v>447</v>
      </c>
      <c r="C191" s="735" t="s">
        <v>147</v>
      </c>
      <c r="D191" s="736" t="s">
        <v>146</v>
      </c>
      <c r="E191" s="737" t="s">
        <v>145</v>
      </c>
      <c r="F191" s="738">
        <f>'Погр. тип 1 А1_ВК'!F191</f>
        <v>0</v>
      </c>
      <c r="G191" s="738">
        <f>'Погр. тип 1 А1_ВК'!G191</f>
        <v>0</v>
      </c>
      <c r="H191" s="738">
        <f>'Погр. тип 1 А1_ВК'!H191</f>
        <v>0</v>
      </c>
      <c r="I191" s="845">
        <f>'Погр. тип 1 А1_ВК'!I191</f>
        <v>0</v>
      </c>
      <c r="J191" s="834"/>
    </row>
    <row r="192" spans="1:10" ht="15.75" hidden="1">
      <c r="A192" s="322">
        <v>11.8</v>
      </c>
      <c r="B192" s="750" t="s">
        <v>422</v>
      </c>
      <c r="C192" s="95"/>
      <c r="D192" s="751"/>
      <c r="E192" s="752" t="s">
        <v>126</v>
      </c>
      <c r="F192" s="753">
        <f>IFERROR(('Погр. тип 1 А1_ВК'!F192+П1А1!F192)/('Погр. тип 1 А1_ВК'!F$206+П1А1!F$206)*Э3А1!F$210,0)</f>
        <v>0</v>
      </c>
      <c r="G192" s="753">
        <f>IFERROR(('Погр. тип 1 А1_ВК'!G192+П1А1!G192)/('Погр. тип 1 А1_ВК'!G$206+П1А1!G$206)*Э3А1!G$210,0)</f>
        <v>0</v>
      </c>
      <c r="H192" s="753">
        <f>IFERROR(('Погр. тип 1 А1_ВК'!H192+П1А1!H192)/('Погр. тип 1 А1_ВК'!H$206+П1А1!H$206)*Э3А1!H$210,0)</f>
        <v>0</v>
      </c>
      <c r="I192" s="759">
        <f>IFERROR(('Погр. тип 1 А1_ВК'!I192+П1А1!I192)/('Погр. тип 1 А1_ВК'!I$206+П1А1!I$206)*Э3А1!I$210,0)</f>
        <v>0</v>
      </c>
      <c r="J192" s="834"/>
    </row>
    <row r="193" spans="1:13" ht="14.25" hidden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834"/>
    </row>
    <row r="194" spans="1:13" ht="14.25" hidden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810">
        <f>IF(I193=0,0,I$110+I$111+I193)</f>
        <v>0</v>
      </c>
      <c r="J194" s="834"/>
    </row>
    <row r="195" spans="1:13" ht="14.25" hidden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811">
        <f>IF(I194=0,0,ROUND(60/I194,1))</f>
        <v>0</v>
      </c>
      <c r="J195" s="834"/>
    </row>
    <row r="196" spans="1:13" ht="16.5" hidden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812">
        <f>ROUND(I195*I$107,0)</f>
        <v>0</v>
      </c>
      <c r="J196" s="841"/>
    </row>
    <row r="197" spans="1:13" ht="14.25" hidden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813">
        <f>IF(I$14="да",0,IF(I196=0,0,(ROUND(I194*(ROUNDUP(I$13/I196,0)-ROUND(I$13/I196,2))/ROUND(I$13/I196,2),2))))</f>
        <v>0</v>
      </c>
      <c r="J197" s="833"/>
    </row>
    <row r="198" spans="1:13" ht="14.25" hidden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811">
        <f>I194+I197</f>
        <v>0</v>
      </c>
      <c r="J198" s="834"/>
    </row>
    <row r="199" spans="1:13" ht="14.25" hidden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811">
        <f>IF(I198=0,0,60/I198)</f>
        <v>0</v>
      </c>
      <c r="J199" s="835"/>
    </row>
    <row r="200" spans="1:13" ht="16.5" hidden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814">
        <f>ROUND(I199*I$8,1)</f>
        <v>0</v>
      </c>
      <c r="J200" s="836"/>
    </row>
    <row r="201" spans="1:1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746">
        <f>IFERROR(F192/F$107*F191*F$108,0)</f>
        <v>0</v>
      </c>
      <c r="G201" s="746">
        <f>IFERROR(G192/G$107*G191*G$108,0)</f>
        <v>0</v>
      </c>
      <c r="H201" s="746">
        <f>IFERROR(H192/H$107*H191*H$108,0)</f>
        <v>0</v>
      </c>
      <c r="I201" s="823">
        <f>IFERROR(I192/I$107*I191*I$108,0)</f>
        <v>0</v>
      </c>
      <c r="J201" s="837"/>
    </row>
    <row r="202" spans="1:13" ht="13.5" thickBot="1">
      <c r="A202" s="656">
        <v>12</v>
      </c>
      <c r="B202" s="598" t="s">
        <v>591</v>
      </c>
      <c r="C202" s="599"/>
      <c r="D202" s="600"/>
      <c r="E202" s="601" t="s">
        <v>221</v>
      </c>
      <c r="F202" s="602">
        <f>IFERROR((F16*F24+F27*F35+F38*F46+F49*F57+F60*F68+F71*F79+F82*F90+F93*F101+F115*F123+F126*F134+F137*F145+F148*F156+F159*F167+F170*F178+F181*F189+F192*F200)/(F16+F27+F38+F49+F60+F71+F82+F93+F115+F126+F137+F148+F159+F170+F181+F192),0)</f>
        <v>105.10417755746246</v>
      </c>
      <c r="G202" s="602">
        <f>IFERROR((G16*G24+G27*G35+G38*G46+G49*G57+G60*G68+G71*G79+G82*G90+G93*G101+G115*G123+G126*G134+G137*G145+G148*G156+G159*G167+G170*G178+G181*G189+G192*G200)/(G16+G27+G38+G49+G60+G71+G82+G93+G115+G126+G137+G148+G159+G170+G181+G192),0)</f>
        <v>97.44850673091392</v>
      </c>
      <c r="H202" s="602">
        <f>IFERROR((H16*H24+H27*H35+H38*H46+H49*H57+H60*H68+H71*H79+H82*H90+H93*H101+H115*H123+H126*H134+H137*H145+H148*H156+H159*H167+H170*H178+H181*H189+H192*H200)/(H16+H27+H38+H49+H60+H71+H82+H93+H115+H126+H137+H148+H159+H170+H181+H192),0)</f>
        <v>93.576657737812837</v>
      </c>
      <c r="I202" s="824">
        <f>IFERROR((I16*I24+I27*I35+I38*I46+I49*I57+I60*I68+I71*I79+I82*I90+I93*I101+I115*I123+I126*I134+I137*I145+I148*I156+I159*I167+I170*I178+I181*I189+I192*I200)/(I16+I27+I38+I49+I60+I71+I82+I93+I115+I126+I137+I148+I159+I170+I181+I192),0)</f>
        <v>77.711161387631975</v>
      </c>
      <c r="J202" s="842"/>
    </row>
    <row r="203" spans="1:13" ht="13.5" thickBot="1">
      <c r="A203" s="657">
        <v>13</v>
      </c>
      <c r="B203" s="652" t="s">
        <v>473</v>
      </c>
      <c r="C203" s="653"/>
      <c r="D203" s="600"/>
      <c r="E203" s="654" t="s">
        <v>471</v>
      </c>
      <c r="F203" s="658">
        <f>SUM(F25,F36,F47,F58,F69,F80,F91,F102,F124,F135,F146,F157,F168,F179,F190,F201)</f>
        <v>4018445.2326256097</v>
      </c>
      <c r="G203" s="658">
        <f>SUM(G25,G36,G47,G58,G69,G80,G91,G102,G124,G135,G146,G157,G168,G179,G190,G201)</f>
        <v>4389697.1366027649</v>
      </c>
      <c r="H203" s="658">
        <f>SUM(H25,H36,H47,H58,H69,H80,H91,H102,H124,H135,H146,H157,H168,H179,H190,H201)</f>
        <v>5242435.5865123458</v>
      </c>
      <c r="I203" s="825">
        <f>SUM(I25,I36,I47,I58,I69,I80,I91,I102,I124,I135,I146,I157,I168,I179,I190,I201)</f>
        <v>5639772.4481012654</v>
      </c>
      <c r="J203" s="843"/>
    </row>
    <row r="204" spans="1:13" ht="43.5" thickBot="1">
      <c r="A204" s="755">
        <v>14</v>
      </c>
      <c r="B204" s="559" t="s">
        <v>519</v>
      </c>
      <c r="C204" s="714"/>
      <c r="D204" s="720"/>
      <c r="E204" s="725" t="s">
        <v>221</v>
      </c>
      <c r="F204" s="717">
        <f>F202</f>
        <v>105.10417755746246</v>
      </c>
      <c r="G204" s="717">
        <f>G202</f>
        <v>97.44850673091392</v>
      </c>
      <c r="H204" s="717">
        <f>H202</f>
        <v>93.576657737812837</v>
      </c>
      <c r="I204" s="717">
        <f>I202</f>
        <v>77.711161387631975</v>
      </c>
      <c r="J204" s="844" t="s">
        <v>493</v>
      </c>
    </row>
    <row r="205" spans="1:13" ht="13.5" thickBot="1">
      <c r="A205" s="89"/>
      <c r="B205" s="89"/>
      <c r="C205" s="89"/>
      <c r="D205" s="89"/>
      <c r="E205" s="89"/>
      <c r="J205" s="89"/>
    </row>
    <row r="206" spans="1:13" ht="19.5" thickBot="1">
      <c r="A206" s="1829" t="s">
        <v>520</v>
      </c>
      <c r="B206" s="1830"/>
      <c r="C206" s="1830"/>
      <c r="D206" s="1830"/>
      <c r="E206" s="1830"/>
      <c r="F206" s="1830"/>
      <c r="G206" s="1830"/>
      <c r="H206" s="1830"/>
      <c r="I206" s="1830"/>
      <c r="J206" s="1831"/>
    </row>
    <row r="207" spans="1:13" ht="45.75" thickBot="1">
      <c r="A207" s="580">
        <v>15</v>
      </c>
      <c r="B207" s="559" t="s">
        <v>496</v>
      </c>
      <c r="C207" s="714" t="s">
        <v>366</v>
      </c>
      <c r="D207" s="720" t="s">
        <v>497</v>
      </c>
      <c r="E207" s="725" t="s">
        <v>170</v>
      </c>
      <c r="F207" s="1030">
        <f>F204</f>
        <v>105.10417755746246</v>
      </c>
      <c r="G207" s="1030">
        <f>G204</f>
        <v>97.44850673091392</v>
      </c>
      <c r="H207" s="1030">
        <f>H204</f>
        <v>93.576657737812837</v>
      </c>
      <c r="I207" s="1030">
        <f>I204</f>
        <v>77.711161387631975</v>
      </c>
      <c r="J207" s="719" t="s">
        <v>495</v>
      </c>
      <c r="K207" s="1177">
        <f>(F207*F210+G207*G210+H207*H210+I207*I210)/K210</f>
        <v>93.297510976307279</v>
      </c>
      <c r="M207" s="1115">
        <f>(F204*F210+G204*G210+H204*H210+I204*I210)/K210</f>
        <v>93.297510976307279</v>
      </c>
    </row>
    <row r="208" spans="1:13" ht="15">
      <c r="A208" s="580">
        <v>16</v>
      </c>
      <c r="B208" s="581" t="s">
        <v>592</v>
      </c>
      <c r="C208" s="1844" t="s">
        <v>355</v>
      </c>
      <c r="D208" s="1845"/>
      <c r="E208" s="582" t="s">
        <v>17</v>
      </c>
      <c r="F208" s="583">
        <f>IF(Э2А1!F202=0,0,IF((Э2А1!F209-Э2А1!F210)&lt;0,0,(Э2А1!F209-Э2А1!F210)/Э2А1!F207))</f>
        <v>22594.684447216452</v>
      </c>
      <c r="G208" s="583">
        <f>IF(Э2А1!G202=0,0,IF((Э2А1!G209-Э2А1!G210)&lt;0,0,(Э2А1!G209-Э2А1!G210)/Э2А1!G207))</f>
        <v>23292.803219757083</v>
      </c>
      <c r="H208" s="583">
        <f>IF(Э2А1!H202=0,0,IF((Э2А1!H209-Э2А1!H210)&lt;0,0,(Э2А1!H209-Э2А1!H210)/Э2А1!H207))</f>
        <v>20758.759410297964</v>
      </c>
      <c r="I208" s="583">
        <f>IF(Э2А1!I202=0,0,IF((Э2А1!I209-Э2А1!I210)&lt;0,0,(Э2А1!I209-Э2А1!I210)/Э2А1!I207))</f>
        <v>23216.537633851025</v>
      </c>
      <c r="J208" s="584" t="s">
        <v>355</v>
      </c>
    </row>
    <row r="209" spans="1:13" ht="18">
      <c r="A209" s="585">
        <v>17</v>
      </c>
      <c r="B209" s="577" t="s">
        <v>465</v>
      </c>
      <c r="C209" s="380" t="s">
        <v>213</v>
      </c>
      <c r="D209" s="67"/>
      <c r="E209" s="227" t="s">
        <v>13</v>
      </c>
      <c r="F209" s="345">
        <f>F207*F208</f>
        <v>2374795.7259950736</v>
      </c>
      <c r="G209" s="345">
        <f>G207*G208</f>
        <v>2269848.8913423517</v>
      </c>
      <c r="H209" s="345">
        <f>H207*H208</f>
        <v>1942535.3243990541</v>
      </c>
      <c r="I209" s="345">
        <f>I207*I208</f>
        <v>1804184.1029262284</v>
      </c>
      <c r="J209" s="239"/>
    </row>
    <row r="210" spans="1:13" ht="18">
      <c r="A210" s="585">
        <v>18</v>
      </c>
      <c r="B210" s="577" t="s">
        <v>593</v>
      </c>
      <c r="C210" s="380"/>
      <c r="D210" s="67"/>
      <c r="E210" s="227" t="s">
        <v>13</v>
      </c>
      <c r="F210" s="1478">
        <f>'Экс 3 (2000)'!F58</f>
        <v>646433.04712500004</v>
      </c>
      <c r="G210" s="1478">
        <f>'Экс 3 (2000)'!G58</f>
        <v>604747</v>
      </c>
      <c r="H210" s="1478">
        <f>'Экс 3 (2000)'!H58</f>
        <v>685045</v>
      </c>
      <c r="I210" s="1478">
        <f>'Экс 3 (2000)'!I58</f>
        <v>663000</v>
      </c>
      <c r="J210" s="239"/>
      <c r="K210" s="1176">
        <f>F210+G210+H210+I210</f>
        <v>2599225.047125</v>
      </c>
      <c r="M210" s="1180">
        <f>K210</f>
        <v>2599225.047125</v>
      </c>
    </row>
    <row r="211" spans="1:13" ht="15">
      <c r="A211" s="7">
        <v>19</v>
      </c>
      <c r="B211" s="740" t="s">
        <v>466</v>
      </c>
      <c r="C211" s="380" t="s">
        <v>216</v>
      </c>
      <c r="D211" s="235"/>
      <c r="E211" s="227" t="s">
        <v>0</v>
      </c>
      <c r="F211" s="741">
        <f>F208/F214</f>
        <v>15.466518607360625</v>
      </c>
      <c r="G211" s="741">
        <f>G208/G214</f>
        <v>14.940618720087153</v>
      </c>
      <c r="H211" s="741">
        <f>H208/H214</f>
        <v>13.512192361643789</v>
      </c>
      <c r="I211" s="741">
        <f>I208/I214</f>
        <v>15.460728854727799</v>
      </c>
      <c r="J211" s="568" t="s">
        <v>200</v>
      </c>
      <c r="K211" s="1176">
        <f>K207*K210</f>
        <v>242501227.36403748</v>
      </c>
      <c r="M211" s="1180">
        <f>M207*M210</f>
        <v>242501227.36403748</v>
      </c>
    </row>
    <row r="212" spans="1:13" ht="29.25" thickBot="1">
      <c r="A212" s="399">
        <v>20</v>
      </c>
      <c r="B212" s="586" t="s">
        <v>783</v>
      </c>
      <c r="C212" s="390" t="s">
        <v>223</v>
      </c>
      <c r="D212" s="587" t="s">
        <v>217</v>
      </c>
      <c r="E212" s="341" t="s">
        <v>1</v>
      </c>
      <c r="F212" s="588">
        <f>IF(F209=0,0,(F210/F209*F211))</f>
        <v>4.2100752676663618</v>
      </c>
      <c r="G212" s="588">
        <f>IF(G209=0,0,(G210/G209*G211))</f>
        <v>3.9805708580773498</v>
      </c>
      <c r="H212" s="588">
        <f>IF(H209=0,0,(H210/H209*H211))</f>
        <v>4.765143624477389</v>
      </c>
      <c r="I212" s="588">
        <f>IF(I209=0,0,(I210/I209*I211))</f>
        <v>5.6814951501119975</v>
      </c>
      <c r="J212" s="589" t="s">
        <v>369</v>
      </c>
    </row>
    <row r="214" spans="1:13">
      <c r="F214" s="906">
        <f>Э1А1!F212</f>
        <v>1460.8772032552615</v>
      </c>
      <c r="G214" s="906">
        <f>Э1А1!G212</f>
        <v>1559.0253426680852</v>
      </c>
      <c r="H214" s="906">
        <f>Э1А1!H212</f>
        <v>1536.2983929406266</v>
      </c>
      <c r="I214" s="906">
        <f>Э1А1!I212</f>
        <v>1501.6457407667133</v>
      </c>
      <c r="J214" s="92"/>
    </row>
    <row r="215" spans="1:13">
      <c r="F215" s="906">
        <f>F207*F214</f>
        <v>153544.29696059017</v>
      </c>
      <c r="G215" s="906">
        <f>G207*G214</f>
        <v>151924.69159865627</v>
      </c>
      <c r="H215" s="906">
        <f>H207*H214</f>
        <v>143761.66889935691</v>
      </c>
      <c r="I215" s="906">
        <f>I207*I214</f>
        <v>116694.63450777222</v>
      </c>
      <c r="J215" s="92"/>
    </row>
    <row r="216" spans="1:13" ht="18" thickBot="1">
      <c r="A216" s="399">
        <v>21</v>
      </c>
      <c r="B216" s="586" t="s">
        <v>478</v>
      </c>
      <c r="C216" s="390" t="s">
        <v>223</v>
      </c>
      <c r="D216" s="587"/>
      <c r="E216" s="341" t="s">
        <v>1</v>
      </c>
      <c r="F216" s="588">
        <f>F210/F215</f>
        <v>4.2100752676663618</v>
      </c>
      <c r="G216" s="588">
        <f>G210/G215</f>
        <v>3.9805708580773502</v>
      </c>
      <c r="H216" s="588">
        <f>H210/H215</f>
        <v>4.7651436244773899</v>
      </c>
      <c r="I216" s="588">
        <f>I210/I215</f>
        <v>5.6814951501119975</v>
      </c>
      <c r="J216" s="92"/>
    </row>
    <row r="217" spans="1:13" ht="29.25" thickBot="1">
      <c r="A217" s="399">
        <v>22</v>
      </c>
      <c r="B217" s="586" t="s">
        <v>652</v>
      </c>
      <c r="C217" s="390" t="s">
        <v>650</v>
      </c>
      <c r="D217" s="587"/>
      <c r="E217" s="341" t="s">
        <v>649</v>
      </c>
      <c r="F217" s="1034">
        <f>F214*F216</f>
        <v>6150.4029825225807</v>
      </c>
      <c r="G217" s="1034">
        <f>G214*G216</f>
        <v>6205.8108460286348</v>
      </c>
      <c r="H217" s="1034">
        <f>H214*H216</f>
        <v>7320.6824924158873</v>
      </c>
      <c r="I217" s="1034">
        <f>I214*I216</f>
        <v>8531.5929933524185</v>
      </c>
      <c r="J217" s="92"/>
    </row>
    <row r="218" spans="1:13" ht="29.25" thickBot="1">
      <c r="A218" s="399">
        <v>23</v>
      </c>
      <c r="B218" s="586" t="s">
        <v>595</v>
      </c>
      <c r="C218" s="390" t="s">
        <v>223</v>
      </c>
      <c r="D218" s="587"/>
      <c r="E218" s="341" t="s">
        <v>1</v>
      </c>
      <c r="F218" s="1105">
        <f>Э2А1!F218+Э3А1!F216</f>
        <v>19.276889993639038</v>
      </c>
      <c r="G218" s="1105">
        <f>Э2А1!G218+Э3А1!G216</f>
        <v>20.039952137990195</v>
      </c>
      <c r="H218" s="1105">
        <f>Э2А1!H218+Э3А1!H216</f>
        <v>22.252951262833601</v>
      </c>
      <c r="I218" s="1105">
        <f>Э2А1!I218+Э3А1!I216</f>
        <v>21.220766295384195</v>
      </c>
      <c r="J218" s="92"/>
    </row>
    <row r="219" spans="1:13">
      <c r="E219" s="1173" t="s">
        <v>689</v>
      </c>
      <c r="F219" s="1709">
        <f>F203</f>
        <v>4018445.2326256097</v>
      </c>
      <c r="G219" s="1709">
        <f>G203</f>
        <v>4389697.1366027649</v>
      </c>
      <c r="H219" s="1709">
        <f>H203</f>
        <v>5242435.5865123458</v>
      </c>
      <c r="I219" s="1709">
        <f>I203</f>
        <v>5639772.4481012654</v>
      </c>
      <c r="J219" s="92"/>
    </row>
    <row r="220" spans="1:13">
      <c r="E220" s="1170" t="s">
        <v>692</v>
      </c>
      <c r="F220" s="1171">
        <f>F25/F15+F124/F114</f>
        <v>1604787.1005143845</v>
      </c>
      <c r="G220" s="1171">
        <f>G25/G15+G124/G114</f>
        <v>1542759.3067138828</v>
      </c>
      <c r="H220" s="1171">
        <f>H25/H15+H124/H114</f>
        <v>1721375.0206172841</v>
      </c>
      <c r="I220" s="1171">
        <f>I25/I15+I124/I114</f>
        <v>1886210.9493670885</v>
      </c>
      <c r="J220" s="92"/>
    </row>
    <row r="221" spans="1:13">
      <c r="F221" s="1108">
        <f>F220/F207</f>
        <v>15268.5377290262</v>
      </c>
      <c r="G221" s="1108">
        <f>G220/G207</f>
        <v>15831.533580847248</v>
      </c>
      <c r="H221" s="1108">
        <f>H220/H207</f>
        <v>18395.34625654517</v>
      </c>
      <c r="I221" s="1108">
        <f>I220/I207</f>
        <v>24272.072578589541</v>
      </c>
    </row>
    <row r="222" spans="1:13">
      <c r="F222" s="1111">
        <f>F212*F214</f>
        <v>6150.4029825225807</v>
      </c>
      <c r="G222" s="1111">
        <f>G212*G214</f>
        <v>6205.8108460286339</v>
      </c>
      <c r="H222" s="1111">
        <f>H212*H214</f>
        <v>7320.6824924158855</v>
      </c>
      <c r="I222" s="1111">
        <f>I212*I214</f>
        <v>8531.5929933524185</v>
      </c>
    </row>
  </sheetData>
  <sheetProtection formatColumns="0" formatRows="0" selectLockedCells="1"/>
  <mergeCells count="2">
    <mergeCell ref="C208:D208"/>
    <mergeCell ref="A206:J206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22"/>
  <sheetViews>
    <sheetView zoomScaleNormal="100" workbookViewId="0">
      <pane ySplit="5" topLeftCell="A205" activePane="bottomLeft" state="frozen"/>
      <selection activeCell="A2" sqref="A2:R40"/>
      <selection pane="bottomLeft" activeCell="F10" sqref="F10:I10"/>
    </sheetView>
  </sheetViews>
  <sheetFormatPr defaultColWidth="9.140625" defaultRowHeight="12.75"/>
  <cols>
    <col min="1" max="1" width="6.42578125" style="92" customWidth="1"/>
    <col min="2" max="2" width="64" style="92" customWidth="1"/>
    <col min="3" max="3" width="8.5703125" style="93" customWidth="1"/>
    <col min="4" max="4" width="35.28515625" style="92" bestFit="1" customWidth="1"/>
    <col min="5" max="5" width="9" style="92" customWidth="1"/>
    <col min="6" max="9" width="13.5703125" style="89" bestFit="1" customWidth="1"/>
    <col min="10" max="10" width="52.7109375" style="90" customWidth="1"/>
    <col min="11" max="11" width="10.85546875" style="89" bestFit="1" customWidth="1"/>
    <col min="12" max="12" width="9.140625" style="89"/>
    <col min="13" max="13" width="11.28515625" style="89" customWidth="1"/>
    <col min="14" max="16384" width="9.140625" style="89"/>
  </cols>
  <sheetData>
    <row r="1" spans="1:13" ht="15.75">
      <c r="F1" s="1707">
        <f>F16*F7*F15</f>
        <v>7825068.5532713598</v>
      </c>
      <c r="G1" s="1707">
        <f t="shared" ref="G1:I1" si="0">G16*G7*G15</f>
        <v>8145842.5842298334</v>
      </c>
      <c r="H1" s="1707">
        <f t="shared" si="0"/>
        <v>4657657.2691042395</v>
      </c>
      <c r="I1" s="1707">
        <f t="shared" si="0"/>
        <v>5182967.7262948882</v>
      </c>
      <c r="J1" s="429" t="s">
        <v>237</v>
      </c>
    </row>
    <row r="2" spans="1:13" ht="15.75">
      <c r="F2" s="1707">
        <f t="shared" ref="F2:I2" si="1">F115*F106*F114</f>
        <v>39264.957801465309</v>
      </c>
      <c r="G2" s="1707">
        <f t="shared" si="1"/>
        <v>42966.401057668008</v>
      </c>
      <c r="H2" s="1707">
        <f t="shared" si="1"/>
        <v>41518.756316057414</v>
      </c>
      <c r="I2" s="1707">
        <f t="shared" si="1"/>
        <v>35553.050181338018</v>
      </c>
      <c r="J2" s="429" t="s">
        <v>236</v>
      </c>
    </row>
    <row r="3" spans="1:13" ht="16.5" thickBot="1">
      <c r="B3" s="1094" t="s">
        <v>645</v>
      </c>
      <c r="C3" s="1094" t="s">
        <v>646</v>
      </c>
      <c r="F3" s="1075">
        <f>F1+F2</f>
        <v>7864333.5110728247</v>
      </c>
      <c r="G3" s="1075">
        <f t="shared" ref="G3:I3" si="2">G1+G2</f>
        <v>8188808.9852875015</v>
      </c>
      <c r="H3" s="1075">
        <f t="shared" si="2"/>
        <v>4699176.0254202969</v>
      </c>
      <c r="I3" s="1075">
        <f t="shared" si="2"/>
        <v>5218520.7764762258</v>
      </c>
    </row>
    <row r="4" spans="1:13" ht="29.25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3" ht="19.5" thickBot="1">
      <c r="A5" s="726" t="s">
        <v>706</v>
      </c>
      <c r="B5" s="662"/>
      <c r="C5" s="662"/>
      <c r="D5" s="662"/>
      <c r="E5" s="662"/>
      <c r="F5" s="662"/>
      <c r="G5" s="662"/>
      <c r="H5" s="662"/>
      <c r="I5" s="662"/>
      <c r="J5" s="663"/>
    </row>
    <row r="6" spans="1:13" ht="14.25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'Экс 4 (1250)'!F14</f>
        <v>90.3</v>
      </c>
      <c r="G6" s="1297">
        <f>'Экс 4 (1250)'!G14</f>
        <v>90.3</v>
      </c>
      <c r="H6" s="1297">
        <f>'Экс 4 (1250)'!H14</f>
        <v>90.3</v>
      </c>
      <c r="I6" s="1298">
        <f>'Экс 4 (1250)'!I14</f>
        <v>90.3</v>
      </c>
      <c r="J6" s="826"/>
    </row>
    <row r="7" spans="1:13" ht="15.75">
      <c r="A7" s="321">
        <v>3</v>
      </c>
      <c r="B7" s="210" t="s">
        <v>359</v>
      </c>
      <c r="C7" s="215" t="s">
        <v>106</v>
      </c>
      <c r="D7" s="207" t="s">
        <v>168</v>
      </c>
      <c r="E7" s="94" t="s">
        <v>167</v>
      </c>
      <c r="F7" s="335">
        <f>'Экс 4 (1250)'!F15</f>
        <v>2.6694607001827833</v>
      </c>
      <c r="G7" s="335">
        <f>'Экс 4 (1250)'!G15</f>
        <v>2.7929051863078165</v>
      </c>
      <c r="H7" s="335">
        <f>'Экс 4 (1250)'!H15</f>
        <v>2.7846509632188936</v>
      </c>
      <c r="I7" s="756">
        <f>'Экс 4 (1250)'!I15</f>
        <v>2.8600212702893577</v>
      </c>
      <c r="J7" s="827"/>
    </row>
    <row r="8" spans="1:13" ht="15.75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IF('Экс 4 (1250)'!F16&lt;'Экс 4 (1250)'!F18,ROUND(F6/F7,1),'Экс 4 (1250)'!F18)</f>
        <v>33.799999999999997</v>
      </c>
      <c r="G8" s="41">
        <f>IF('Экс 4 (1250)'!G16&lt;'Экс 4 (1250)'!G18,ROUND(G6/G7,1),'Экс 4 (1250)'!G18)</f>
        <v>32.299999999999997</v>
      </c>
      <c r="H8" s="41">
        <f>IF('Экс 4 (1250)'!H16&lt;'Экс 4 (1250)'!H18,ROUND(H6/H7,1),'Экс 4 (1250)'!H18)</f>
        <v>32.4</v>
      </c>
      <c r="I8" s="757">
        <f>IF('Экс 4 (1250)'!I16&lt;'Экс 4 (1250)'!I18,ROUND(I6/I7,1),'Экс 4 (1250)'!I18)</f>
        <v>31.6</v>
      </c>
      <c r="J8" s="828"/>
    </row>
    <row r="9" spans="1:13" ht="14.25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758">
        <f>ROUND(I8*I7,1)</f>
        <v>90.4</v>
      </c>
      <c r="J9" s="829"/>
    </row>
    <row r="10" spans="1:13" ht="14.25">
      <c r="A10" s="321">
        <v>6</v>
      </c>
      <c r="B10" s="96" t="s">
        <v>160</v>
      </c>
      <c r="C10" s="95" t="s">
        <v>159</v>
      </c>
      <c r="D10" s="728" t="s">
        <v>11</v>
      </c>
      <c r="E10" s="209" t="s">
        <v>158</v>
      </c>
      <c r="F10" s="698">
        <f>Э2А1!F10</f>
        <v>18.899999999999999</v>
      </c>
      <c r="G10" s="698">
        <f>Э2А1!G10</f>
        <v>18.899999999999999</v>
      </c>
      <c r="H10" s="698">
        <f>Э2А1!H10</f>
        <v>18.899999999999999</v>
      </c>
      <c r="I10" s="698">
        <f>Э2А1!I10</f>
        <v>18.899999999999999</v>
      </c>
      <c r="J10" s="830" t="s">
        <v>153</v>
      </c>
    </row>
    <row r="11" spans="1:13" ht="25.5" customHeight="1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'Экс 4 (1250)'!F22</f>
        <v>9.5299999999999994</v>
      </c>
      <c r="G11" s="213">
        <f>'Экс 4 (1250)'!G22</f>
        <v>9</v>
      </c>
      <c r="H11" s="213">
        <f>'Экс 4 (1250)'!H22</f>
        <v>9.5299999999999994</v>
      </c>
      <c r="I11" s="213">
        <f>'Экс 4 (1250)'!I22</f>
        <v>9</v>
      </c>
      <c r="J11" s="831"/>
    </row>
    <row r="12" spans="1:13" ht="14.25">
      <c r="A12" s="321">
        <v>8</v>
      </c>
      <c r="B12" s="96" t="s">
        <v>155</v>
      </c>
      <c r="C12" s="95" t="s">
        <v>154</v>
      </c>
      <c r="D12" s="728" t="s">
        <v>11</v>
      </c>
      <c r="E12" s="730" t="s">
        <v>61</v>
      </c>
      <c r="F12" s="698">
        <v>1</v>
      </c>
      <c r="G12" s="698">
        <v>1</v>
      </c>
      <c r="H12" s="698">
        <v>1</v>
      </c>
      <c r="I12" s="698">
        <v>1</v>
      </c>
      <c r="J12" s="830" t="s">
        <v>153</v>
      </c>
    </row>
    <row r="13" spans="1:13" ht="15" customHeight="1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659">
        <f>'Экс 4 (1250)'!F68</f>
        <v>240.71388202962268</v>
      </c>
      <c r="G13" s="659">
        <f>'Экс 4 (1250)'!G68</f>
        <v>240.71388202962268</v>
      </c>
      <c r="H13" s="659">
        <f>'Экс 4 (1250)'!H68</f>
        <v>240.71388202962268</v>
      </c>
      <c r="I13" s="659">
        <f>'Экс 4 (1250)'!I68</f>
        <v>240.71388202962268</v>
      </c>
      <c r="J13" s="832"/>
    </row>
    <row r="14" spans="1:13" ht="13.5" thickBot="1">
      <c r="A14" s="321">
        <v>10</v>
      </c>
      <c r="B14" s="210" t="s">
        <v>150</v>
      </c>
      <c r="C14" s="95" t="s">
        <v>149</v>
      </c>
      <c r="D14" s="731" t="s">
        <v>148</v>
      </c>
      <c r="E14" s="94"/>
      <c r="F14" s="943" t="str">
        <f>Э2А1!F14</f>
        <v>да</v>
      </c>
      <c r="G14" s="943" t="str">
        <f>Э2А1!G14</f>
        <v>да</v>
      </c>
      <c r="H14" s="943" t="str">
        <f>Э2А1!H14</f>
        <v>да</v>
      </c>
      <c r="I14" s="943" t="str">
        <f>Э2А1!I14</f>
        <v>да</v>
      </c>
      <c r="J14" s="833"/>
    </row>
    <row r="15" spans="1:13" ht="15" thickBot="1">
      <c r="A15" s="315">
        <v>11.1</v>
      </c>
      <c r="B15" s="734" t="s">
        <v>383</v>
      </c>
      <c r="C15" s="735" t="s">
        <v>147</v>
      </c>
      <c r="D15" s="736" t="s">
        <v>146</v>
      </c>
      <c r="E15" s="737" t="s">
        <v>145</v>
      </c>
      <c r="F15" s="738">
        <f>Э2А1!F15</f>
        <v>2.5917098173884741</v>
      </c>
      <c r="G15" s="738">
        <f>Э2А1!G15</f>
        <v>3.0623726021898219</v>
      </c>
      <c r="H15" s="738">
        <f>Э2А1!H15</f>
        <v>3.26</v>
      </c>
      <c r="I15" s="738">
        <f>Э2А1!I15</f>
        <v>3</v>
      </c>
      <c r="J15" s="833"/>
    </row>
    <row r="16" spans="1:13" ht="16.5" thickBot="1">
      <c r="A16" s="321">
        <v>11.1</v>
      </c>
      <c r="B16" s="750" t="s">
        <v>384</v>
      </c>
      <c r="C16" s="95"/>
      <c r="D16" s="751"/>
      <c r="E16" s="752" t="s">
        <v>126</v>
      </c>
      <c r="F16" s="753">
        <f>'Экс 4 (1250)'!F56</f>
        <v>1131040.7324999999</v>
      </c>
      <c r="G16" s="753">
        <f>'Экс 4 (1250)'!G56</f>
        <v>952405.27049991</v>
      </c>
      <c r="H16" s="753">
        <f>'Экс 4 (1250)'!H56</f>
        <v>513073</v>
      </c>
      <c r="I16" s="753">
        <f>'Экс 4 (1250)'!I56</f>
        <v>604071</v>
      </c>
      <c r="J16" s="833"/>
      <c r="M16" s="1624">
        <f>F16+G16+H16+I16</f>
        <v>3200590.0029999102</v>
      </c>
    </row>
    <row r="17" spans="1:20" ht="14.25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16.46</v>
      </c>
      <c r="G17" s="204">
        <f>IFERROR(ROUND(60*2*G15/G$10,2),0)</f>
        <v>19.440000000000001</v>
      </c>
      <c r="H17" s="204">
        <f>IFERROR(ROUND(60*2*H15/H$10,2),0)</f>
        <v>20.7</v>
      </c>
      <c r="I17" s="760">
        <f>IFERROR(ROUND(60*2*I15/I$10,2),0)</f>
        <v>19.05</v>
      </c>
      <c r="J17" s="833"/>
    </row>
    <row r="18" spans="1:20" ht="14.25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26.990000000000002</v>
      </c>
      <c r="G18" s="203">
        <f>IF(G17=0,0,G$11+G$12+G17)</f>
        <v>29.44</v>
      </c>
      <c r="H18" s="203">
        <f>IF(H17=0,0,H$11+H$12+H17)</f>
        <v>31.229999999999997</v>
      </c>
      <c r="I18" s="761">
        <f>IF(I17=0,0,I$11+I$12+I17)</f>
        <v>29.05</v>
      </c>
      <c r="J18" s="833"/>
    </row>
    <row r="19" spans="1:20" ht="14.25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2.2000000000000002</v>
      </c>
      <c r="G19" s="196">
        <f>IF(G18=0,0,ROUND(60/G18,1))</f>
        <v>2</v>
      </c>
      <c r="H19" s="196">
        <f>IF(H18=0,0,ROUND(60/H18,1))</f>
        <v>1.9</v>
      </c>
      <c r="I19" s="762">
        <f>IF(I18=0,0,ROUND(60/I18,1))</f>
        <v>2.1</v>
      </c>
      <c r="J19" s="833"/>
    </row>
    <row r="20" spans="1:20" ht="16.5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74</v>
      </c>
      <c r="G20" s="201">
        <f>ROUND(G19*G$8,0)</f>
        <v>65</v>
      </c>
      <c r="H20" s="201">
        <f>ROUND(H19*H$8,0)</f>
        <v>62</v>
      </c>
      <c r="I20" s="763">
        <f>ROUND(I19*I$8,0)</f>
        <v>66</v>
      </c>
      <c r="J20" s="833"/>
    </row>
    <row r="21" spans="1:20" ht="14.25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764">
        <f>IF(I$14="да",0,IF(I20=0,0,(ROUND(I18*(ROUNDUP(I$13/I20,0)-ROUND(I$13/I20,2))/ROUND(I$13/I20,2),2))))</f>
        <v>0</v>
      </c>
      <c r="J21" s="833"/>
    </row>
    <row r="22" spans="1:20" ht="14.25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26.990000000000002</v>
      </c>
      <c r="G22" s="196">
        <f>G18+G21</f>
        <v>29.44</v>
      </c>
      <c r="H22" s="196">
        <f>H18+H21</f>
        <v>31.229999999999997</v>
      </c>
      <c r="I22" s="762">
        <f>I18+I21</f>
        <v>29.05</v>
      </c>
      <c r="J22" s="833"/>
      <c r="Q22" s="89">
        <f>Q24*Q23</f>
        <v>84941159.010749981</v>
      </c>
      <c r="R22" s="89">
        <f>R24*R23</f>
        <v>62668266.798894078</v>
      </c>
      <c r="S22" s="89">
        <f>S24*S23</f>
        <v>31913140.600000001</v>
      </c>
      <c r="T22" s="89">
        <f>T24*T23</f>
        <v>39445836.299999997</v>
      </c>
    </row>
    <row r="23" spans="1:20" ht="15" thickBot="1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2.2230455724342346</v>
      </c>
      <c r="G23" s="196">
        <f>IF(G22=0,0,60/G22)</f>
        <v>2.0380434782608696</v>
      </c>
      <c r="H23" s="196">
        <f>IF(H22=0,0,60/H22)</f>
        <v>1.9212295869356391</v>
      </c>
      <c r="I23" s="762">
        <f>IF(I22=0,0,60/I22)</f>
        <v>2.0654044750430294</v>
      </c>
      <c r="J23" s="833"/>
      <c r="Q23" s="89">
        <f>'Экс 4 (1250)'!F56</f>
        <v>1131040.7324999999</v>
      </c>
      <c r="R23" s="89">
        <f>'Экс 4 (1250)'!G56</f>
        <v>952405.27049991</v>
      </c>
      <c r="S23" s="89">
        <f>'Экс 4 (1250)'!H56</f>
        <v>513073</v>
      </c>
      <c r="T23" s="89">
        <f>'Экс 4 (1250)'!I56</f>
        <v>604071</v>
      </c>
    </row>
    <row r="24" spans="1:20" ht="17.25" thickBot="1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75.099999999999994</v>
      </c>
      <c r="G24" s="195">
        <f>ROUND(G23*G$8,1)</f>
        <v>65.8</v>
      </c>
      <c r="H24" s="195">
        <f>ROUND(H23*H$8,1)</f>
        <v>62.2</v>
      </c>
      <c r="I24" s="765">
        <f>ROUND(I23*I$8,1)</f>
        <v>65.3</v>
      </c>
      <c r="J24" s="833"/>
      <c r="M24" s="1624">
        <f>(F16*F24+G16*G24+H16*H24+I16*I24)/M16</f>
        <v>68.415011764832457</v>
      </c>
      <c r="Q24" s="1130">
        <f>F24</f>
        <v>75.099999999999994</v>
      </c>
      <c r="R24" s="1130">
        <f>G24</f>
        <v>65.8</v>
      </c>
      <c r="S24" s="1130">
        <f>H24</f>
        <v>62.2</v>
      </c>
      <c r="T24" s="1130">
        <f>I24</f>
        <v>65.3</v>
      </c>
    </row>
    <row r="25" spans="1:20" ht="13.5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13">
        <f>IFERROR(F16/F$8*F15*F$9,0)</f>
        <v>7822660.0354982959</v>
      </c>
      <c r="G25" s="613">
        <f>IFERROR(G16/G$8*G15*G$9,0)</f>
        <v>8144863.9799294742</v>
      </c>
      <c r="H25" s="613">
        <f>IFERROR(H16/H$8*H15*H$9,0)</f>
        <v>4656485.8579012342</v>
      </c>
      <c r="I25" s="766">
        <f>IFERROR(I16/I$8*I15*I$9,0)</f>
        <v>5184305.5443037972</v>
      </c>
      <c r="J25" s="833"/>
      <c r="M25" s="1624">
        <f>M16*M24</f>
        <v>218968402.70964399</v>
      </c>
    </row>
    <row r="26" spans="1:20" ht="15" hidden="1" thickBot="1">
      <c r="A26" s="315">
        <v>11.2</v>
      </c>
      <c r="B26" s="734" t="s">
        <v>423</v>
      </c>
      <c r="C26" s="735" t="s">
        <v>147</v>
      </c>
      <c r="D26" s="736" t="s">
        <v>146</v>
      </c>
      <c r="E26" s="737" t="s">
        <v>145</v>
      </c>
      <c r="F26" s="738">
        <f>'Погр. тип 1 А1_ВК'!F26</f>
        <v>0</v>
      </c>
      <c r="G26" s="738">
        <f>'Погр. тип 1 А1_ВК'!G26</f>
        <v>0</v>
      </c>
      <c r="H26" s="738">
        <f>'Погр. тип 1 А1_ВК'!H26</f>
        <v>0</v>
      </c>
      <c r="I26" s="845">
        <f>'Погр. тип 1 А1_ВК'!I26</f>
        <v>0</v>
      </c>
      <c r="J26" s="833"/>
    </row>
    <row r="27" spans="1:20" ht="16.5" hidden="1" customHeight="1">
      <c r="A27" s="322">
        <v>11.2</v>
      </c>
      <c r="B27" s="750" t="s">
        <v>416</v>
      </c>
      <c r="C27" s="95"/>
      <c r="D27" s="751"/>
      <c r="E27" s="752" t="s">
        <v>126</v>
      </c>
      <c r="F27" s="753">
        <f>IFERROR(('Погр. тип 1 А1_ВК'!F27+П1А1!F27)/('Погр. тип 1 А1_ВК'!F$206+П1А1!F$206)*Э4А1!F$210,0)</f>
        <v>0</v>
      </c>
      <c r="G27" s="753">
        <f>IFERROR(('Погр. тип 1 А1_ВК'!G27+П1А1!G27)/('Погр. тип 1 А1_ВК'!G$206+П1А1!G$206)*Э4А1!G$210,0)</f>
        <v>0</v>
      </c>
      <c r="H27" s="753">
        <f>IFERROR(('Погр. тип 1 А1_ВК'!H27+П1А1!H27)/('Погр. тип 1 А1_ВК'!H$206+П1А1!H$206)*Э4А1!H$210,0)</f>
        <v>0</v>
      </c>
      <c r="I27" s="759">
        <f>IFERROR(('Погр. тип 1 А1_ВК'!I27+П1А1!I27)/('Погр. тип 1 А1_ВК'!I$206+П1А1!I$206)*Э4А1!I$210,0)</f>
        <v>0</v>
      </c>
      <c r="J27" s="833"/>
    </row>
    <row r="28" spans="1:20" ht="15" hidden="1" thickBot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767">
        <f>IFERROR(ROUND(60*2*I26/I$10,2),0)</f>
        <v>0</v>
      </c>
      <c r="J28" s="833"/>
    </row>
    <row r="29" spans="1:20" ht="15" hidden="1" thickBot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768">
        <f>IF(I28=0,0,I$11+I$12+I28)</f>
        <v>0</v>
      </c>
      <c r="J29" s="833"/>
    </row>
    <row r="30" spans="1:20" ht="15" hidden="1" thickBot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769">
        <f>IF(I29=0,0,ROUND(60/I29,1))</f>
        <v>0</v>
      </c>
      <c r="J30" s="833"/>
    </row>
    <row r="31" spans="1:20" ht="15" hidden="1" customHeight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770">
        <f>ROUND(I30*I$8,0)</f>
        <v>0</v>
      </c>
      <c r="J31" s="833"/>
    </row>
    <row r="32" spans="1:20" ht="15" hidden="1" thickBot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771">
        <f>IF(I$14="да",0,IF(I31=0,0,(ROUND(I29*(ROUNDUP(I$13/I31,0)-ROUND(I$13/I31,2))/ROUND(I$13/I31,2),2))))</f>
        <v>0</v>
      </c>
      <c r="J32" s="833"/>
    </row>
    <row r="33" spans="1:10" ht="15" hidden="1" thickBot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769">
        <f>I29+I32</f>
        <v>0</v>
      </c>
      <c r="J33" s="833"/>
    </row>
    <row r="34" spans="1:10" ht="15" hidden="1" thickBot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769">
        <f>IF(I33=0,0,60/I33)</f>
        <v>0</v>
      </c>
      <c r="J34" s="833"/>
    </row>
    <row r="35" spans="1:10" ht="17.25" hidden="1" thickBot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772">
        <f>ROUND(I34*I$8,1)</f>
        <v>0</v>
      </c>
      <c r="J35" s="833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773">
        <f>IFERROR(I27/I$8*I26*I$9,0)</f>
        <v>0</v>
      </c>
      <c r="J36" s="833"/>
    </row>
    <row r="37" spans="1:10" ht="26.25" hidden="1" customHeight="1">
      <c r="A37" s="315">
        <v>11.3</v>
      </c>
      <c r="B37" s="734" t="s">
        <v>392</v>
      </c>
      <c r="C37" s="735" t="s">
        <v>147</v>
      </c>
      <c r="D37" s="736" t="s">
        <v>146</v>
      </c>
      <c r="E37" s="737" t="s">
        <v>145</v>
      </c>
      <c r="F37" s="738">
        <f>'Погр. тип 1 А1_ВК'!F37</f>
        <v>0</v>
      </c>
      <c r="G37" s="738">
        <f>'Погр. тип 1 А1_ВК'!G37</f>
        <v>0</v>
      </c>
      <c r="H37" s="738">
        <f>'Погр. тип 1 А1_ВК'!H37</f>
        <v>0</v>
      </c>
      <c r="I37" s="845">
        <f>'Погр. тип 1 А1_ВК'!I37</f>
        <v>0</v>
      </c>
      <c r="J37" s="833"/>
    </row>
    <row r="38" spans="1:10" ht="16.5" hidden="1" thickBot="1">
      <c r="A38" s="322">
        <v>11.3</v>
      </c>
      <c r="B38" s="750" t="s">
        <v>417</v>
      </c>
      <c r="C38" s="95"/>
      <c r="D38" s="751"/>
      <c r="E38" s="752" t="s">
        <v>126</v>
      </c>
      <c r="F38" s="753">
        <f>IFERROR(('Погр. тип 1 А1_ВК'!F38+П1А1!F38)/('Погр. тип 1 А1_ВК'!F$206+П1А1!F$206)*Э4А1!F$210,0)</f>
        <v>0</v>
      </c>
      <c r="G38" s="753">
        <f>IFERROR(('Погр. тип 1 А1_ВК'!G38+П1А1!G38)/('Погр. тип 1 А1_ВК'!G$206+П1А1!G$206)*Э4А1!G$210,0)</f>
        <v>0</v>
      </c>
      <c r="H38" s="753">
        <f>IFERROR(('Погр. тип 1 А1_ВК'!H38+П1А1!H38)/('Погр. тип 1 А1_ВК'!H$206+П1А1!H$206)*Э4А1!H$210,0)</f>
        <v>0</v>
      </c>
      <c r="I38" s="759">
        <f>IFERROR(('Погр. тип 1 А1_ВК'!I38+П1А1!I38)/('Погр. тип 1 А1_ВК'!I$206+П1А1!I$206)*Э4А1!I$210,0)</f>
        <v>0</v>
      </c>
      <c r="J38" s="833"/>
    </row>
    <row r="39" spans="1:10" ht="15" hidden="1" thickBot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774">
        <f>IFERROR(ROUND(60*2*I37/I$10,2),0)</f>
        <v>0</v>
      </c>
      <c r="J39" s="833"/>
    </row>
    <row r="40" spans="1:10" ht="15" hidden="1" thickBot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775">
        <f>IF(I39=0,0,I$11+I$12+I39)</f>
        <v>0</v>
      </c>
      <c r="J40" s="833"/>
    </row>
    <row r="41" spans="1:10" ht="18.75" hidden="1" customHeight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776">
        <f>IF(I40=0,0,ROUND(60/I40,1))</f>
        <v>0</v>
      </c>
      <c r="J41" s="833"/>
    </row>
    <row r="42" spans="1:10" ht="17.25" hidden="1" thickBot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777">
        <f>ROUND(I41*I$8,0)</f>
        <v>0</v>
      </c>
      <c r="J42" s="833"/>
    </row>
    <row r="43" spans="1:10" ht="15" hidden="1" thickBot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778">
        <f>IF(I$14="да",0,IF(I42=0,0,(ROUND(I40*(ROUNDUP(I$13/I42,0)-ROUND(I$13/I42,2))/ROUND(I$13/I42,2),2))))</f>
        <v>0</v>
      </c>
      <c r="J43" s="833"/>
    </row>
    <row r="44" spans="1:10" ht="15" hidden="1" thickBot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776">
        <f>I40+I43</f>
        <v>0</v>
      </c>
      <c r="J44" s="833"/>
    </row>
    <row r="45" spans="1:10" ht="15" hidden="1" customHeight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776">
        <f>IF(I44=0,0,60/I44)</f>
        <v>0</v>
      </c>
      <c r="J45" s="833"/>
    </row>
    <row r="46" spans="1:10" ht="17.25" hidden="1" thickBot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779">
        <f>ROUND(I45*I$8,1)</f>
        <v>0</v>
      </c>
      <c r="J46" s="833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780">
        <f>IFERROR(I38/I$8*I37*I$9,0)</f>
        <v>0</v>
      </c>
      <c r="J47" s="833"/>
    </row>
    <row r="48" spans="1:10" ht="15" hidden="1" thickBot="1">
      <c r="A48" s="315">
        <v>11.4</v>
      </c>
      <c r="B48" s="734" t="s">
        <v>431</v>
      </c>
      <c r="C48" s="735" t="s">
        <v>147</v>
      </c>
      <c r="D48" s="736" t="s">
        <v>146</v>
      </c>
      <c r="E48" s="737" t="s">
        <v>145</v>
      </c>
      <c r="F48" s="738">
        <f>'Погр. тип 1 А1_ВК'!F48</f>
        <v>0</v>
      </c>
      <c r="G48" s="738">
        <f>'Погр. тип 1 А1_ВК'!G48</f>
        <v>0</v>
      </c>
      <c r="H48" s="738">
        <f>'Погр. тип 1 А1_ВК'!H48</f>
        <v>0</v>
      </c>
      <c r="I48" s="845">
        <f>'Погр. тип 1 А1_ВК'!I48</f>
        <v>0</v>
      </c>
      <c r="J48" s="833"/>
    </row>
    <row r="49" spans="1:10" ht="16.5" hidden="1" thickBot="1">
      <c r="A49" s="321">
        <v>11.4</v>
      </c>
      <c r="B49" s="750" t="s">
        <v>418</v>
      </c>
      <c r="C49" s="95"/>
      <c r="D49" s="751"/>
      <c r="E49" s="752" t="s">
        <v>126</v>
      </c>
      <c r="F49" s="753">
        <f>IFERROR(('Погр. тип 1 А1_ВК'!F49+П1А1!F49)/('Погр. тип 1 А1_ВК'!F$206+П1А1!F$206)*Э4А1!F$210,0)</f>
        <v>0</v>
      </c>
      <c r="G49" s="753">
        <f>IFERROR(('Погр. тип 1 А1_ВК'!G49+П1А1!G49)/('Погр. тип 1 А1_ВК'!G$206+П1А1!G$206)*Э4А1!G$210,0)</f>
        <v>0</v>
      </c>
      <c r="H49" s="753">
        <f>IFERROR(('Погр. тип 1 А1_ВК'!H49+П1А1!H49)/('Погр. тип 1 А1_ВК'!H$206+П1А1!H$206)*Э4А1!H$210,0)</f>
        <v>0</v>
      </c>
      <c r="I49" s="759">
        <f>IFERROR(('Погр. тип 1 А1_ВК'!I49+П1А1!I49)/('Погр. тип 1 А1_ВК'!I$206+П1А1!I$206)*Э4А1!I$210,0)</f>
        <v>0</v>
      </c>
      <c r="J49" s="833"/>
    </row>
    <row r="50" spans="1:10" ht="15" hidden="1" thickBot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781">
        <f>IFERROR(ROUND(60*2*I48/I$10,2),0)</f>
        <v>0</v>
      </c>
      <c r="J50" s="833"/>
    </row>
    <row r="51" spans="1:10" ht="15" hidden="1" thickBot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782">
        <f>IF(I50=0,0,I$11+I$12+I50)</f>
        <v>0</v>
      </c>
      <c r="J51" s="833"/>
    </row>
    <row r="52" spans="1:10" ht="15" hidden="1" thickBot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783">
        <f>IF(I51=0,0,ROUND(60/I51,1))</f>
        <v>0</v>
      </c>
      <c r="J52" s="833"/>
    </row>
    <row r="53" spans="1:10" ht="17.25" hidden="1" thickBot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784">
        <f>ROUND(I52*I$8,0)</f>
        <v>0</v>
      </c>
      <c r="J53" s="833"/>
    </row>
    <row r="54" spans="1:10" ht="14.2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785">
        <f>IF(I$14="да",0,IF(I53=0,0,(ROUND(I51*(ROUNDUP(I$13/I53,0)-ROUND(I$13/I53,2))/ROUND(I$13/I53,2),2))))</f>
        <v>0</v>
      </c>
      <c r="J54" s="833"/>
    </row>
    <row r="55" spans="1:10" ht="18.75" hidden="1" customHeight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783">
        <f>I51+I54</f>
        <v>0</v>
      </c>
      <c r="J55" s="833"/>
    </row>
    <row r="56" spans="1:10" ht="14.25" hidden="1" customHeight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783">
        <f>IF(I55=0,0,60/I55)</f>
        <v>0</v>
      </c>
      <c r="J56" s="833"/>
    </row>
    <row r="57" spans="1:10" ht="14.25" hidden="1" customHeight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786">
        <f>ROUND(I56*I$8,1)</f>
        <v>0</v>
      </c>
      <c r="J57" s="833"/>
    </row>
    <row r="58" spans="1:10" ht="16.5" hidden="1" customHeight="1" thickBot="1">
      <c r="A58" s="322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787">
        <f>IFERROR(I49/I$8*I48*I$9,0)</f>
        <v>0</v>
      </c>
      <c r="J58" s="833"/>
    </row>
    <row r="59" spans="1:10" ht="15" hidden="1" customHeight="1">
      <c r="A59" s="315">
        <v>11.5</v>
      </c>
      <c r="B59" s="734" t="s">
        <v>400</v>
      </c>
      <c r="C59" s="735" t="s">
        <v>147</v>
      </c>
      <c r="D59" s="736" t="s">
        <v>146</v>
      </c>
      <c r="E59" s="737" t="s">
        <v>145</v>
      </c>
      <c r="F59" s="738">
        <f>'Погр. тип 1 А1_ВК'!F59</f>
        <v>0</v>
      </c>
      <c r="G59" s="738">
        <f>'Погр. тип 1 А1_ВК'!G59</f>
        <v>0</v>
      </c>
      <c r="H59" s="738">
        <f>'Погр. тип 1 А1_ВК'!H59</f>
        <v>0</v>
      </c>
      <c r="I59" s="845">
        <f>'Погр. тип 1 А1_ВК'!I59</f>
        <v>0</v>
      </c>
      <c r="J59" s="833"/>
    </row>
    <row r="60" spans="1:10" ht="14.25" hidden="1" customHeight="1">
      <c r="A60" s="322">
        <v>11.5</v>
      </c>
      <c r="B60" s="750" t="s">
        <v>419</v>
      </c>
      <c r="C60" s="95"/>
      <c r="D60" s="751"/>
      <c r="E60" s="752" t="s">
        <v>126</v>
      </c>
      <c r="F60" s="753">
        <f>IFERROR(('Погр. тип 1 А1_ВК'!F60+П1А1!F60)/('Погр. тип 1 А1_ВК'!F$206+П1А1!F$206)*Э4А1!F$210,0)</f>
        <v>0</v>
      </c>
      <c r="G60" s="753">
        <f>IFERROR(('Погр. тип 1 А1_ВК'!G60+П1А1!G60)/('Погр. тип 1 А1_ВК'!G$206+П1А1!G$206)*Э4А1!G$210,0)</f>
        <v>0</v>
      </c>
      <c r="H60" s="753">
        <f>IFERROR(('Погр. тип 1 А1_ВК'!H60+П1А1!H60)/('Погр. тип 1 А1_ВК'!H$206+П1А1!H$206)*Э4А1!H$210,0)</f>
        <v>0</v>
      </c>
      <c r="I60" s="759">
        <f>IFERROR(('Погр. тип 1 А1_ВК'!I60+П1А1!I60)/('Погр. тип 1 А1_ВК'!I$206+П1А1!I$206)*Э4А1!I$210,0)</f>
        <v>0</v>
      </c>
      <c r="J60" s="833"/>
    </row>
    <row r="61" spans="1:10" ht="14.25" hidden="1" customHeight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788">
        <f>IFERROR(ROUND(60*2*I59/I$10,2),0)</f>
        <v>0</v>
      </c>
      <c r="J61" s="833"/>
    </row>
    <row r="62" spans="1:10" ht="16.5" hidden="1" customHeight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789">
        <f>IF(I61=0,0,I$11+I$12+I61)</f>
        <v>0</v>
      </c>
      <c r="J62" s="833"/>
    </row>
    <row r="63" spans="1:10" ht="16.5" hidden="1" customHeight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790">
        <f>IF(I62=0,0,ROUND(60/I62,1))</f>
        <v>0</v>
      </c>
      <c r="J63" s="833"/>
    </row>
    <row r="64" spans="1:10" ht="16.5" hidden="1" customHeight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791">
        <f>ROUND(I63*I$8,0)</f>
        <v>0</v>
      </c>
      <c r="J64" s="833"/>
    </row>
    <row r="65" spans="1:10" ht="15.75" hidden="1" customHeight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792">
        <f>IF(I$14="да",0,IF(I64=0,0,(ROUND(I62*(ROUNDUP(I$13/I64,0)-ROUND(I$13/I64,2))/ROUND(I$13/I64,2),2))))</f>
        <v>0</v>
      </c>
      <c r="J65" s="833"/>
    </row>
    <row r="66" spans="1:10" ht="12.75" hidden="1" customHeight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790">
        <f>I62+I65</f>
        <v>0</v>
      </c>
      <c r="J66" s="833"/>
    </row>
    <row r="67" spans="1:10" ht="13.5" hidden="1" customHeight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790">
        <f>IF(I66=0,0,60/I66)</f>
        <v>0</v>
      </c>
      <c r="J67" s="833"/>
    </row>
    <row r="68" spans="1:10" ht="14.25" hidden="1" customHeight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793">
        <f>ROUND(I67*I$8,1)</f>
        <v>0</v>
      </c>
      <c r="J68" s="833"/>
    </row>
    <row r="69" spans="1:10" ht="18.75" hidden="1" customHeight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794">
        <f>IFERROR(I60/I$8*I59*I$9,0)</f>
        <v>0</v>
      </c>
      <c r="J69" s="833"/>
    </row>
    <row r="70" spans="1:10" ht="14.25" hidden="1" customHeight="1">
      <c r="A70" s="315">
        <v>11.6</v>
      </c>
      <c r="B70" s="734" t="s">
        <v>439</v>
      </c>
      <c r="C70" s="735" t="s">
        <v>147</v>
      </c>
      <c r="D70" s="736" t="s">
        <v>146</v>
      </c>
      <c r="E70" s="737" t="s">
        <v>145</v>
      </c>
      <c r="F70" s="738">
        <f>'Погр. тип 1 А1_ВК'!F70</f>
        <v>0</v>
      </c>
      <c r="G70" s="738">
        <f>'Погр. тип 1 А1_ВК'!G70</f>
        <v>0</v>
      </c>
      <c r="H70" s="738">
        <f>'Погр. тип 1 А1_ВК'!H70</f>
        <v>0</v>
      </c>
      <c r="I70" s="845">
        <f>'Погр. тип 1 А1_ВК'!I70</f>
        <v>0</v>
      </c>
      <c r="J70" s="833"/>
    </row>
    <row r="71" spans="1:10" ht="14.25" hidden="1" customHeight="1">
      <c r="A71" s="321">
        <v>11.6</v>
      </c>
      <c r="B71" s="750" t="s">
        <v>420</v>
      </c>
      <c r="C71" s="95"/>
      <c r="D71" s="751"/>
      <c r="E71" s="752" t="s">
        <v>126</v>
      </c>
      <c r="F71" s="753">
        <f>IFERROR(('Погр. тип 1 А1_ВК'!F71+П1А1!F71)/('Погр. тип 1 А1_ВК'!F$206+П1А1!F$206)*Э4А1!F$210,0)</f>
        <v>0</v>
      </c>
      <c r="G71" s="753">
        <f>IFERROR(('Погр. тип 1 А1_ВК'!G71+П1А1!G71)/('Погр. тип 1 А1_ВК'!G$206+П1А1!G$206)*Э4А1!G$210,0)</f>
        <v>0</v>
      </c>
      <c r="H71" s="753">
        <f>IFERROR(('Погр. тип 1 А1_ВК'!H71+П1А1!H71)/('Погр. тип 1 А1_ВК'!H$206+П1А1!H$206)*Э4А1!H$210,0)</f>
        <v>0</v>
      </c>
      <c r="I71" s="759">
        <f>IFERROR(('Погр. тип 1 А1_ВК'!I71+П1А1!I71)/('Погр. тип 1 А1_ВК'!I$206+П1А1!I$206)*Э4А1!I$210,0)</f>
        <v>0</v>
      </c>
      <c r="J71" s="833"/>
    </row>
    <row r="72" spans="1:10" ht="16.5" hidden="1" customHeight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795">
        <f>IFERROR(ROUND(60*2*I70/I$10,2),0)</f>
        <v>0</v>
      </c>
      <c r="J72" s="833"/>
    </row>
    <row r="73" spans="1:10" ht="15" hidden="1" customHeight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796">
        <f>IF(I72=0,0,I$11+I$12+I72)</f>
        <v>0</v>
      </c>
      <c r="J73" s="833"/>
    </row>
    <row r="74" spans="1:10" ht="14.25" hidden="1" customHeight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797">
        <f>IF(I73=0,0,ROUND(60/I73,1))</f>
        <v>0</v>
      </c>
      <c r="J74" s="833"/>
    </row>
    <row r="75" spans="1:10" ht="14.25" hidden="1" customHeight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798">
        <f>ROUND(I74*I$8,0)</f>
        <v>0</v>
      </c>
      <c r="J75" s="833"/>
    </row>
    <row r="76" spans="1:10" ht="16.5" hidden="1" customHeight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799">
        <f>IF(I$14="да",0,IF(I75=0,0,(ROUND(I73*(ROUNDUP(I$13/I75,0)-ROUND(I$13/I75,2))/ROUND(I$13/I75,2),2))))</f>
        <v>0</v>
      </c>
      <c r="J76" s="833"/>
    </row>
    <row r="77" spans="1:10" ht="16.5" hidden="1" customHeight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797">
        <f>I73+I76</f>
        <v>0</v>
      </c>
      <c r="J77" s="833"/>
    </row>
    <row r="78" spans="1:10" ht="16.5" hidden="1" customHeight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797">
        <f>IF(I77=0,0,60/I77)</f>
        <v>0</v>
      </c>
      <c r="J78" s="833"/>
    </row>
    <row r="79" spans="1:10" ht="15.75" hidden="1" customHeight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800">
        <f>ROUND(I78*I$8,1)</f>
        <v>0</v>
      </c>
      <c r="J79" s="833"/>
    </row>
    <row r="80" spans="1:10" ht="12.75" hidden="1" customHeight="1" thickBot="1">
      <c r="A80" s="322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801">
        <f>IFERROR(I71/I$8*I70*I$9,0)</f>
        <v>0</v>
      </c>
      <c r="J80" s="833"/>
    </row>
    <row r="81" spans="1:10" ht="13.5" hidden="1" customHeight="1">
      <c r="A81" s="315">
        <v>11.7</v>
      </c>
      <c r="B81" s="734" t="s">
        <v>408</v>
      </c>
      <c r="C81" s="735" t="s">
        <v>147</v>
      </c>
      <c r="D81" s="736" t="s">
        <v>146</v>
      </c>
      <c r="E81" s="737" t="s">
        <v>145</v>
      </c>
      <c r="F81" s="738">
        <f>'Погр. тип 1 А1_ВК'!F81</f>
        <v>0</v>
      </c>
      <c r="G81" s="738">
        <f>'Погр. тип 1 А1_ВК'!G81</f>
        <v>0</v>
      </c>
      <c r="H81" s="738">
        <f>'Погр. тип 1 А1_ВК'!H81</f>
        <v>0</v>
      </c>
      <c r="I81" s="845">
        <f>'Погр. тип 1 А1_ВК'!I81</f>
        <v>0</v>
      </c>
      <c r="J81" s="833"/>
    </row>
    <row r="82" spans="1:10" ht="14.25" hidden="1" customHeight="1">
      <c r="A82" s="322">
        <v>11.7</v>
      </c>
      <c r="B82" s="750" t="s">
        <v>421</v>
      </c>
      <c r="C82" s="95"/>
      <c r="D82" s="751"/>
      <c r="E82" s="752" t="s">
        <v>126</v>
      </c>
      <c r="F82" s="753">
        <f>IFERROR(('Погр. тип 1 А1_ВК'!F82+П1А1!F82)/('Погр. тип 1 А1_ВК'!F$206+П1А1!F$206)*Э4А1!F$210,0)</f>
        <v>0</v>
      </c>
      <c r="G82" s="753">
        <f>IFERROR(('Погр. тип 1 А1_ВК'!G82+П1А1!G82)/('Погр. тип 1 А1_ВК'!G$206+П1А1!G$206)*Э4А1!G$210,0)</f>
        <v>0</v>
      </c>
      <c r="H82" s="753">
        <f>IFERROR(('Погр. тип 1 А1_ВК'!H82+П1А1!H82)/('Погр. тип 1 А1_ВК'!H$206+П1А1!H$206)*Э4А1!H$210,0)</f>
        <v>0</v>
      </c>
      <c r="I82" s="759">
        <f>IFERROR(('Погр. тип 1 А1_ВК'!I82+П1А1!I82)/('Погр. тип 1 А1_ВК'!I$206+П1А1!I$206)*Э4А1!I$210,0)</f>
        <v>0</v>
      </c>
      <c r="J82" s="833"/>
    </row>
    <row r="83" spans="1:10" ht="14.25" hidden="1" customHeight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802">
        <f>IFERROR(ROUND(60*2*I81/I$10,2),0)</f>
        <v>0</v>
      </c>
      <c r="J83" s="833"/>
    </row>
    <row r="84" spans="1:10" ht="14.25" hidden="1" customHeight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803">
        <f>IF(I83=0,0,I$11+I$12+I83)</f>
        <v>0</v>
      </c>
      <c r="J84" s="833"/>
    </row>
    <row r="85" spans="1:10" ht="14.25" hidden="1" customHeight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804">
        <f>IF(I84=0,0,ROUND(60/I84,1))</f>
        <v>0</v>
      </c>
      <c r="J85" s="833"/>
    </row>
    <row r="86" spans="1:10" ht="16.5" hidden="1" customHeight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805">
        <f>ROUND(I85*I$8,0)</f>
        <v>0</v>
      </c>
      <c r="J86" s="833"/>
    </row>
    <row r="87" spans="1:10" ht="14.25" hidden="1" customHeight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806">
        <f>IF(I$14="да",0,IF(I86=0,0,(ROUND(I84*(ROUNDUP(I$13/I86,0)-ROUND(I$13/I86,2))/ROUND(I$13/I86,2),2))))</f>
        <v>0</v>
      </c>
      <c r="J87" s="833"/>
    </row>
    <row r="88" spans="1:10" ht="14.25" hidden="1" customHeight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804">
        <f>I84+I87</f>
        <v>0</v>
      </c>
      <c r="J88" s="833"/>
    </row>
    <row r="89" spans="1:10" ht="14.25" hidden="1" customHeight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804">
        <f>IF(I88=0,0,60/I88)</f>
        <v>0</v>
      </c>
      <c r="J89" s="833"/>
    </row>
    <row r="90" spans="1:10" ht="16.5" hidden="1" customHeight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807">
        <f>ROUND(I89*I$8,1)</f>
        <v>0</v>
      </c>
      <c r="J90" s="833"/>
    </row>
    <row r="91" spans="1:10" ht="16.5" hidden="1" customHeight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808">
        <f>IFERROR(I82/I$8*I81*I$9,0)</f>
        <v>0</v>
      </c>
      <c r="J91" s="833"/>
    </row>
    <row r="92" spans="1:10" ht="16.5" hidden="1" customHeight="1">
      <c r="A92" s="315">
        <v>11.8</v>
      </c>
      <c r="B92" s="734" t="s">
        <v>447</v>
      </c>
      <c r="C92" s="735" t="s">
        <v>147</v>
      </c>
      <c r="D92" s="736" t="s">
        <v>146</v>
      </c>
      <c r="E92" s="737" t="s">
        <v>145</v>
      </c>
      <c r="F92" s="738">
        <f>'Погр. тип 1 А1_ВК'!F92</f>
        <v>0</v>
      </c>
      <c r="G92" s="738">
        <f>'Погр. тип 1 А1_ВК'!G92</f>
        <v>0</v>
      </c>
      <c r="H92" s="738">
        <f>'Погр. тип 1 А1_ВК'!H92</f>
        <v>0</v>
      </c>
      <c r="I92" s="845">
        <f>'Погр. тип 1 А1_ВК'!I92</f>
        <v>0</v>
      </c>
      <c r="J92" s="833"/>
    </row>
    <row r="93" spans="1:10" ht="15.75" hidden="1" customHeight="1">
      <c r="A93" s="322">
        <v>11.8</v>
      </c>
      <c r="B93" s="750" t="s">
        <v>422</v>
      </c>
      <c r="C93" s="95"/>
      <c r="D93" s="751"/>
      <c r="E93" s="752" t="s">
        <v>126</v>
      </c>
      <c r="F93" s="753">
        <f>IFERROR(('Погр. тип 1 А1_ВК'!F93+П1А1!F93)/('Погр. тип 1 А1_ВК'!F$206+П1А1!F$206)*Э4А1!F$210,0)</f>
        <v>0</v>
      </c>
      <c r="G93" s="753">
        <f>IFERROR(('Погр. тип 1 А1_ВК'!G93+П1А1!G93)/('Погр. тип 1 А1_ВК'!G$206+П1А1!G$206)*Э4А1!G$210,0)</f>
        <v>0</v>
      </c>
      <c r="H93" s="753">
        <f>IFERROR(('Погр. тип 1 А1_ВК'!H93+П1А1!H93)/('Погр. тип 1 А1_ВК'!H$206+П1А1!H$206)*Э4А1!H$210,0)</f>
        <v>0</v>
      </c>
      <c r="I93" s="759">
        <f>IFERROR(('Погр. тип 1 А1_ВК'!I93+П1А1!I93)/('Погр. тип 1 А1_ВК'!I$206+П1А1!I$206)*Э4А1!I$210,0)</f>
        <v>0</v>
      </c>
      <c r="J93" s="833"/>
    </row>
    <row r="94" spans="1:10" ht="12.75" hidden="1" customHeight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v>0</v>
      </c>
      <c r="G94" s="300">
        <v>0</v>
      </c>
      <c r="H94" s="300">
        <v>0</v>
      </c>
      <c r="I94" s="809">
        <v>0</v>
      </c>
      <c r="J94" s="833"/>
    </row>
    <row r="95" spans="1:10" ht="13.5" hidden="1" customHeight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810">
        <f>IF(I94=0,0,I$11+I$12+I94)</f>
        <v>0</v>
      </c>
      <c r="J95" s="833"/>
    </row>
    <row r="96" spans="1:10" ht="14.25" hidden="1" customHeight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811">
        <f>IF(I95=0,0,ROUND(60/I95,1))</f>
        <v>0</v>
      </c>
      <c r="J96" s="833"/>
    </row>
    <row r="97" spans="1:10" ht="14.25" hidden="1" customHeight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812">
        <f>ROUND(I96*I$8,0)</f>
        <v>0</v>
      </c>
      <c r="J97" s="833"/>
    </row>
    <row r="98" spans="1:10" ht="14.25" hidden="1" customHeight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813">
        <f>IF(I$14="да",0,IF(I97=0,0,(ROUND(I95*(ROUNDUP(I$13/I97,0)-ROUND(I$13/I97,2))/ROUND(I$13/I97,2),2))))</f>
        <v>0</v>
      </c>
      <c r="J98" s="833"/>
    </row>
    <row r="99" spans="1:10" ht="14.25" hidden="1" customHeight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811">
        <f>I95+I98</f>
        <v>0</v>
      </c>
      <c r="J99" s="834"/>
    </row>
    <row r="100" spans="1:10" ht="16.5" hidden="1" customHeight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811">
        <f>IF(I99=0,0,60/I99)</f>
        <v>0</v>
      </c>
      <c r="J100" s="835"/>
    </row>
    <row r="101" spans="1:10" ht="14.25" hidden="1" customHeight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814">
        <f>ROUND(I100*I$8,1)</f>
        <v>0</v>
      </c>
      <c r="J101" s="836"/>
    </row>
    <row r="102" spans="1:10" ht="14.25" hidden="1" customHeight="1" thickBot="1">
      <c r="A102" s="344">
        <v>11.8</v>
      </c>
      <c r="B102" s="642" t="s">
        <v>454</v>
      </c>
      <c r="C102" s="348" t="s">
        <v>470</v>
      </c>
      <c r="D102" s="347"/>
      <c r="E102" s="665" t="s">
        <v>471</v>
      </c>
      <c r="F102" s="666">
        <f>IFERROR(F93/F$8*F92*F$9,0)</f>
        <v>0</v>
      </c>
      <c r="G102" s="666">
        <f>IFERROR(G93/G$8*G92*G$9,0)</f>
        <v>0</v>
      </c>
      <c r="H102" s="666">
        <f>IFERROR(H93/H$8*H92*H$9,0)</f>
        <v>0</v>
      </c>
      <c r="I102" s="815">
        <f>IFERROR(I93/I$8*I92*I$9,0)</f>
        <v>0</v>
      </c>
      <c r="J102" s="837"/>
    </row>
    <row r="103" spans="1:10" ht="19.5" thickBot="1">
      <c r="A103" s="727" t="s">
        <v>707</v>
      </c>
      <c r="B103" s="660"/>
      <c r="C103" s="660"/>
      <c r="D103" s="660"/>
      <c r="E103" s="660"/>
      <c r="F103" s="660"/>
      <c r="G103" s="660"/>
      <c r="H103" s="660"/>
      <c r="I103" s="660"/>
      <c r="J103" s="838"/>
    </row>
    <row r="104" spans="1:10" ht="29.25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816" t="s">
        <v>72</v>
      </c>
      <c r="J104" s="839" t="s">
        <v>71</v>
      </c>
    </row>
    <row r="105" spans="1:10" ht="16.5" customHeight="1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'Экс 4 (1250)'!F32</f>
        <v>90.3</v>
      </c>
      <c r="G105" s="335">
        <f>'Экс 4 (1250)'!G32</f>
        <v>90.3</v>
      </c>
      <c r="H105" s="335">
        <f>'Экс 4 (1250)'!H32</f>
        <v>90.3</v>
      </c>
      <c r="I105" s="756">
        <f>'Экс 4 (1250)'!I32</f>
        <v>90.3</v>
      </c>
      <c r="J105" s="840"/>
    </row>
    <row r="106" spans="1:10" ht="16.5" customHeight="1">
      <c r="A106" s="321">
        <v>3</v>
      </c>
      <c r="B106" s="210" t="s">
        <v>359</v>
      </c>
      <c r="C106" s="215" t="s">
        <v>106</v>
      </c>
      <c r="D106" s="207" t="s">
        <v>168</v>
      </c>
      <c r="E106" s="94" t="s">
        <v>167</v>
      </c>
      <c r="F106" s="335">
        <f>'Экс 4 (1250)'!F33</f>
        <v>1.8733579498806623</v>
      </c>
      <c r="G106" s="335">
        <f>'Экс 4 (1250)'!G33</f>
        <v>1.9981489855158836</v>
      </c>
      <c r="H106" s="335">
        <f>'Экс 4 (1250)'!H33</f>
        <v>1.8452780584914406</v>
      </c>
      <c r="I106" s="756">
        <f>'Экс 4 (1250)'!I33</f>
        <v>1.8139311317009195</v>
      </c>
      <c r="J106" s="827"/>
    </row>
    <row r="107" spans="1:10" ht="15.75" customHeight="1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IF('Экс 4 (1250)'!F34&lt;'Экс 4 (1250)'!F36,ROUND(F105/F106,1),'Экс 4 (1250)'!F36)</f>
        <v>46.153846153846153</v>
      </c>
      <c r="G107" s="41">
        <f>IF('Экс 4 (1250)'!G34&lt;'Экс 4 (1250)'!G36,ROUND(G105/G106,1),'Экс 4 (1250)'!G36)</f>
        <v>45.2</v>
      </c>
      <c r="H107" s="41">
        <f>IF('Экс 4 (1250)'!H34&lt;'Экс 4 (1250)'!H36,ROUND(H105/H106,1),'Экс 4 (1250)'!H36)</f>
        <v>46.153846153846153</v>
      </c>
      <c r="I107" s="757">
        <f>IF('Экс 4 (1250)'!I34&lt;'Экс 4 (1250)'!I36,ROUND(I105/I106,1),'Экс 4 (1250)'!I36)</f>
        <v>46.153846153846153</v>
      </c>
      <c r="J107" s="828"/>
    </row>
    <row r="108" spans="1:10" ht="12.75" customHeight="1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86.5</v>
      </c>
      <c r="G108" s="97">
        <f>ROUND(G107*G106,1)</f>
        <v>90.3</v>
      </c>
      <c r="H108" s="97">
        <f>ROUND(H107*H106,1)</f>
        <v>85.2</v>
      </c>
      <c r="I108" s="758">
        <f>ROUND(I107*I106,1)</f>
        <v>83.7</v>
      </c>
      <c r="J108" s="829"/>
    </row>
    <row r="109" spans="1:10" ht="13.5" customHeight="1">
      <c r="A109" s="321">
        <v>6</v>
      </c>
      <c r="B109" s="96" t="s">
        <v>160</v>
      </c>
      <c r="C109" s="95" t="s">
        <v>159</v>
      </c>
      <c r="D109" s="728" t="s">
        <v>11</v>
      </c>
      <c r="E109" s="209" t="s">
        <v>158</v>
      </c>
      <c r="F109" s="30">
        <f>Э2А1!F109</f>
        <v>20</v>
      </c>
      <c r="G109" s="30">
        <f>Э2А1!G109</f>
        <v>20</v>
      </c>
      <c r="H109" s="30">
        <f>Э2А1!H109</f>
        <v>20</v>
      </c>
      <c r="I109" s="30">
        <f>Э2А1!I109</f>
        <v>20</v>
      </c>
      <c r="J109" s="830" t="s">
        <v>153</v>
      </c>
    </row>
    <row r="110" spans="1:10" ht="14.25" customHeight="1">
      <c r="A110" s="321">
        <v>7</v>
      </c>
      <c r="B110" s="96" t="s">
        <v>157</v>
      </c>
      <c r="C110" s="95" t="s">
        <v>156</v>
      </c>
      <c r="D110" s="214" t="s">
        <v>151</v>
      </c>
      <c r="E110" s="209" t="s">
        <v>61</v>
      </c>
      <c r="F110" s="213">
        <f>'Экс 4 (1250)'!F40</f>
        <v>9.67</v>
      </c>
      <c r="G110" s="213">
        <f>'Экс 4 (1250)'!G40</f>
        <v>9.23</v>
      </c>
      <c r="H110" s="213">
        <f>'Экс 4 (1250)'!H40</f>
        <v>9.67</v>
      </c>
      <c r="I110" s="213">
        <f>'Экс 4 (1250)'!I40</f>
        <v>9.67</v>
      </c>
      <c r="J110" s="831"/>
    </row>
    <row r="111" spans="1:10" ht="14.25" customHeight="1">
      <c r="A111" s="321">
        <v>8</v>
      </c>
      <c r="B111" s="96" t="s">
        <v>155</v>
      </c>
      <c r="C111" s="95" t="s">
        <v>154</v>
      </c>
      <c r="D111" s="728" t="s">
        <v>11</v>
      </c>
      <c r="E111" s="730" t="s">
        <v>61</v>
      </c>
      <c r="F111" s="698">
        <v>1</v>
      </c>
      <c r="G111" s="698">
        <v>1</v>
      </c>
      <c r="H111" s="698">
        <v>1</v>
      </c>
      <c r="I111" s="698">
        <v>1</v>
      </c>
      <c r="J111" s="830" t="s">
        <v>153</v>
      </c>
    </row>
    <row r="112" spans="1:10" ht="14.25" customHeight="1">
      <c r="A112" s="321">
        <v>9</v>
      </c>
      <c r="B112" s="212" t="s">
        <v>455</v>
      </c>
      <c r="C112" s="94" t="s">
        <v>152</v>
      </c>
      <c r="D112" s="211" t="s">
        <v>151</v>
      </c>
      <c r="E112" s="94" t="s">
        <v>127</v>
      </c>
      <c r="F112" s="98">
        <f>'Экс 4 (1250)'!F69</f>
        <v>285.6406537506071</v>
      </c>
      <c r="G112" s="98">
        <f>'Экс 4 (1250)'!G69</f>
        <v>285.6406537506071</v>
      </c>
      <c r="H112" s="98">
        <f>'Экс 4 (1250)'!H69</f>
        <v>285.6406537506071</v>
      </c>
      <c r="I112" s="98">
        <f>'Экс 4 (1250)'!I69</f>
        <v>285.6406537506071</v>
      </c>
      <c r="J112" s="832"/>
    </row>
    <row r="113" spans="1:20" ht="14.25" customHeight="1" thickBot="1">
      <c r="A113" s="321">
        <v>10</v>
      </c>
      <c r="B113" s="210" t="s">
        <v>150</v>
      </c>
      <c r="C113" s="95" t="s">
        <v>149</v>
      </c>
      <c r="D113" s="731" t="s">
        <v>148</v>
      </c>
      <c r="E113" s="94"/>
      <c r="F113" s="732" t="str">
        <f>Э2А1!F113</f>
        <v>да</v>
      </c>
      <c r="G113" s="732" t="str">
        <f>Э2А1!G113</f>
        <v>да</v>
      </c>
      <c r="H113" s="732" t="str">
        <f>Э2А1!H113</f>
        <v>да</v>
      </c>
      <c r="I113" s="732" t="str">
        <f>Э2А1!I113</f>
        <v>да</v>
      </c>
      <c r="J113" s="834"/>
    </row>
    <row r="114" spans="1:20" ht="16.5" customHeight="1" thickBot="1">
      <c r="A114" s="315">
        <v>11.1</v>
      </c>
      <c r="B114" s="734" t="s">
        <v>383</v>
      </c>
      <c r="C114" s="735" t="s">
        <v>147</v>
      </c>
      <c r="D114" s="736" t="s">
        <v>146</v>
      </c>
      <c r="E114" s="737" t="s">
        <v>145</v>
      </c>
      <c r="F114" s="738">
        <f>Э2А1!F114</f>
        <v>2.0959666466286695</v>
      </c>
      <c r="G114" s="738">
        <f>Э2А1!G114</f>
        <v>2.1503101805281504</v>
      </c>
      <c r="H114" s="738">
        <f>Э2А1!H114</f>
        <v>2.25</v>
      </c>
      <c r="I114" s="738">
        <f>Э2А1!I114</f>
        <v>1.96</v>
      </c>
      <c r="J114" s="834"/>
    </row>
    <row r="115" spans="1:20" ht="14.25" customHeight="1" thickBot="1">
      <c r="A115" s="321">
        <v>11.1</v>
      </c>
      <c r="B115" s="750" t="s">
        <v>384</v>
      </c>
      <c r="C115" s="95"/>
      <c r="D115" s="751"/>
      <c r="E115" s="752" t="s">
        <v>126</v>
      </c>
      <c r="F115" s="753">
        <f>'Экс 4 (1250)'!F57</f>
        <v>10000</v>
      </c>
      <c r="G115" s="753">
        <f>'Экс 4 (1250)'!G57</f>
        <v>10000</v>
      </c>
      <c r="H115" s="753">
        <f>'Экс 4 (1250)'!H57</f>
        <v>10000</v>
      </c>
      <c r="I115" s="753">
        <f>'Экс 4 (1250)'!I57</f>
        <v>10000</v>
      </c>
      <c r="J115" s="834"/>
      <c r="M115" s="1625">
        <f>F115+G115+H115+I115</f>
        <v>40000</v>
      </c>
    </row>
    <row r="116" spans="1:20" ht="14.25" customHeight="1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12.58</v>
      </c>
      <c r="G116" s="204">
        <f>IFERROR(ROUND(60*2*G114/G$109,2),0)</f>
        <v>12.9</v>
      </c>
      <c r="H116" s="204">
        <f>IFERROR(ROUND(60*2*H114/H$109,2),0)</f>
        <v>13.5</v>
      </c>
      <c r="I116" s="760">
        <f>IFERROR(ROUND(60*2*I114/I$109,2),0)</f>
        <v>11.76</v>
      </c>
      <c r="J116" s="834"/>
    </row>
    <row r="117" spans="1:20" ht="14.25" customHeight="1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23.25</v>
      </c>
      <c r="G117" s="203">
        <f>IF(G116=0,0,G$110+G$111+G116)</f>
        <v>23.130000000000003</v>
      </c>
      <c r="H117" s="203">
        <f>IF(H116=0,0,H$110+H$111+H116)</f>
        <v>24.17</v>
      </c>
      <c r="I117" s="203">
        <f>IF(I116=0,0,I$110+I$111+I116)</f>
        <v>22.43</v>
      </c>
      <c r="J117" s="834"/>
    </row>
    <row r="118" spans="1:20" ht="16.5" customHeight="1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2.6</v>
      </c>
      <c r="G118" s="196">
        <f>IF(G117=0,0,ROUND(60/G117,1))</f>
        <v>2.6</v>
      </c>
      <c r="H118" s="196">
        <f>IF(H117=0,0,ROUND(60/H117,1))</f>
        <v>2.5</v>
      </c>
      <c r="I118" s="762">
        <f>IF(I117=0,0,ROUND(60/I117,1))</f>
        <v>2.7</v>
      </c>
      <c r="J118" s="834"/>
    </row>
    <row r="119" spans="1:20" ht="16.5" customHeight="1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120</v>
      </c>
      <c r="G119" s="201">
        <f>ROUND(G118*G$107,0)</f>
        <v>118</v>
      </c>
      <c r="H119" s="201">
        <f>ROUND(H118*H$107,0)</f>
        <v>115</v>
      </c>
      <c r="I119" s="201">
        <f>ROUND(I118*I$107,0)</f>
        <v>125</v>
      </c>
      <c r="J119" s="834"/>
    </row>
    <row r="120" spans="1:20" ht="16.5" customHeight="1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764">
        <f>IF(I$14="да",0,IF(I119=0,0,(ROUND(I117*(ROUNDUP(I$13/I119,0)-ROUND(I$13/I119,2))/ROUND(I$13/I119,2),2))))</f>
        <v>0</v>
      </c>
      <c r="J120" s="834"/>
    </row>
    <row r="121" spans="1:20" ht="15.75" customHeight="1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23.25</v>
      </c>
      <c r="G121" s="196">
        <f>G117+G120</f>
        <v>23.130000000000003</v>
      </c>
      <c r="H121" s="196">
        <f>H117+H120</f>
        <v>24.17</v>
      </c>
      <c r="I121" s="762">
        <f>I117+I120</f>
        <v>22.43</v>
      </c>
      <c r="J121" s="834"/>
      <c r="Q121" s="89">
        <f>Q123*Q122</f>
        <v>1191000</v>
      </c>
      <c r="R121" s="89">
        <f>R123*R122</f>
        <v>1173000</v>
      </c>
      <c r="S121" s="89">
        <f>S123*S122</f>
        <v>1146000</v>
      </c>
      <c r="T121" s="89">
        <f>T123*T122</f>
        <v>1235000</v>
      </c>
    </row>
    <row r="122" spans="1:20" ht="12.75" customHeight="1" thickBo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2.5806451612903225</v>
      </c>
      <c r="G122" s="196">
        <f>IF(G121=0,0,60/G121)</f>
        <v>2.5940337224383914</v>
      </c>
      <c r="H122" s="196">
        <f>IF(H121=0,0,60/H121)</f>
        <v>2.4824162184526268</v>
      </c>
      <c r="I122" s="762">
        <f>IF(I121=0,0,60/I121)</f>
        <v>2.6749888542131073</v>
      </c>
      <c r="J122" s="834"/>
      <c r="Q122" s="89">
        <f>'Экс 4 (1250)'!F57</f>
        <v>10000</v>
      </c>
      <c r="R122" s="89">
        <f>'Экс 4 (1250)'!G57</f>
        <v>10000</v>
      </c>
      <c r="S122" s="89">
        <f>'Экс 4 (1250)'!H57</f>
        <v>10000</v>
      </c>
      <c r="T122" s="89">
        <f>'Экс 4 (1250)'!I57</f>
        <v>10000</v>
      </c>
    </row>
    <row r="123" spans="1:20" ht="13.5" customHeight="1" thickBo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119.1</v>
      </c>
      <c r="G123" s="195">
        <f>ROUND(G122*G$107,1)</f>
        <v>117.3</v>
      </c>
      <c r="H123" s="195">
        <f>ROUND(H122*H$107,1)</f>
        <v>114.6</v>
      </c>
      <c r="I123" s="195">
        <f>ROUND(I122*I$107,1)</f>
        <v>123.5</v>
      </c>
      <c r="J123" s="834"/>
      <c r="M123" s="1625">
        <f>IF(M115=0,0,(F115*F123+G115*G123+H115*H123+I115*I123)/M115)</f>
        <v>118.625</v>
      </c>
      <c r="Q123" s="1130">
        <f>F123</f>
        <v>119.1</v>
      </c>
      <c r="R123" s="1130">
        <f>G123</f>
        <v>117.3</v>
      </c>
      <c r="S123" s="1130">
        <f>H123</f>
        <v>114.6</v>
      </c>
      <c r="T123" s="1130">
        <f>I123</f>
        <v>123.5</v>
      </c>
    </row>
    <row r="124" spans="1:20" ht="14.25" customHeight="1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39281.90823556565</v>
      </c>
      <c r="G124" s="613">
        <f>IFERROR(G115/G$107*G114*G$108,0)</f>
        <v>42958.630376480527</v>
      </c>
      <c r="H124" s="613">
        <f>IFERROR(H115/H$107*H114*H$108,0)</f>
        <v>41535</v>
      </c>
      <c r="I124" s="766">
        <f>IFERROR(I115/I$107*I114*I$108,0)</f>
        <v>35544.6</v>
      </c>
      <c r="J124" s="834"/>
      <c r="M124" s="1625">
        <f>M115*M123</f>
        <v>4745000</v>
      </c>
    </row>
    <row r="125" spans="1:20" ht="14.25" hidden="1" customHeight="1">
      <c r="A125" s="315">
        <v>11.2</v>
      </c>
      <c r="B125" s="734" t="s">
        <v>423</v>
      </c>
      <c r="C125" s="735" t="s">
        <v>147</v>
      </c>
      <c r="D125" s="736" t="s">
        <v>146</v>
      </c>
      <c r="E125" s="737" t="s">
        <v>145</v>
      </c>
      <c r="F125" s="738">
        <f>'Погр. тип 1 А1_ВК'!F125</f>
        <v>0</v>
      </c>
      <c r="G125" s="738">
        <f>'Погр. тип 1 А1_ВК'!G125</f>
        <v>0</v>
      </c>
      <c r="H125" s="738">
        <f>'Погр. тип 1 А1_ВК'!H125</f>
        <v>0</v>
      </c>
      <c r="I125" s="845">
        <f>'Погр. тип 1 А1_ВК'!I125</f>
        <v>0</v>
      </c>
      <c r="J125" s="834"/>
    </row>
    <row r="126" spans="1:20" ht="14.25" hidden="1" customHeight="1">
      <c r="A126" s="322">
        <v>11.2</v>
      </c>
      <c r="B126" s="750" t="s">
        <v>416</v>
      </c>
      <c r="C126" s="95"/>
      <c r="D126" s="751"/>
      <c r="E126" s="752" t="s">
        <v>126</v>
      </c>
      <c r="F126" s="753">
        <f>IFERROR(('Погр. тип 1 А1_ВК'!F126+П1А1!F126)/('Погр. тип 1 А1_ВК'!F$206+П1А1!F$206)*Э4А1!F$210,0)</f>
        <v>0</v>
      </c>
      <c r="G126" s="753">
        <f>IFERROR(('Погр. тип 1 А1_ВК'!G126+П1А1!G126)/('Погр. тип 1 А1_ВК'!G$206+П1А1!G$206)*Э4А1!G$210,0)</f>
        <v>0</v>
      </c>
      <c r="H126" s="753">
        <f>IFERROR(('Погр. тип 1 А1_ВК'!H126+П1А1!H126)/('Погр. тип 1 А1_ВК'!H$206+П1А1!H$206)*Э4А1!H$210,0)</f>
        <v>0</v>
      </c>
      <c r="I126" s="759">
        <f>IFERROR(('Погр. тип 1 А1_ВК'!I126+П1А1!I126)/('Погр. тип 1 А1_ВК'!I$206+П1А1!I$206)*Э4А1!I$210,0)</f>
        <v>0</v>
      </c>
      <c r="J126" s="834"/>
    </row>
    <row r="127" spans="1:20" ht="14.25" hidden="1" customHeight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834"/>
    </row>
    <row r="128" spans="1:20" ht="16.5" hidden="1" customHeight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768">
        <f>IF(I127=0,0,I$110+I$111+I127)</f>
        <v>0</v>
      </c>
      <c r="J128" s="834"/>
    </row>
    <row r="129" spans="1:10" ht="14.25" hidden="1" customHeight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769">
        <f>IF(I128=0,0,ROUND(60/I128,1))</f>
        <v>0</v>
      </c>
      <c r="J129" s="834"/>
    </row>
    <row r="130" spans="1:10" ht="14.25" hidden="1" customHeight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770">
        <f>ROUND(I129*I$107,0)</f>
        <v>0</v>
      </c>
      <c r="J130" s="834"/>
    </row>
    <row r="131" spans="1:10" ht="14.25" hidden="1" customHeight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771">
        <f>IF(I$14="да",0,IF(I130=0,0,(ROUND(I128*(ROUNDUP(I$13/I130,0)-ROUND(I$13/I130,2))/ROUND(I$13/I130,2),2))))</f>
        <v>0</v>
      </c>
      <c r="J131" s="834"/>
    </row>
    <row r="132" spans="1:10" ht="16.5" hidden="1" customHeight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769">
        <f>I128+I131</f>
        <v>0</v>
      </c>
      <c r="J132" s="834"/>
    </row>
    <row r="133" spans="1:10" ht="16.5" hidden="1" customHeight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769">
        <f>IF(I132=0,0,60/I132)</f>
        <v>0</v>
      </c>
      <c r="J133" s="834"/>
    </row>
    <row r="134" spans="1:10" ht="16.5" hidden="1" customHeight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772">
        <f>ROUND(I133*I$8,1)</f>
        <v>0</v>
      </c>
      <c r="J134" s="834"/>
    </row>
    <row r="135" spans="1:10" ht="15.75" hidden="1" customHeight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817">
        <f>IFERROR(I126/I$107*I125*I$108,0)</f>
        <v>0</v>
      </c>
      <c r="J135" s="834"/>
    </row>
    <row r="136" spans="1:10" ht="12.75" hidden="1" customHeight="1">
      <c r="A136" s="315">
        <v>11.3</v>
      </c>
      <c r="B136" s="734" t="s">
        <v>392</v>
      </c>
      <c r="C136" s="735" t="s">
        <v>147</v>
      </c>
      <c r="D136" s="736" t="s">
        <v>146</v>
      </c>
      <c r="E136" s="737" t="s">
        <v>145</v>
      </c>
      <c r="F136" s="738">
        <f>'Погр. тип 1 А1_ВК'!F136</f>
        <v>0</v>
      </c>
      <c r="G136" s="738">
        <f>'Погр. тип 1 А1_ВК'!G136</f>
        <v>0</v>
      </c>
      <c r="H136" s="738">
        <f>'Погр. тип 1 А1_ВК'!H136</f>
        <v>0</v>
      </c>
      <c r="I136" s="845">
        <f>'Погр. тип 1 А1_ВК'!I136</f>
        <v>0</v>
      </c>
      <c r="J136" s="834"/>
    </row>
    <row r="137" spans="1:10" ht="13.5" hidden="1" customHeight="1">
      <c r="A137" s="322">
        <v>11.3</v>
      </c>
      <c r="B137" s="750" t="s">
        <v>417</v>
      </c>
      <c r="C137" s="95"/>
      <c r="D137" s="751"/>
      <c r="E137" s="752" t="s">
        <v>126</v>
      </c>
      <c r="F137" s="753">
        <f>IFERROR(('Погр. тип 1 А1_ВК'!F137+П1А1!F137)/('Погр. тип 1 А1_ВК'!F$206+П1А1!F$206)*Э4А1!F$210,0)</f>
        <v>0</v>
      </c>
      <c r="G137" s="753">
        <f>IFERROR(('Погр. тип 1 А1_ВК'!G137+П1А1!G137)/('Погр. тип 1 А1_ВК'!G$206+П1А1!G$206)*Э4А1!G$210,0)</f>
        <v>0</v>
      </c>
      <c r="H137" s="753">
        <f>IFERROR(('Погр. тип 1 А1_ВК'!H137+П1А1!H137)/('Погр. тип 1 А1_ВК'!H$206+П1А1!H$206)*Э4А1!H$210,0)</f>
        <v>0</v>
      </c>
      <c r="I137" s="759">
        <f>IFERROR(('Погр. тип 1 А1_ВК'!I137+П1А1!I137)/('Погр. тип 1 А1_ВК'!I$206+П1А1!I$206)*Э4А1!I$210,0)</f>
        <v>0</v>
      </c>
      <c r="J137" s="834"/>
    </row>
    <row r="138" spans="1:10" ht="15" hidden="1" thickBot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774">
        <f>IFERROR(ROUND(60*2*I136/I$109,2),0)</f>
        <v>0</v>
      </c>
      <c r="J138" s="834"/>
    </row>
    <row r="139" spans="1:10" ht="15" hidden="1" thickBot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775">
        <f>IF(I138=0,0,I$110+I$111+I138)</f>
        <v>0</v>
      </c>
      <c r="J139" s="834"/>
    </row>
    <row r="140" spans="1:10" ht="15" hidden="1" thickBot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776">
        <f>IF(I139=0,0,ROUND(60/I139,1))</f>
        <v>0</v>
      </c>
      <c r="J140" s="834"/>
    </row>
    <row r="141" spans="1:10" ht="17.25" hidden="1" thickBot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777">
        <f>ROUND(I140*I$107,0)</f>
        <v>0</v>
      </c>
      <c r="J141" s="834"/>
    </row>
    <row r="142" spans="1:10" ht="15" hidden="1" thickBot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778">
        <f>IF(I$14="да",0,IF(I141=0,0,(ROUND(I139*(ROUNDUP(I$13/I141,0)-ROUND(I$13/I141,2))/ROUND(I$13/I141,2),2))))</f>
        <v>0</v>
      </c>
      <c r="J142" s="834"/>
    </row>
    <row r="143" spans="1:10" ht="15" hidden="1" thickBot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776">
        <f>I139+I142</f>
        <v>0</v>
      </c>
      <c r="J143" s="834"/>
    </row>
    <row r="144" spans="1:10" s="91" customFormat="1" ht="15" hidden="1" thickBot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776">
        <f>IF(I143=0,0,60/I143)</f>
        <v>0</v>
      </c>
      <c r="J144" s="834"/>
    </row>
    <row r="145" spans="1:10" ht="17.25" hidden="1" thickBot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779">
        <f>ROUND(I144*I$8,1)</f>
        <v>0</v>
      </c>
      <c r="J145" s="834"/>
    </row>
    <row r="146" spans="1:10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818">
        <f>IFERROR(I137/I$107*I136*I$108,0)</f>
        <v>0</v>
      </c>
      <c r="J146" s="834"/>
    </row>
    <row r="147" spans="1:10" ht="15" hidden="1" thickBot="1">
      <c r="A147" s="315">
        <v>11.4</v>
      </c>
      <c r="B147" s="734" t="s">
        <v>431</v>
      </c>
      <c r="C147" s="735" t="s">
        <v>147</v>
      </c>
      <c r="D147" s="736" t="s">
        <v>146</v>
      </c>
      <c r="E147" s="737" t="s">
        <v>145</v>
      </c>
      <c r="F147" s="738">
        <f>'Погр. тип 1 А1_ВК'!F147</f>
        <v>0</v>
      </c>
      <c r="G147" s="738">
        <f>'Погр. тип 1 А1_ВК'!G147</f>
        <v>0</v>
      </c>
      <c r="H147" s="738">
        <f>'Погр. тип 1 А1_ВК'!H147</f>
        <v>0</v>
      </c>
      <c r="I147" s="845">
        <f>'Погр. тип 1 А1_ВК'!I147</f>
        <v>0</v>
      </c>
      <c r="J147" s="834"/>
    </row>
    <row r="148" spans="1:10" ht="16.5" hidden="1" thickBot="1">
      <c r="A148" s="321">
        <v>11.4</v>
      </c>
      <c r="B148" s="750" t="s">
        <v>418</v>
      </c>
      <c r="C148" s="95"/>
      <c r="D148" s="751"/>
      <c r="E148" s="752" t="s">
        <v>126</v>
      </c>
      <c r="F148" s="753">
        <f>IFERROR(('Погр. тип 1 А1_ВК'!F148+П1А1!F148)/('Погр. тип 1 А1_ВК'!F$206+П1А1!F$206)*Э4А1!F$210,0)</f>
        <v>0</v>
      </c>
      <c r="G148" s="753">
        <f>IFERROR(('Погр. тип 1 А1_ВК'!G148+П1А1!G148)/('Погр. тип 1 А1_ВК'!G$206+П1А1!G$206)*Э4А1!G$210,0)</f>
        <v>0</v>
      </c>
      <c r="H148" s="753">
        <f>IFERROR(('Погр. тип 1 А1_ВК'!H148+П1А1!H148)/('Погр. тип 1 А1_ВК'!H$206+П1А1!H$206)*Э4А1!H$210,0)</f>
        <v>0</v>
      </c>
      <c r="I148" s="759">
        <f>IFERROR(('Погр. тип 1 А1_ВК'!I148+П1А1!I148)/('Погр. тип 1 А1_ВК'!I$206+П1А1!I$206)*Э4А1!I$210,0)</f>
        <v>0</v>
      </c>
      <c r="J148" s="834"/>
    </row>
    <row r="149" spans="1:10" ht="15" hidden="1" thickBot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781">
        <f>IFERROR(ROUND(60*2*I147/I$109,2),0)</f>
        <v>0</v>
      </c>
      <c r="J149" s="834"/>
    </row>
    <row r="150" spans="1:10" ht="15" hidden="1" thickBot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782">
        <f>IF(I149=0,0,I$110+I$111+I149)</f>
        <v>0</v>
      </c>
      <c r="J150" s="834"/>
    </row>
    <row r="151" spans="1:10" ht="15" hidden="1" thickBot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783">
        <f>IF(I150=0,0,ROUND(60/I150,1))</f>
        <v>0</v>
      </c>
      <c r="J151" s="834"/>
    </row>
    <row r="152" spans="1:10" ht="17.25" hidden="1" thickBot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784">
        <f>ROUND(I151*I$107,0)</f>
        <v>0</v>
      </c>
      <c r="J152" s="834"/>
    </row>
    <row r="153" spans="1:10" ht="15" hidden="1" thickBot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785">
        <f>IF(I$14="да",0,IF(I152=0,0,(ROUND(I150*(ROUNDUP(I$13/I152,0)-ROUND(I$13/I152,2))/ROUND(I$13/I152,2),2))))</f>
        <v>0</v>
      </c>
      <c r="J153" s="834"/>
    </row>
    <row r="154" spans="1:10" ht="15" hidden="1" thickBot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783">
        <f>I150+I153</f>
        <v>0</v>
      </c>
      <c r="J154" s="834"/>
    </row>
    <row r="155" spans="1:10" ht="15" hidden="1" thickBot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783">
        <f>IF(I154=0,0,60/I154)</f>
        <v>0</v>
      </c>
      <c r="J155" s="834"/>
    </row>
    <row r="156" spans="1:10" ht="17.25" hidden="1" thickBot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786">
        <f>ROUND(I155*I$8,1)</f>
        <v>0</v>
      </c>
      <c r="J156" s="834"/>
    </row>
    <row r="157" spans="1:10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819">
        <f>IFERROR(I148/I$107*I147*I$108,0)</f>
        <v>0</v>
      </c>
      <c r="J157" s="834"/>
    </row>
    <row r="158" spans="1:10" ht="15" hidden="1" thickBot="1">
      <c r="A158" s="315">
        <v>11.5</v>
      </c>
      <c r="B158" s="734" t="s">
        <v>400</v>
      </c>
      <c r="C158" s="735" t="s">
        <v>147</v>
      </c>
      <c r="D158" s="736" t="s">
        <v>146</v>
      </c>
      <c r="E158" s="737" t="s">
        <v>145</v>
      </c>
      <c r="F158" s="738">
        <f>'Погр. тип 1 А1_ВК'!F158</f>
        <v>0</v>
      </c>
      <c r="G158" s="738">
        <f>'Погр. тип 1 А1_ВК'!G158</f>
        <v>0</v>
      </c>
      <c r="H158" s="738">
        <f>'Погр. тип 1 А1_ВК'!H158</f>
        <v>0</v>
      </c>
      <c r="I158" s="845">
        <f>'Погр. тип 1 А1_ВК'!I158</f>
        <v>0</v>
      </c>
      <c r="J158" s="834"/>
    </row>
    <row r="159" spans="1:10" ht="16.5" hidden="1" thickBot="1">
      <c r="A159" s="322">
        <v>11.5</v>
      </c>
      <c r="B159" s="750" t="s">
        <v>419</v>
      </c>
      <c r="C159" s="95"/>
      <c r="D159" s="751"/>
      <c r="E159" s="752" t="s">
        <v>126</v>
      </c>
      <c r="F159" s="753">
        <f>IFERROR(('Погр. тип 1 А1_ВК'!F159+П1А1!F159)/('Погр. тип 1 А1_ВК'!F$206+П1А1!F$206)*Э4А1!F$210,0)</f>
        <v>0</v>
      </c>
      <c r="G159" s="753">
        <f>IFERROR(('Погр. тип 1 А1_ВК'!G159+П1А1!G159)/('Погр. тип 1 А1_ВК'!G$206+П1А1!G$206)*Э4А1!G$210,0)</f>
        <v>0</v>
      </c>
      <c r="H159" s="753">
        <f>IFERROR(('Погр. тип 1 А1_ВК'!H159+П1А1!H159)/('Погр. тип 1 А1_ВК'!H$206+П1А1!H$206)*Э4А1!H$210,0)</f>
        <v>0</v>
      </c>
      <c r="I159" s="759">
        <f>IFERROR(('Погр. тип 1 А1_ВК'!I159+П1А1!I159)/('Погр. тип 1 А1_ВК'!I$206+П1А1!I$206)*Э4А1!I$210,0)</f>
        <v>0</v>
      </c>
      <c r="J159" s="834"/>
    </row>
    <row r="160" spans="1:10" ht="15" hidden="1" thickBot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788">
        <f>IFERROR(ROUND(60*2*I158/I$109,2),0)</f>
        <v>0</v>
      </c>
      <c r="J160" s="834"/>
    </row>
    <row r="161" spans="1:10" ht="15" hidden="1" thickBot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789">
        <f>IF(I160=0,0,I$110+I$111+I160)</f>
        <v>0</v>
      </c>
      <c r="J161" s="834"/>
    </row>
    <row r="162" spans="1:10" ht="15" hidden="1" thickBot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790">
        <f>IF(I161=0,0,ROUND(60/I161,1))</f>
        <v>0</v>
      </c>
      <c r="J162" s="834"/>
    </row>
    <row r="163" spans="1:10" ht="17.25" hidden="1" thickBot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791">
        <f>ROUND(I162*I$107,0)</f>
        <v>0</v>
      </c>
      <c r="J163" s="834"/>
    </row>
    <row r="164" spans="1:10" ht="15" hidden="1" thickBot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792">
        <f>IF(I$14="да",0,IF(I163=0,0,(ROUND(I161*(ROUNDUP(I$13/I163,0)-ROUND(I$13/I163,2))/ROUND(I$13/I163,2),2))))</f>
        <v>0</v>
      </c>
      <c r="J164" s="834"/>
    </row>
    <row r="165" spans="1:10" ht="15" hidden="1" thickBot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790">
        <f>I161+I164</f>
        <v>0</v>
      </c>
      <c r="J165" s="834"/>
    </row>
    <row r="166" spans="1:10" ht="15" hidden="1" thickBot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790">
        <f>IF(I165=0,0,60/I165)</f>
        <v>0</v>
      </c>
      <c r="J166" s="834"/>
    </row>
    <row r="167" spans="1:10" ht="17.25" hidden="1" thickBot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793">
        <f>ROUND(I166*I$8,1)</f>
        <v>0</v>
      </c>
      <c r="J167" s="834"/>
    </row>
    <row r="168" spans="1:10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820">
        <f>IFERROR(I159/I$107*I158*I$108,0)</f>
        <v>0</v>
      </c>
      <c r="J168" s="834"/>
    </row>
    <row r="169" spans="1:10" ht="15" hidden="1" thickBot="1">
      <c r="A169" s="315">
        <v>11.6</v>
      </c>
      <c r="B169" s="734" t="s">
        <v>439</v>
      </c>
      <c r="C169" s="735" t="s">
        <v>147</v>
      </c>
      <c r="D169" s="736" t="s">
        <v>146</v>
      </c>
      <c r="E169" s="737" t="s">
        <v>145</v>
      </c>
      <c r="F169" s="738">
        <f>'Погр. тип 1 А1_ВК'!F169</f>
        <v>0</v>
      </c>
      <c r="G169" s="738">
        <f>'Погр. тип 1 А1_ВК'!G169</f>
        <v>0</v>
      </c>
      <c r="H169" s="738">
        <f>'Погр. тип 1 А1_ВК'!H169</f>
        <v>0</v>
      </c>
      <c r="I169" s="845">
        <f>'Погр. тип 1 А1_ВК'!I169</f>
        <v>0</v>
      </c>
      <c r="J169" s="834"/>
    </row>
    <row r="170" spans="1:10" ht="16.5" hidden="1" thickBot="1">
      <c r="A170" s="321">
        <v>11.6</v>
      </c>
      <c r="B170" s="750" t="s">
        <v>420</v>
      </c>
      <c r="C170" s="95"/>
      <c r="D170" s="751"/>
      <c r="E170" s="752" t="s">
        <v>126</v>
      </c>
      <c r="F170" s="753">
        <f>IFERROR(('Погр. тип 1 А1_ВК'!F170+П1А1!F170)/('Погр. тип 1 А1_ВК'!F$206+П1А1!F$206)*Э4А1!F$210,0)</f>
        <v>0</v>
      </c>
      <c r="G170" s="753">
        <f>IFERROR(('Погр. тип 1 А1_ВК'!G170+П1А1!G170)/('Погр. тип 1 А1_ВК'!G$206+П1А1!G$206)*Э4А1!G$210,0)</f>
        <v>0</v>
      </c>
      <c r="H170" s="753">
        <f>IFERROR(('Погр. тип 1 А1_ВК'!H170+П1А1!H170)/('Погр. тип 1 А1_ВК'!H$206+П1А1!H$206)*Э4А1!H$210,0)</f>
        <v>0</v>
      </c>
      <c r="I170" s="759">
        <f>IFERROR(('Погр. тип 1 А1_ВК'!I170+П1А1!I170)/('Погр. тип 1 А1_ВК'!I$206+П1А1!I$206)*Э4А1!I$210,0)</f>
        <v>0</v>
      </c>
      <c r="J170" s="834"/>
    </row>
    <row r="171" spans="1:10" ht="15" hidden="1" thickBot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795">
        <f>IFERROR(ROUND(60*2*I169/I$109,2),0)</f>
        <v>0</v>
      </c>
      <c r="J171" s="834"/>
    </row>
    <row r="172" spans="1:10" ht="15" hidden="1" thickBot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796">
        <f>IF(I171=0,0,I$110+I$111+I171)</f>
        <v>0</v>
      </c>
      <c r="J172" s="834"/>
    </row>
    <row r="173" spans="1:10" ht="15" hidden="1" thickBot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797">
        <f>IF(I172=0,0,ROUND(60/I172,1))</f>
        <v>0</v>
      </c>
      <c r="J173" s="834"/>
    </row>
    <row r="174" spans="1:10" ht="17.25" hidden="1" thickBot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798">
        <f>ROUND(I173*I$107,0)</f>
        <v>0</v>
      </c>
      <c r="J174" s="834"/>
    </row>
    <row r="175" spans="1:10" ht="15" hidden="1" thickBot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799">
        <f>IF(I$14="да",0,IF(I174=0,0,(ROUND(I172*(ROUNDUP(I$13/I174,0)-ROUND(I$13/I174,2))/ROUND(I$13/I174,2),2))))</f>
        <v>0</v>
      </c>
      <c r="J175" s="834"/>
    </row>
    <row r="176" spans="1:10" ht="15" hidden="1" thickBot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797">
        <f>I172+I175</f>
        <v>0</v>
      </c>
      <c r="J176" s="834"/>
    </row>
    <row r="177" spans="1:10" ht="15" hidden="1" thickBot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797">
        <f>IF(I176=0,0,60/I176)</f>
        <v>0</v>
      </c>
      <c r="J177" s="834"/>
    </row>
    <row r="178" spans="1:10" ht="17.25" hidden="1" thickBot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800">
        <f>ROUND(I177*I$8,1)</f>
        <v>0</v>
      </c>
      <c r="J178" s="834"/>
    </row>
    <row r="179" spans="1:10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821">
        <f>IFERROR(I170/I$107*I169*I$108,0)</f>
        <v>0</v>
      </c>
      <c r="J179" s="834"/>
    </row>
    <row r="180" spans="1:10" ht="15" hidden="1" thickBot="1">
      <c r="A180" s="315">
        <v>11.7</v>
      </c>
      <c r="B180" s="734" t="s">
        <v>408</v>
      </c>
      <c r="C180" s="735" t="s">
        <v>147</v>
      </c>
      <c r="D180" s="736" t="s">
        <v>146</v>
      </c>
      <c r="E180" s="737" t="s">
        <v>145</v>
      </c>
      <c r="F180" s="738">
        <f>'Погр. тип 1 А1_ВК'!F180</f>
        <v>0</v>
      </c>
      <c r="G180" s="738">
        <f>'Погр. тип 1 А1_ВК'!G180</f>
        <v>0</v>
      </c>
      <c r="H180" s="738">
        <f>'Погр. тип 1 А1_ВК'!H180</f>
        <v>0</v>
      </c>
      <c r="I180" s="845">
        <f>'Погр. тип 1 А1_ВК'!I180</f>
        <v>0</v>
      </c>
      <c r="J180" s="834"/>
    </row>
    <row r="181" spans="1:10" ht="16.5" hidden="1" thickBot="1">
      <c r="A181" s="322">
        <v>11.7</v>
      </c>
      <c r="B181" s="750" t="s">
        <v>421</v>
      </c>
      <c r="C181" s="95"/>
      <c r="D181" s="751"/>
      <c r="E181" s="752" t="s">
        <v>126</v>
      </c>
      <c r="F181" s="753">
        <f>IFERROR(('Погр. тип 1 А1_ВК'!F181+П1А1!F181)/('Погр. тип 1 А1_ВК'!F$206+П1А1!F$206)*Э4А1!F$210,0)</f>
        <v>0</v>
      </c>
      <c r="G181" s="753">
        <f>IFERROR(('Погр. тип 1 А1_ВК'!G181+П1А1!G181)/('Погр. тип 1 А1_ВК'!G$206+П1А1!G$206)*Э4А1!G$210,0)</f>
        <v>0</v>
      </c>
      <c r="H181" s="753">
        <f>IFERROR(('Погр. тип 1 А1_ВК'!H181+П1А1!H181)/('Погр. тип 1 А1_ВК'!H$206+П1А1!H$206)*Э4А1!H$210,0)</f>
        <v>0</v>
      </c>
      <c r="I181" s="759">
        <f>IFERROR(('Погр. тип 1 А1_ВК'!I181+П1А1!I181)/('Погр. тип 1 А1_ВК'!I$206+П1А1!I$206)*Э4А1!I$210,0)</f>
        <v>0</v>
      </c>
      <c r="J181" s="834"/>
    </row>
    <row r="182" spans="1:10" ht="15" hidden="1" thickBot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802">
        <f>IFERROR(ROUND(60*2*I180/I$109,2),0)</f>
        <v>0</v>
      </c>
      <c r="J182" s="834"/>
    </row>
    <row r="183" spans="1:10" ht="15" hidden="1" thickBot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803">
        <f>IF(I182=0,0,I$110+I$111+I182)</f>
        <v>0</v>
      </c>
      <c r="J183" s="834"/>
    </row>
    <row r="184" spans="1:10" ht="15" hidden="1" thickBot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804">
        <f>IF(I183=0,0,ROUND(60/I183,1))</f>
        <v>0</v>
      </c>
      <c r="J184" s="834"/>
    </row>
    <row r="185" spans="1:10" ht="17.25" hidden="1" thickBot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805">
        <f>ROUND(I184*I$107,0)</f>
        <v>0</v>
      </c>
      <c r="J185" s="834"/>
    </row>
    <row r="186" spans="1:10" ht="15" hidden="1" thickBot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806">
        <f>IF(I$14="да",0,IF(I185=0,0,(ROUND(I183*(ROUNDUP(I$13/I185,0)-ROUND(I$13/I185,2))/ROUND(I$13/I185,2),2))))</f>
        <v>0</v>
      </c>
      <c r="J186" s="834"/>
    </row>
    <row r="187" spans="1:10" ht="15" hidden="1" thickBot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804">
        <f>I183+I186</f>
        <v>0</v>
      </c>
      <c r="J187" s="834"/>
    </row>
    <row r="188" spans="1:10" ht="15" hidden="1" thickBot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804">
        <f>IF(I187=0,0,60/I187)</f>
        <v>0</v>
      </c>
      <c r="J188" s="834"/>
    </row>
    <row r="189" spans="1:10" ht="17.25" hidden="1" thickBot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807">
        <f>ROUND(I188*I$8,1)</f>
        <v>0</v>
      </c>
      <c r="J189" s="834"/>
    </row>
    <row r="190" spans="1:10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822">
        <f>IFERROR(I181/I$107*I180*I$108,0)</f>
        <v>0</v>
      </c>
      <c r="J190" s="834"/>
    </row>
    <row r="191" spans="1:10" ht="15" hidden="1" thickBot="1">
      <c r="A191" s="315">
        <v>11.8</v>
      </c>
      <c r="B191" s="734" t="s">
        <v>447</v>
      </c>
      <c r="C191" s="735" t="s">
        <v>147</v>
      </c>
      <c r="D191" s="736" t="s">
        <v>146</v>
      </c>
      <c r="E191" s="737" t="s">
        <v>145</v>
      </c>
      <c r="F191" s="738">
        <f>'Погр. тип 1 А1_ВК'!F191</f>
        <v>0</v>
      </c>
      <c r="G191" s="738">
        <f>'Погр. тип 1 А1_ВК'!G191</f>
        <v>0</v>
      </c>
      <c r="H191" s="738">
        <f>'Погр. тип 1 А1_ВК'!H191</f>
        <v>0</v>
      </c>
      <c r="I191" s="845">
        <f>'Погр. тип 1 А1_ВК'!I191</f>
        <v>0</v>
      </c>
      <c r="J191" s="834"/>
    </row>
    <row r="192" spans="1:10" ht="16.5" hidden="1" thickBot="1">
      <c r="A192" s="322">
        <v>11.8</v>
      </c>
      <c r="B192" s="750" t="s">
        <v>422</v>
      </c>
      <c r="C192" s="95"/>
      <c r="D192" s="751"/>
      <c r="E192" s="752" t="s">
        <v>126</v>
      </c>
      <c r="F192" s="753">
        <f>IFERROR(('Погр. тип 1 А1_ВК'!F192+П1А1!F192)/('Погр. тип 1 А1_ВК'!F$206+П1А1!F$206)*Э4А1!F$210,0)</f>
        <v>0</v>
      </c>
      <c r="G192" s="753">
        <f>IFERROR(('Погр. тип 1 А1_ВК'!G192+П1А1!G192)/('Погр. тип 1 А1_ВК'!G$206+П1А1!G$206)*Э4А1!G$210,0)</f>
        <v>0</v>
      </c>
      <c r="H192" s="753">
        <f>IFERROR(('Погр. тип 1 А1_ВК'!H192+П1А1!H192)/('Погр. тип 1 А1_ВК'!H$206+П1А1!H$206)*Э4А1!H$210,0)</f>
        <v>0</v>
      </c>
      <c r="I192" s="759">
        <f>IFERROR(('Погр. тип 1 А1_ВК'!I192+П1А1!I192)/('Погр. тип 1 А1_ВК'!I$206+П1А1!I$206)*Э4А1!I$210,0)</f>
        <v>0</v>
      </c>
      <c r="J192" s="834"/>
    </row>
    <row r="193" spans="1:13" ht="15" hidden="1" thickBot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834"/>
    </row>
    <row r="194" spans="1:13" ht="15" hidden="1" thickBot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810">
        <f>IF(I193=0,0,I$110+I$111+I193)</f>
        <v>0</v>
      </c>
      <c r="J194" s="834"/>
    </row>
    <row r="195" spans="1:13" ht="15" hidden="1" thickBot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811">
        <f>IF(I194=0,0,ROUND(60/I194,1))</f>
        <v>0</v>
      </c>
      <c r="J195" s="834"/>
    </row>
    <row r="196" spans="1:13" ht="17.25" hidden="1" thickBot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812">
        <f>ROUND(I195*I$107,0)</f>
        <v>0</v>
      </c>
      <c r="J196" s="841"/>
    </row>
    <row r="197" spans="1:13" ht="15" hidden="1" thickBot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813">
        <f>IF(I$14="да",0,IF(I196=0,0,(ROUND(I194*(ROUNDUP(I$13/I196,0)-ROUND(I$13/I196,2))/ROUND(I$13/I196,2),2))))</f>
        <v>0</v>
      </c>
      <c r="J197" s="833"/>
    </row>
    <row r="198" spans="1:13" ht="15" hidden="1" thickBot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811">
        <f>I194+I197</f>
        <v>0</v>
      </c>
      <c r="J198" s="834"/>
    </row>
    <row r="199" spans="1:13" ht="15" hidden="1" thickBot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811">
        <f>IF(I198=0,0,60/I198)</f>
        <v>0</v>
      </c>
      <c r="J199" s="835"/>
    </row>
    <row r="200" spans="1:13" ht="17.25" hidden="1" thickBot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814">
        <f>ROUND(I199*I$8,1)</f>
        <v>0</v>
      </c>
      <c r="J200" s="836"/>
    </row>
    <row r="201" spans="1:1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746">
        <f>IFERROR(F192/F$107*F191*F$108,0)</f>
        <v>0</v>
      </c>
      <c r="G201" s="746">
        <f>IFERROR(G192/G$107*G191*G$108,0)</f>
        <v>0</v>
      </c>
      <c r="H201" s="746">
        <f>IFERROR(H192/H$107*H191*H$108,0)</f>
        <v>0</v>
      </c>
      <c r="I201" s="823">
        <f>IFERROR(I192/I$107*I191*I$108,0)</f>
        <v>0</v>
      </c>
      <c r="J201" s="837"/>
    </row>
    <row r="202" spans="1:13" ht="13.5" thickBot="1">
      <c r="A202" s="656">
        <v>12</v>
      </c>
      <c r="B202" s="598" t="s">
        <v>591</v>
      </c>
      <c r="C202" s="599"/>
      <c r="D202" s="600"/>
      <c r="E202" s="601" t="s">
        <v>221</v>
      </c>
      <c r="F202" s="602">
        <f>IFERROR((F16*F24+F27*F35+F38*F46+F49*F57+F60*F68+F71*F79+F82*F90+F93*F101+F115*F123+F126*F134+F137*F145+F148*F156+F159*F167+F170*F178+F181*F189+F192*F200)/(F16+F27+F38+F49+F60+F71+F82+F93+F115+F126+F137+F148+F159+F170+F181+F192),0)</f>
        <v>75.485612877321174</v>
      </c>
      <c r="G202" s="602">
        <f>IFERROR((G16*G24+G27*G35+G38*G46+G49*G57+G60*G68+G71*G79+G82*G90+G93*G101+G115*G123+G126*G134+G137*G145+G148*G156+G159*G167+G170*G178+G181*G189+G192*G200)/(G16+G27+G38+G49+G60+G71+G82+G93+G115+G126+G137+G148+G159+G170+G181+G192),0)</f>
        <v>66.335117601478316</v>
      </c>
      <c r="H202" s="602">
        <f>IFERROR((H16*H24+H27*H35+H38*H46+H49*H57+H60*H68+H71*H79+H82*H90+H93*H101+H115*H123+H126*H134+H137*H145+H148*H156+H159*H167+H170*H178+H181*H189+H192*H200)/(H16+H27+H38+H49+H60+H71+H82+H93+H115+H126+H137+H148+H159+H170+H181+H192),0)</f>
        <v>63.201772219173996</v>
      </c>
      <c r="I202" s="824">
        <f>IFERROR((I16*I24+I27*I35+I38*I46+I49*I57+I60*I68+I71*I79+I82*I90+I93*I101+I115*I123+I126*I134+I137*I145+I148*I156+I159*I167+I170*I178+I181*I189+I192*I200)/(I16+I27+I38+I49+I60+I71+I82+I93+I115+I126+I137+I148+I159+I170+I181+I192),0)</f>
        <v>66.247773140239474</v>
      </c>
      <c r="J202" s="842"/>
    </row>
    <row r="203" spans="1:13" ht="13.5" thickBot="1">
      <c r="A203" s="657">
        <v>13</v>
      </c>
      <c r="B203" s="652" t="s">
        <v>473</v>
      </c>
      <c r="C203" s="653"/>
      <c r="D203" s="600"/>
      <c r="E203" s="654" t="s">
        <v>471</v>
      </c>
      <c r="F203" s="658">
        <f>SUM(F25,F36,F47,F58,F69,F80,F91,F102,F124,F135,F146,F157,F168,F179,F190,F201)</f>
        <v>7861941.9437338617</v>
      </c>
      <c r="G203" s="658">
        <f>SUM(G25,G36,G47,G58,G69,G80,G91,G102,G124,G135,G146,G157,G168,G179,G190,G201)</f>
        <v>8187822.6103059547</v>
      </c>
      <c r="H203" s="658">
        <f>SUM(H25,H36,H47,H58,H69,H80,H91,H102,H124,H135,H146,H157,H168,H179,H190,H201)</f>
        <v>4698020.8579012342</v>
      </c>
      <c r="I203" s="825">
        <f>SUM(I25,I36,I47,I58,I69,I80,I91,I102,I124,I135,I146,I157,I168,I179,I190,I201)</f>
        <v>5219850.1443037968</v>
      </c>
      <c r="J203" s="843"/>
    </row>
    <row r="204" spans="1:13" ht="43.5" thickBot="1">
      <c r="A204" s="755">
        <v>14</v>
      </c>
      <c r="B204" s="559" t="s">
        <v>519</v>
      </c>
      <c r="C204" s="714"/>
      <c r="D204" s="720"/>
      <c r="E204" s="725" t="s">
        <v>221</v>
      </c>
      <c r="F204" s="717">
        <f>F202</f>
        <v>75.485612877321174</v>
      </c>
      <c r="G204" s="717">
        <f>G202</f>
        <v>66.335117601478316</v>
      </c>
      <c r="H204" s="717">
        <f>H202</f>
        <v>63.201772219173996</v>
      </c>
      <c r="I204" s="717">
        <f>I202</f>
        <v>66.247773140239474</v>
      </c>
      <c r="J204" s="844" t="s">
        <v>493</v>
      </c>
    </row>
    <row r="205" spans="1:13" ht="13.5" thickBot="1">
      <c r="A205" s="89"/>
      <c r="B205" s="89"/>
      <c r="C205" s="89"/>
      <c r="D205" s="89"/>
      <c r="E205" s="89"/>
      <c r="J205" s="89"/>
    </row>
    <row r="206" spans="1:13" ht="19.5" thickBot="1">
      <c r="A206" s="1829" t="s">
        <v>520</v>
      </c>
      <c r="B206" s="1830"/>
      <c r="C206" s="1830"/>
      <c r="D206" s="1830"/>
      <c r="E206" s="1830"/>
      <c r="F206" s="1830"/>
      <c r="G206" s="1830"/>
      <c r="H206" s="1830"/>
      <c r="I206" s="1830"/>
      <c r="J206" s="1831"/>
    </row>
    <row r="207" spans="1:13" ht="45.75" thickBot="1">
      <c r="A207" s="580">
        <v>15</v>
      </c>
      <c r="B207" s="559" t="s">
        <v>496</v>
      </c>
      <c r="C207" s="714" t="s">
        <v>366</v>
      </c>
      <c r="D207" s="720" t="s">
        <v>497</v>
      </c>
      <c r="E207" s="725" t="s">
        <v>170</v>
      </c>
      <c r="F207" s="1030">
        <f>F204</f>
        <v>75.485612877321174</v>
      </c>
      <c r="G207" s="1030">
        <f>G204</f>
        <v>66.335117601478316</v>
      </c>
      <c r="H207" s="1030">
        <f>H204</f>
        <v>63.201772219173996</v>
      </c>
      <c r="I207" s="1030">
        <f>I204</f>
        <v>66.247773140239474</v>
      </c>
      <c r="J207" s="719" t="s">
        <v>495</v>
      </c>
      <c r="K207" s="1177">
        <f>(F207*F210+G207*G210+H207*H210+I207*I210)/K210</f>
        <v>69.03477530404831</v>
      </c>
      <c r="M207" s="1115">
        <f>(F204*F210+G204*G210+H204*H210+I204*I210)/K210</f>
        <v>69.03477530404831</v>
      </c>
    </row>
    <row r="208" spans="1:13" ht="15">
      <c r="A208" s="580">
        <v>16</v>
      </c>
      <c r="B208" s="581" t="s">
        <v>592</v>
      </c>
      <c r="C208" s="1844" t="s">
        <v>355</v>
      </c>
      <c r="D208" s="1845"/>
      <c r="E208" s="582" t="s">
        <v>17</v>
      </c>
      <c r="F208" s="583">
        <f>IF(Э3А1!F202=0,0,IF((Э3А1!F209-Э3А1!F210)&lt;0,0,(Э3А1!F209-Э3А1!F210)/Э3А1!F207))</f>
        <v>16444.281464693871</v>
      </c>
      <c r="G208" s="583">
        <f>IF(Э3А1!G202=0,0,IF((Э3А1!G209-Э3А1!G210)&lt;0,0,(Э3А1!G209-Э3А1!G210)/Э3А1!G207))</f>
        <v>17086.992373728452</v>
      </c>
      <c r="H208" s="583">
        <f>IF(Э3А1!H202=0,0,IF((Э3А1!H209-Э3А1!H210)&lt;0,0,(Э3А1!H209-Э3А1!H210)/Э3А1!H207))</f>
        <v>13438.076917882077</v>
      </c>
      <c r="I208" s="583">
        <f>IF(Э3А1!I202=0,0,IF((Э3А1!I209-Э3А1!I210)&lt;0,0,(Э3А1!I209-Э3А1!I210)/Э3А1!I207))</f>
        <v>14684.944640498607</v>
      </c>
      <c r="J208" s="584" t="s">
        <v>355</v>
      </c>
    </row>
    <row r="209" spans="1:13" ht="18">
      <c r="A209" s="585">
        <v>17</v>
      </c>
      <c r="B209" s="577" t="s">
        <v>465</v>
      </c>
      <c r="C209" s="380" t="s">
        <v>213</v>
      </c>
      <c r="D209" s="67"/>
      <c r="E209" s="227" t="s">
        <v>13</v>
      </c>
      <c r="F209" s="345">
        <f>F207*F208</f>
        <v>1241306.6646895895</v>
      </c>
      <c r="G209" s="345">
        <f>G207*G208</f>
        <v>1133467.64856684</v>
      </c>
      <c r="H209" s="345">
        <f>H207*H208</f>
        <v>849310.27642772277</v>
      </c>
      <c r="I209" s="345">
        <f>I207*I208</f>
        <v>972844.88112072716</v>
      </c>
      <c r="J209" s="239"/>
    </row>
    <row r="210" spans="1:13" ht="18">
      <c r="A210" s="585">
        <v>18</v>
      </c>
      <c r="B210" s="577" t="s">
        <v>593</v>
      </c>
      <c r="C210" s="380"/>
      <c r="D210" s="67"/>
      <c r="E210" s="227" t="s">
        <v>13</v>
      </c>
      <c r="F210" s="1478">
        <f>'Экс 4 (1250)'!F58</f>
        <v>1141040.7324999999</v>
      </c>
      <c r="G210" s="1478">
        <f>'Экс 4 (1250)'!G58</f>
        <v>962405.27049991</v>
      </c>
      <c r="H210" s="1478">
        <f>'Экс 4 (1250)'!H58</f>
        <v>523073</v>
      </c>
      <c r="I210" s="1478">
        <f>'Экс 4 (1250)'!I58</f>
        <v>614071</v>
      </c>
      <c r="J210" s="239"/>
      <c r="K210" s="1176">
        <f>F210+G210+H210+I210</f>
        <v>3240590.0029999102</v>
      </c>
      <c r="M210" s="1180">
        <f>K210</f>
        <v>3240590.0029999102</v>
      </c>
    </row>
    <row r="211" spans="1:13" ht="15">
      <c r="A211" s="7">
        <v>19</v>
      </c>
      <c r="B211" s="740" t="s">
        <v>466</v>
      </c>
      <c r="C211" s="380" t="s">
        <v>216</v>
      </c>
      <c r="D211" s="235"/>
      <c r="E211" s="227" t="s">
        <v>0</v>
      </c>
      <c r="F211" s="741">
        <f>F208/F214</f>
        <v>11.256443339694263</v>
      </c>
      <c r="G211" s="741">
        <f>G208/G214</f>
        <v>10.960047862009805</v>
      </c>
      <c r="H211" s="741">
        <f>H208/H214</f>
        <v>8.7470487371664003</v>
      </c>
      <c r="I211" s="741">
        <f>I208/I214</f>
        <v>9.7792337046158018</v>
      </c>
      <c r="J211" s="568" t="s">
        <v>200</v>
      </c>
      <c r="K211" s="1176">
        <f>K207*K210</f>
        <v>223713402.70964405</v>
      </c>
      <c r="M211" s="1180">
        <f>M207*M210</f>
        <v>223713402.70964405</v>
      </c>
    </row>
    <row r="212" spans="1:13" ht="29.25" thickBot="1">
      <c r="A212" s="399">
        <v>20</v>
      </c>
      <c r="B212" s="586" t="s">
        <v>783</v>
      </c>
      <c r="C212" s="390" t="s">
        <v>223</v>
      </c>
      <c r="D212" s="587" t="s">
        <v>217</v>
      </c>
      <c r="E212" s="341" t="s">
        <v>1</v>
      </c>
      <c r="F212" s="588">
        <f>(F210/F209*F211)</f>
        <v>10.34720969365082</v>
      </c>
      <c r="G212" s="588">
        <f>(G210/G209*G211)</f>
        <v>9.3059628483145858</v>
      </c>
      <c r="H212" s="588">
        <f>(H210/H209*H211)</f>
        <v>5.3871301820815862</v>
      </c>
      <c r="I212" s="588">
        <f>(I210/I209*I211)</f>
        <v>6.1727660151833703</v>
      </c>
      <c r="J212" s="589" t="s">
        <v>369</v>
      </c>
    </row>
    <row r="214" spans="1:13">
      <c r="F214" s="906">
        <f>Э1А1!F212</f>
        <v>1460.8772032552615</v>
      </c>
      <c r="G214" s="906">
        <f>Э1А1!G212</f>
        <v>1559.0253426680852</v>
      </c>
      <c r="H214" s="906">
        <f>Э1А1!H212</f>
        <v>1536.2983929406266</v>
      </c>
      <c r="I214" s="906">
        <f>Э1А1!I212</f>
        <v>1501.6457407667133</v>
      </c>
      <c r="J214" s="92"/>
    </row>
    <row r="215" spans="1:13">
      <c r="F215" s="906">
        <f>F207*F214</f>
        <v>110275.21102623032</v>
      </c>
      <c r="G215" s="906">
        <f>G207*G214</f>
        <v>103418.12944957246</v>
      </c>
      <c r="H215" s="906">
        <f>H207*H214</f>
        <v>97096.781091316545</v>
      </c>
      <c r="I215" s="906">
        <f>I207*I214</f>
        <v>99480.686371320073</v>
      </c>
      <c r="J215" s="92"/>
    </row>
    <row r="216" spans="1:13" ht="18" thickBot="1">
      <c r="A216" s="399">
        <v>21</v>
      </c>
      <c r="B216" s="586" t="s">
        <v>478</v>
      </c>
      <c r="C216" s="390" t="s">
        <v>223</v>
      </c>
      <c r="D216" s="587"/>
      <c r="E216" s="341" t="s">
        <v>1</v>
      </c>
      <c r="F216" s="588">
        <f>F210/F215</f>
        <v>10.347209693650818</v>
      </c>
      <c r="G216" s="588">
        <f>G210/G215</f>
        <v>9.3059628483145875</v>
      </c>
      <c r="H216" s="588">
        <f>H210/H215</f>
        <v>5.3871301820815862</v>
      </c>
      <c r="I216" s="588">
        <f>I210/I215</f>
        <v>6.1727660151833703</v>
      </c>
      <c r="J216" s="92"/>
    </row>
    <row r="217" spans="1:13" ht="29.25" thickBot="1">
      <c r="A217" s="399">
        <v>22</v>
      </c>
      <c r="B217" s="586" t="s">
        <v>652</v>
      </c>
      <c r="C217" s="390" t="s">
        <v>650</v>
      </c>
      <c r="D217" s="587"/>
      <c r="E217" s="341" t="s">
        <v>649</v>
      </c>
      <c r="F217" s="1579">
        <f>F214*F216</f>
        <v>15116.002758756338</v>
      </c>
      <c r="G217" s="1579">
        <f>G214*G216</f>
        <v>14508.231918450119</v>
      </c>
      <c r="H217" s="1579">
        <f>H214*H216</f>
        <v>8276.2394412938866</v>
      </c>
      <c r="I217" s="1579">
        <f>I214*I216</f>
        <v>9269.3077954496257</v>
      </c>
      <c r="J217" s="92"/>
    </row>
    <row r="218" spans="1:13" ht="29.25" thickBot="1">
      <c r="A218" s="399">
        <v>23</v>
      </c>
      <c r="B218" s="586" t="s">
        <v>595</v>
      </c>
      <c r="C218" s="390" t="s">
        <v>223</v>
      </c>
      <c r="D218" s="587"/>
      <c r="E218" s="341" t="s">
        <v>1</v>
      </c>
      <c r="F218" s="1105">
        <f>Э3А1!F218+Э4А1!F216</f>
        <v>29.624099687289856</v>
      </c>
      <c r="G218" s="1105">
        <f>Э3А1!G218+Э4А1!G216</f>
        <v>29.345914986304784</v>
      </c>
      <c r="H218" s="1105">
        <f>Э3А1!H218+Э4А1!H216</f>
        <v>27.640081444915189</v>
      </c>
      <c r="I218" s="1105">
        <f>Э3А1!I218+Э4А1!I216</f>
        <v>27.393532310567565</v>
      </c>
      <c r="J218" s="92"/>
    </row>
    <row r="219" spans="1:13">
      <c r="E219" s="1173" t="s">
        <v>689</v>
      </c>
      <c r="F219" s="1709">
        <f>F203</f>
        <v>7861941.9437338617</v>
      </c>
      <c r="G219" s="1709">
        <f>G203</f>
        <v>8187822.6103059547</v>
      </c>
      <c r="H219" s="1709">
        <f>H203</f>
        <v>4698020.8579012342</v>
      </c>
      <c r="I219" s="1709">
        <f>I203</f>
        <v>5219850.1443037968</v>
      </c>
      <c r="J219" s="92"/>
    </row>
    <row r="220" spans="1:13">
      <c r="E220" s="1170" t="s">
        <v>692</v>
      </c>
      <c r="F220" s="1171">
        <f>F25/F15+F124/F114</f>
        <v>3037081.1362376725</v>
      </c>
      <c r="G220" s="1171">
        <f>G25/G15+G124/G114</f>
        <v>2679635.9379975847</v>
      </c>
      <c r="H220" s="1171">
        <f>H25/H15+H124/H114</f>
        <v>1446829.8950617283</v>
      </c>
      <c r="I220" s="1171">
        <f>I25/I15+I124/I114</f>
        <v>1746236.8481012657</v>
      </c>
      <c r="J220" s="92"/>
    </row>
    <row r="221" spans="1:13">
      <c r="F221" s="1108">
        <f>F220/F207</f>
        <v>40233.907104569997</v>
      </c>
      <c r="G221" s="1108">
        <f>G220/G207</f>
        <v>40395.435101148709</v>
      </c>
      <c r="H221" s="1108">
        <f>H220/H207</f>
        <v>22892.236155093015</v>
      </c>
      <c r="I221" s="1108">
        <f>I220/I207</f>
        <v>26359.178057270972</v>
      </c>
    </row>
    <row r="222" spans="1:13">
      <c r="F222" s="1111">
        <f>F212*F214</f>
        <v>15116.002758756342</v>
      </c>
      <c r="G222" s="1111">
        <f>G212*G214</f>
        <v>14508.231918450118</v>
      </c>
      <c r="H222" s="1111">
        <f>H212*H214</f>
        <v>8276.2394412938866</v>
      </c>
      <c r="I222" s="1111">
        <f>I212*I214</f>
        <v>9269.3077954496257</v>
      </c>
    </row>
  </sheetData>
  <sheetProtection formatColumns="0" formatRows="0" selectLockedCells="1"/>
  <mergeCells count="2">
    <mergeCell ref="A206:J206"/>
    <mergeCell ref="C208:D208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45"/>
  <sheetViews>
    <sheetView tabSelected="1" topLeftCell="B1" zoomScaleNormal="100" workbookViewId="0">
      <pane ySplit="4" topLeftCell="A19" activePane="bottomLeft" state="frozen"/>
      <selection pane="bottomLeft" activeCell="J216" sqref="J216"/>
    </sheetView>
  </sheetViews>
  <sheetFormatPr defaultColWidth="9.140625" defaultRowHeight="12.75"/>
  <cols>
    <col min="1" max="1" width="6.42578125" style="92" customWidth="1"/>
    <col min="2" max="2" width="64" style="92" customWidth="1"/>
    <col min="3" max="3" width="8" style="93" customWidth="1"/>
    <col min="4" max="4" width="35.28515625" style="92" bestFit="1" customWidth="1"/>
    <col min="5" max="5" width="8.5703125" style="92" customWidth="1"/>
    <col min="6" max="9" width="14.85546875" style="89" bestFit="1" customWidth="1"/>
    <col min="10" max="10" width="52.7109375" style="90" customWidth="1"/>
    <col min="11" max="11" width="9.140625" style="89"/>
    <col min="12" max="12" width="10.28515625" style="89" bestFit="1" customWidth="1"/>
    <col min="13" max="13" width="11.42578125" style="89" customWidth="1"/>
    <col min="14" max="16384" width="9.140625" style="89"/>
  </cols>
  <sheetData>
    <row r="1" spans="1:10" ht="15.75">
      <c r="F1" s="1707">
        <f>F16*F7*F15</f>
        <v>0</v>
      </c>
      <c r="G1" s="1707">
        <f t="shared" ref="G1:I1" si="0">G16*G7*G15</f>
        <v>145832.41813602854</v>
      </c>
      <c r="H1" s="1707">
        <f t="shared" si="0"/>
        <v>1279992.6617531965</v>
      </c>
      <c r="I1" s="1707">
        <f t="shared" si="0"/>
        <v>0</v>
      </c>
      <c r="J1" s="429" t="s">
        <v>237</v>
      </c>
    </row>
    <row r="2" spans="1:10" ht="15.75">
      <c r="F2" s="1707">
        <f t="shared" ref="F2:I2" si="1">F115*F106*F114</f>
        <v>0</v>
      </c>
      <c r="G2" s="1707">
        <f t="shared" si="1"/>
        <v>0</v>
      </c>
      <c r="H2" s="1707">
        <f t="shared" si="1"/>
        <v>0</v>
      </c>
      <c r="I2" s="1707">
        <f t="shared" si="1"/>
        <v>0</v>
      </c>
      <c r="J2" s="429" t="s">
        <v>236</v>
      </c>
    </row>
    <row r="3" spans="1:10" ht="16.5" thickBot="1">
      <c r="B3" s="1094" t="s">
        <v>645</v>
      </c>
      <c r="C3" s="1094" t="s">
        <v>646</v>
      </c>
      <c r="F3" s="1075">
        <f>F1+F2</f>
        <v>0</v>
      </c>
      <c r="G3" s="1075">
        <f t="shared" ref="G3:I3" si="2">G1+G2</f>
        <v>145832.41813602854</v>
      </c>
      <c r="H3" s="1075">
        <f t="shared" si="2"/>
        <v>1279992.6617531965</v>
      </c>
      <c r="I3" s="1075">
        <f t="shared" si="2"/>
        <v>0</v>
      </c>
    </row>
    <row r="4" spans="1:10" ht="43.5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0" ht="21" thickBot="1">
      <c r="A5" s="664" t="s">
        <v>709</v>
      </c>
      <c r="B5" s="662"/>
      <c r="C5" s="662"/>
      <c r="D5" s="662"/>
      <c r="E5" s="662"/>
      <c r="F5" s="662"/>
      <c r="G5" s="662"/>
      <c r="H5" s="662"/>
      <c r="I5" s="662"/>
      <c r="J5" s="663"/>
    </row>
    <row r="6" spans="1:10" ht="14.25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'Погр. тип 1 А1_ВК'!F6</f>
        <v>90.3</v>
      </c>
      <c r="G6" s="1297">
        <f>'Погр. тип 1 А1_ВК'!G6</f>
        <v>90.3</v>
      </c>
      <c r="H6" s="1297">
        <f>'Погр. тип 1 А1_ВК'!H6</f>
        <v>90.3</v>
      </c>
      <c r="I6" s="1297">
        <f>'Погр. тип 1 А1_ВК'!I6</f>
        <v>90.3</v>
      </c>
      <c r="J6" s="216"/>
    </row>
    <row r="7" spans="1:10" ht="15.75">
      <c r="A7" s="321">
        <v>3</v>
      </c>
      <c r="B7" s="210" t="s">
        <v>359</v>
      </c>
      <c r="C7" s="215" t="s">
        <v>106</v>
      </c>
      <c r="D7" s="207" t="s">
        <v>168</v>
      </c>
      <c r="E7" s="94" t="s">
        <v>167</v>
      </c>
      <c r="F7" s="208">
        <f>'Погр. тип 1 А1_ВК'!F7</f>
        <v>2.6694607001827833</v>
      </c>
      <c r="G7" s="208">
        <f>'Погр. тип 1 А1_ВК'!G7</f>
        <v>2.7929051863078165</v>
      </c>
      <c r="H7" s="208">
        <f>'Погр. тип 1 А1_ВК'!H7</f>
        <v>2.7846509632188936</v>
      </c>
      <c r="I7" s="208">
        <f>'Погр. тип 1 А1_ВК'!I7</f>
        <v>2.8600212702893577</v>
      </c>
      <c r="J7" s="208"/>
    </row>
    <row r="8" spans="1:10" ht="15.75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IF('Погр. тип 1 ск.'!F14&lt;'Погр. тип 1 ск.'!F16,ROUND(F6/F7,1),'Погр. тип 1 ск.'!F16)</f>
        <v>33.799999999999997</v>
      </c>
      <c r="G8" s="41">
        <f>IF('Погр. тип 1 ск.'!G14&lt;'Погр. тип 1 ск.'!G16,ROUND(G6/G7,1),'Погр. тип 1 ск.'!G16)</f>
        <v>32.299999999999997</v>
      </c>
      <c r="H8" s="41">
        <f>IF('Погр. тип 1 ск.'!H14&lt;'Погр. тип 1 ск.'!H16,ROUND(H6/H7,1),'Погр. тип 1 ск.'!H16)</f>
        <v>32.4</v>
      </c>
      <c r="I8" s="41">
        <f>IF('Погр. тип 1 ск.'!I14&lt;'Погр. тип 1 ск.'!I16,ROUND(I6/I7,1),'Погр. тип 1 ск.'!I16)</f>
        <v>31.6</v>
      </c>
      <c r="J8" s="41"/>
    </row>
    <row r="9" spans="1:10" ht="14.25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97">
        <f>ROUND(I8*I7,1)</f>
        <v>90.4</v>
      </c>
      <c r="J9" s="97"/>
    </row>
    <row r="10" spans="1:10" ht="14.25">
      <c r="A10" s="321">
        <v>6</v>
      </c>
      <c r="B10" s="96" t="s">
        <v>160</v>
      </c>
      <c r="C10" s="95" t="s">
        <v>159</v>
      </c>
      <c r="D10" s="728" t="s">
        <v>11</v>
      </c>
      <c r="E10" s="209" t="s">
        <v>158</v>
      </c>
      <c r="F10" s="698">
        <f>Э3А1!F10</f>
        <v>18.899999999999999</v>
      </c>
      <c r="G10" s="698">
        <f>Э3А1!G10</f>
        <v>18.899999999999999</v>
      </c>
      <c r="H10" s="698">
        <f>Э3А1!H10</f>
        <v>18.899999999999999</v>
      </c>
      <c r="I10" s="698">
        <f>Э3А1!I10</f>
        <v>18.899999999999999</v>
      </c>
      <c r="J10" s="729" t="s">
        <v>153</v>
      </c>
    </row>
    <row r="11" spans="1:10" ht="25.5" customHeight="1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'Погр. тип 1 ск.'!F20</f>
        <v>6.13</v>
      </c>
      <c r="G11" s="213">
        <f>'Погр. тип 1 ск.'!G20</f>
        <v>6.13</v>
      </c>
      <c r="H11" s="213">
        <f>'Погр. тип 1 ск.'!H20</f>
        <v>6.13</v>
      </c>
      <c r="I11" s="213">
        <f>'Погр. тип 1 ск.'!I20</f>
        <v>6.13</v>
      </c>
      <c r="J11" s="337"/>
    </row>
    <row r="12" spans="1:10" ht="14.25">
      <c r="A12" s="321">
        <v>8</v>
      </c>
      <c r="B12" s="96" t="s">
        <v>155</v>
      </c>
      <c r="C12" s="95" t="s">
        <v>154</v>
      </c>
      <c r="D12" s="728" t="s">
        <v>11</v>
      </c>
      <c r="E12" s="730" t="s">
        <v>61</v>
      </c>
      <c r="F12" s="247">
        <v>1</v>
      </c>
      <c r="G12" s="247">
        <v>1</v>
      </c>
      <c r="H12" s="247">
        <v>1</v>
      </c>
      <c r="I12" s="247">
        <v>1</v>
      </c>
      <c r="J12" s="729" t="s">
        <v>153</v>
      </c>
    </row>
    <row r="13" spans="1:10" ht="15" customHeight="1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659">
        <f>'Погр. тип 1 ск.'!F24</f>
        <v>331</v>
      </c>
      <c r="G13" s="659">
        <f>'Погр. тип 1 ск.'!G21</f>
        <v>316</v>
      </c>
      <c r="H13" s="659">
        <f>'Погр. тип 1 ск.'!H21</f>
        <v>317</v>
      </c>
      <c r="I13" s="659">
        <f>'Погр. тип 1 ск.'!I21</f>
        <v>309</v>
      </c>
      <c r="J13" s="98"/>
    </row>
    <row r="14" spans="1:10" ht="13.5" thickBot="1">
      <c r="A14" s="321">
        <v>10</v>
      </c>
      <c r="B14" s="210" t="s">
        <v>150</v>
      </c>
      <c r="C14" s="95" t="s">
        <v>149</v>
      </c>
      <c r="D14" s="731" t="s">
        <v>148</v>
      </c>
      <c r="E14" s="94"/>
      <c r="F14" s="732" t="s">
        <v>576</v>
      </c>
      <c r="G14" s="732" t="s">
        <v>576</v>
      </c>
      <c r="H14" s="732" t="s">
        <v>576</v>
      </c>
      <c r="I14" s="732" t="s">
        <v>576</v>
      </c>
      <c r="J14" s="733"/>
    </row>
    <row r="15" spans="1:10" ht="14.25">
      <c r="A15" s="315">
        <v>11.1</v>
      </c>
      <c r="B15" s="734" t="s">
        <v>383</v>
      </c>
      <c r="C15" s="735" t="s">
        <v>147</v>
      </c>
      <c r="D15" s="736" t="s">
        <v>146</v>
      </c>
      <c r="E15" s="737" t="s">
        <v>145</v>
      </c>
      <c r="F15" s="738">
        <f>Э3А1!F15</f>
        <v>2.5917098173884741</v>
      </c>
      <c r="G15" s="738">
        <f>Э3А1!G15</f>
        <v>3.0623726021898219</v>
      </c>
      <c r="H15" s="738">
        <f>Э3А1!H15</f>
        <v>3.26</v>
      </c>
      <c r="I15" s="738">
        <f>Э3А1!I15</f>
        <v>3</v>
      </c>
      <c r="J15" s="739" t="s">
        <v>222</v>
      </c>
    </row>
    <row r="16" spans="1:10" ht="15.75">
      <c r="A16" s="321">
        <v>11.1</v>
      </c>
      <c r="B16" s="275" t="s">
        <v>384</v>
      </c>
      <c r="C16" s="270"/>
      <c r="D16" s="274"/>
      <c r="E16" s="276" t="s">
        <v>126</v>
      </c>
      <c r="F16" s="277">
        <f>'Погр. тип 1 ск.'!F22</f>
        <v>0</v>
      </c>
      <c r="G16" s="277">
        <f>'Погр. тип 1 ск.'!G22</f>
        <v>17050.607375029707</v>
      </c>
      <c r="H16" s="277">
        <f>'Погр. тип 1 ск.'!H22</f>
        <v>141000</v>
      </c>
      <c r="I16" s="277">
        <f>'Погр. тип 1 ск.'!I22</f>
        <v>0</v>
      </c>
      <c r="J16" s="346" t="s">
        <v>222</v>
      </c>
    </row>
    <row r="17" spans="1:20" ht="14.25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16.46</v>
      </c>
      <c r="G17" s="204">
        <f>IFERROR(ROUND(60*2*G15/G$10,2),0)</f>
        <v>19.440000000000001</v>
      </c>
      <c r="H17" s="204">
        <f>IFERROR(ROUND(60*2*H15/H$10,2),0)</f>
        <v>20.7</v>
      </c>
      <c r="I17" s="204">
        <f>IFERROR(ROUND(60*2*I15/I$10,2),0)</f>
        <v>19.05</v>
      </c>
      <c r="J17" s="330"/>
    </row>
    <row r="18" spans="1:20" ht="14.25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23.59</v>
      </c>
      <c r="G18" s="203">
        <f>IF(G17=0,0,G$11+G$12+G17)</f>
        <v>26.57</v>
      </c>
      <c r="H18" s="203">
        <f>IF(H17=0,0,H$11+H$12+H17)</f>
        <v>27.83</v>
      </c>
      <c r="I18" s="203">
        <f>IF(I17=0,0,I$11+I$12+I17)</f>
        <v>26.18</v>
      </c>
      <c r="J18" s="326"/>
    </row>
    <row r="19" spans="1:20" ht="14.25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2.5</v>
      </c>
      <c r="G19" s="196">
        <f>IF(G18=0,0,ROUND(60/G18,1))</f>
        <v>2.2999999999999998</v>
      </c>
      <c r="H19" s="196">
        <f>IF(H18=0,0,ROUND(60/H18,1))</f>
        <v>2.2000000000000002</v>
      </c>
      <c r="I19" s="196">
        <f>IF(I18=0,0,ROUND(60/I18,1))</f>
        <v>2.2999999999999998</v>
      </c>
      <c r="J19" s="326"/>
    </row>
    <row r="20" spans="1:20" ht="16.5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85</v>
      </c>
      <c r="G20" s="201">
        <f>ROUND(G19*G$8,0)</f>
        <v>74</v>
      </c>
      <c r="H20" s="201">
        <f>ROUND(H19*H$8,0)</f>
        <v>71</v>
      </c>
      <c r="I20" s="201">
        <f>ROUND(I19*I$8,0)</f>
        <v>73</v>
      </c>
      <c r="J20" s="327"/>
    </row>
    <row r="21" spans="1:20" ht="14.25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199">
        <f>IF(I$14="да",0,IF(I20=0,0,(ROUND(I18*(ROUNDUP(I$13/I20,0)-ROUND(I$13/I20,2))/ROUND(I$13/I20,2),2))))</f>
        <v>0</v>
      </c>
      <c r="J21" s="331"/>
    </row>
    <row r="22" spans="1:20" ht="14.25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23.59</v>
      </c>
      <c r="G22" s="196">
        <f>G18+G21</f>
        <v>26.57</v>
      </c>
      <c r="H22" s="196">
        <f>H18+H21</f>
        <v>27.83</v>
      </c>
      <c r="I22" s="196">
        <f>I18+I21</f>
        <v>26.18</v>
      </c>
      <c r="J22" s="326"/>
      <c r="Q22" s="89">
        <f>Q24*Q23</f>
        <v>0</v>
      </c>
      <c r="R22" s="89">
        <f>R24*R23</f>
        <v>1242989.2776396659</v>
      </c>
      <c r="S22" s="89">
        <f>S24*S23</f>
        <v>9855900</v>
      </c>
      <c r="T22" s="89">
        <f>T24*T23</f>
        <v>0</v>
      </c>
    </row>
    <row r="23" spans="1:20" ht="14.25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2.5434506146672318</v>
      </c>
      <c r="G23" s="196">
        <f>IF(G22=0,0,60/G22)</f>
        <v>2.2581859239744073</v>
      </c>
      <c r="H23" s="196">
        <f>IF(H22=0,0,60/H22)</f>
        <v>2.1559468199784408</v>
      </c>
      <c r="I23" s="196">
        <f>IF(I22=0,0,60/I22)</f>
        <v>2.2918258212375862</v>
      </c>
      <c r="J23" s="330"/>
      <c r="Q23" s="695">
        <f>'Погр. тип 1 ск.'!F22</f>
        <v>0</v>
      </c>
      <c r="R23" s="695">
        <f>'Погр. тип 1 ск.'!G22</f>
        <v>17050.607375029707</v>
      </c>
      <c r="S23" s="695">
        <f>'Погр. тип 1 ск.'!H22</f>
        <v>141000</v>
      </c>
      <c r="T23" s="695">
        <f>'Погр. тип 1 ск.'!I22</f>
        <v>0</v>
      </c>
    </row>
    <row r="24" spans="1:20" ht="16.5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86</v>
      </c>
      <c r="G24" s="195">
        <f>ROUND(G23*G$8,1)</f>
        <v>72.900000000000006</v>
      </c>
      <c r="H24" s="195">
        <f>ROUND(H23*H$8,1)</f>
        <v>69.900000000000006</v>
      </c>
      <c r="I24" s="195">
        <f>ROUND(I23*I$8,1)</f>
        <v>72.400000000000006</v>
      </c>
      <c r="J24" s="332"/>
      <c r="Q24" s="1130">
        <f>F24</f>
        <v>86</v>
      </c>
      <c r="R24" s="1130">
        <f>G24</f>
        <v>72.900000000000006</v>
      </c>
      <c r="S24" s="1130">
        <f>H24</f>
        <v>69.900000000000006</v>
      </c>
      <c r="T24" s="1130">
        <f>I24</f>
        <v>72.400000000000006</v>
      </c>
    </row>
    <row r="25" spans="1:20" ht="13.5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13">
        <f>IFERROR(F16/F$8*F15*F$9,0)</f>
        <v>0</v>
      </c>
      <c r="G25" s="613">
        <f>IFERROR(G16/G$8*G15*G$9,0)</f>
        <v>145814.89849578947</v>
      </c>
      <c r="H25" s="613">
        <f>IFERROR(H16/H$8*H15*H$9,0)</f>
        <v>1279670.7407407407</v>
      </c>
      <c r="I25" s="613">
        <f>IFERROR(I16/I$8*I15*I$9,0)</f>
        <v>0</v>
      </c>
      <c r="J25" s="612"/>
    </row>
    <row r="26" spans="1:20" ht="14.25" hidden="1">
      <c r="A26" s="315">
        <v>11.2</v>
      </c>
      <c r="B26" s="734" t="s">
        <v>423</v>
      </c>
      <c r="C26" s="735" t="s">
        <v>147</v>
      </c>
      <c r="D26" s="736" t="s">
        <v>146</v>
      </c>
      <c r="E26" s="737" t="s">
        <v>145</v>
      </c>
      <c r="F26" s="738">
        <f>'Погр. тип 1 А1_ВК'!F26</f>
        <v>0</v>
      </c>
      <c r="G26" s="738">
        <f>'Погр. тип 1 А1_ВК'!G26</f>
        <v>0</v>
      </c>
      <c r="H26" s="738">
        <f>'Погр. тип 1 А1_ВК'!H26</f>
        <v>0</v>
      </c>
      <c r="I26" s="738">
        <f>'Погр. тип 1 А1_ВК'!I26</f>
        <v>0</v>
      </c>
      <c r="J26" s="739" t="s">
        <v>222</v>
      </c>
    </row>
    <row r="27" spans="1:20" ht="16.5" hidden="1" customHeight="1">
      <c r="A27" s="322">
        <v>11.2</v>
      </c>
      <c r="B27" s="275" t="s">
        <v>416</v>
      </c>
      <c r="C27" s="270"/>
      <c r="D27" s="274"/>
      <c r="E27" s="276" t="s">
        <v>126</v>
      </c>
      <c r="F27" s="277">
        <v>0</v>
      </c>
      <c r="G27" s="277">
        <v>0</v>
      </c>
      <c r="H27" s="277">
        <v>0</v>
      </c>
      <c r="I27" s="277">
        <v>0</v>
      </c>
      <c r="J27" s="346" t="s">
        <v>222</v>
      </c>
    </row>
    <row r="28" spans="1:20" ht="14.25" hidden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186">
        <f>IFERROR(ROUND(60*2*I26/I$10,2),0)</f>
        <v>0</v>
      </c>
      <c r="J28" s="330"/>
    </row>
    <row r="29" spans="1:20" ht="14.25" hidden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185">
        <f>IF(I28=0,0,I$11+I$12+I28)</f>
        <v>0</v>
      </c>
      <c r="J29" s="326"/>
    </row>
    <row r="30" spans="1:20" ht="14.25" hidden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178">
        <f>IF(I29=0,0,ROUND(60/I29,1))</f>
        <v>0</v>
      </c>
      <c r="J30" s="326"/>
    </row>
    <row r="31" spans="1:20" ht="15" hidden="1" customHeight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183">
        <f>ROUND(I30*I$8,0)</f>
        <v>0</v>
      </c>
      <c r="J31" s="327"/>
    </row>
    <row r="32" spans="1:20" ht="14.25" hidden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181">
        <f>IF(I$14="да",0,IF(I31=0,0,(ROUND(I29*(ROUNDUP(I$13/I31,0)-ROUND(I$13/I31,2))/ROUND(I$13/I31,2),2))))</f>
        <v>0</v>
      </c>
      <c r="J32" s="331"/>
    </row>
    <row r="33" spans="1:10" ht="14.25" hidden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178">
        <f>I29+I32</f>
        <v>0</v>
      </c>
      <c r="J33" s="326"/>
    </row>
    <row r="34" spans="1:10" ht="14.25" hidden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178">
        <f>IF(I33=0,0,60/I33)</f>
        <v>0</v>
      </c>
      <c r="J34" s="330"/>
    </row>
    <row r="35" spans="1:10" ht="16.5" hidden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177">
        <f>ROUND(I34*I$8,1)</f>
        <v>0</v>
      </c>
      <c r="J35" s="332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644">
        <f>IFERROR(I27/I$8*I26*I$9,0)</f>
        <v>0</v>
      </c>
      <c r="J36" s="612"/>
    </row>
    <row r="37" spans="1:10" ht="26.25" hidden="1" customHeight="1">
      <c r="A37" s="315">
        <v>11.3</v>
      </c>
      <c r="B37" s="734" t="s">
        <v>392</v>
      </c>
      <c r="C37" s="735" t="s">
        <v>147</v>
      </c>
      <c r="D37" s="736" t="s">
        <v>146</v>
      </c>
      <c r="E37" s="737" t="s">
        <v>145</v>
      </c>
      <c r="F37" s="738">
        <f>'Погр. тип 1 А1_ВК'!F37</f>
        <v>0</v>
      </c>
      <c r="G37" s="738">
        <f>'Погр. тип 1 А1_ВК'!G37</f>
        <v>0</v>
      </c>
      <c r="H37" s="738">
        <f>'Погр. тип 1 А1_ВК'!H37</f>
        <v>0</v>
      </c>
      <c r="I37" s="738">
        <f>'Погр. тип 1 А1_ВК'!I37</f>
        <v>0</v>
      </c>
      <c r="J37" s="739" t="s">
        <v>222</v>
      </c>
    </row>
    <row r="38" spans="1:10" ht="15.75" hidden="1">
      <c r="A38" s="322">
        <v>11.3</v>
      </c>
      <c r="B38" s="275" t="s">
        <v>417</v>
      </c>
      <c r="C38" s="270"/>
      <c r="D38" s="274"/>
      <c r="E38" s="276" t="s">
        <v>126</v>
      </c>
      <c r="F38" s="277">
        <v>0</v>
      </c>
      <c r="G38" s="277">
        <v>0</v>
      </c>
      <c r="H38" s="277">
        <v>0</v>
      </c>
      <c r="I38" s="277">
        <v>0</v>
      </c>
      <c r="J38" s="346" t="s">
        <v>222</v>
      </c>
    </row>
    <row r="39" spans="1:10" ht="14.25" hidden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169">
        <f>IFERROR(ROUND(60*2*I37/I$10,2),0)</f>
        <v>0</v>
      </c>
      <c r="J39" s="330"/>
    </row>
    <row r="40" spans="1:10" ht="14.25" hidden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168">
        <f>IF(I39=0,0,I$11+I$12+I39)</f>
        <v>0</v>
      </c>
      <c r="J40" s="326"/>
    </row>
    <row r="41" spans="1:10" ht="18.75" hidden="1" customHeight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161">
        <f>IF(I40=0,0,ROUND(60/I40,1))</f>
        <v>0</v>
      </c>
      <c r="J41" s="326"/>
    </row>
    <row r="42" spans="1:10" ht="16.5" hidden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166">
        <f>ROUND(I41*I$8,0)</f>
        <v>0</v>
      </c>
      <c r="J42" s="327"/>
    </row>
    <row r="43" spans="1:10" ht="14.25" hidden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164">
        <f>IF(I$14="да",0,IF(I42=0,0,(ROUND(I40*(ROUNDUP(I$13/I42,0)-ROUND(I$13/I42,2))/ROUND(I$13/I42,2),2))))</f>
        <v>0</v>
      </c>
      <c r="J43" s="331"/>
    </row>
    <row r="44" spans="1:10" ht="14.25" hidden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161">
        <f>I40+I43</f>
        <v>0</v>
      </c>
      <c r="J44" s="326"/>
    </row>
    <row r="45" spans="1:10" ht="15" hidden="1" customHeight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161">
        <f>IF(I44=0,0,60/I44)</f>
        <v>0</v>
      </c>
      <c r="J45" s="330"/>
    </row>
    <row r="46" spans="1:10" ht="16.5" hidden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160">
        <f>ROUND(I45*I$8,1)</f>
        <v>0</v>
      </c>
      <c r="J46" s="332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645">
        <f>IFERROR(I38/I$8*I37*I$9,0)</f>
        <v>0</v>
      </c>
      <c r="J47" s="612"/>
    </row>
    <row r="48" spans="1:10" ht="14.25" hidden="1">
      <c r="A48" s="315">
        <v>11.4</v>
      </c>
      <c r="B48" s="734" t="s">
        <v>431</v>
      </c>
      <c r="C48" s="735" t="s">
        <v>147</v>
      </c>
      <c r="D48" s="736" t="s">
        <v>146</v>
      </c>
      <c r="E48" s="737" t="s">
        <v>145</v>
      </c>
      <c r="F48" s="738">
        <f>'Погр. тип 1 А1_ВК'!F48</f>
        <v>0</v>
      </c>
      <c r="G48" s="738">
        <f>'Погр. тип 1 А1_ВК'!G48</f>
        <v>0</v>
      </c>
      <c r="H48" s="738">
        <f>'Погр. тип 1 А1_ВК'!H48</f>
        <v>0</v>
      </c>
      <c r="I48" s="738">
        <f>'Погр. тип 1 А1_ВК'!I48</f>
        <v>0</v>
      </c>
      <c r="J48" s="739" t="s">
        <v>222</v>
      </c>
    </row>
    <row r="49" spans="1:10" ht="15.75" hidden="1">
      <c r="A49" s="321">
        <v>11.4</v>
      </c>
      <c r="B49" s="275" t="s">
        <v>418</v>
      </c>
      <c r="C49" s="270"/>
      <c r="D49" s="274"/>
      <c r="E49" s="276" t="s">
        <v>126</v>
      </c>
      <c r="F49" s="277">
        <v>0</v>
      </c>
      <c r="G49" s="277">
        <v>0</v>
      </c>
      <c r="H49" s="277">
        <v>0</v>
      </c>
      <c r="I49" s="277">
        <v>0</v>
      </c>
      <c r="J49" s="346" t="s">
        <v>222</v>
      </c>
    </row>
    <row r="50" spans="1:10" ht="14.25" hidden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150">
        <f>IFERROR(ROUND(60*2*I48/I$10,2),0)</f>
        <v>0</v>
      </c>
      <c r="J50" s="330"/>
    </row>
    <row r="51" spans="1:10" ht="14.25" hidden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149">
        <f>IF(I50=0,0,I$11+I$12+I50)</f>
        <v>0</v>
      </c>
      <c r="J51" s="326"/>
    </row>
    <row r="52" spans="1:10" ht="14.25" hidden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142">
        <f>IF(I51=0,0,ROUND(60/I51,1))</f>
        <v>0</v>
      </c>
      <c r="J52" s="326"/>
    </row>
    <row r="53" spans="1:10" ht="16.5" hidden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147">
        <f>ROUND(I52*I$8,0)</f>
        <v>0</v>
      </c>
      <c r="J53" s="327"/>
    </row>
    <row r="54" spans="1:10" ht="14.2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145">
        <f>IF(I$14="да",0,IF(I53=0,0,(ROUND(I51*(ROUNDUP(I$13/I53,0)-ROUND(I$13/I53,2))/ROUND(I$13/I53,2),2))))</f>
        <v>0</v>
      </c>
      <c r="J54" s="331"/>
    </row>
    <row r="55" spans="1:10" ht="18.75" hidden="1" customHeight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142">
        <f>I51+I54</f>
        <v>0</v>
      </c>
      <c r="J55" s="326"/>
    </row>
    <row r="56" spans="1:10" ht="14.25" hidden="1" customHeight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142">
        <f>IF(I55=0,0,60/I55)</f>
        <v>0</v>
      </c>
      <c r="J56" s="330"/>
    </row>
    <row r="57" spans="1:10" ht="14.25" hidden="1" customHeight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141">
        <f>ROUND(I56*I$8,1)</f>
        <v>0</v>
      </c>
      <c r="J57" s="332"/>
    </row>
    <row r="58" spans="1:10" ht="16.5" hidden="1" customHeight="1" thickBot="1">
      <c r="A58" s="322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646">
        <f>IFERROR(I49/I$8*I48*I$9,0)</f>
        <v>0</v>
      </c>
      <c r="J58" s="612"/>
    </row>
    <row r="59" spans="1:10" ht="15" hidden="1" customHeight="1">
      <c r="A59" s="315">
        <v>11.5</v>
      </c>
      <c r="B59" s="734" t="s">
        <v>400</v>
      </c>
      <c r="C59" s="735" t="s">
        <v>147</v>
      </c>
      <c r="D59" s="736" t="s">
        <v>146</v>
      </c>
      <c r="E59" s="737" t="s">
        <v>145</v>
      </c>
      <c r="F59" s="738">
        <f>'Погр. тип 1 А1_ВК'!F59</f>
        <v>0</v>
      </c>
      <c r="G59" s="738">
        <f>'Погр. тип 1 А1_ВК'!G59</f>
        <v>0</v>
      </c>
      <c r="H59" s="738">
        <f>'Погр. тип 1 А1_ВК'!H59</f>
        <v>0</v>
      </c>
      <c r="I59" s="738">
        <f>'Погр. тип 1 А1_ВК'!I59</f>
        <v>0</v>
      </c>
      <c r="J59" s="739" t="s">
        <v>222</v>
      </c>
    </row>
    <row r="60" spans="1:10" ht="14.25" hidden="1" customHeight="1">
      <c r="A60" s="322">
        <v>11.5</v>
      </c>
      <c r="B60" s="275" t="s">
        <v>419</v>
      </c>
      <c r="C60" s="270"/>
      <c r="D60" s="274"/>
      <c r="E60" s="276" t="s">
        <v>126</v>
      </c>
      <c r="F60" s="277">
        <v>0</v>
      </c>
      <c r="G60" s="277">
        <v>0</v>
      </c>
      <c r="H60" s="277">
        <v>0</v>
      </c>
      <c r="I60" s="277">
        <v>0</v>
      </c>
      <c r="J60" s="346" t="s">
        <v>222</v>
      </c>
    </row>
    <row r="61" spans="1:10" ht="14.25" hidden="1" customHeight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132">
        <f>IFERROR(ROUND(60*2*I59/I$10,2),0)</f>
        <v>0</v>
      </c>
      <c r="J61" s="330"/>
    </row>
    <row r="62" spans="1:10" ht="16.5" hidden="1" customHeight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131">
        <f>IF(I61=0,0,I$11+I$12+I61)</f>
        <v>0</v>
      </c>
      <c r="J62" s="326"/>
    </row>
    <row r="63" spans="1:10" ht="16.5" hidden="1" customHeight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124">
        <f>IF(I62=0,0,ROUND(60/I62,1))</f>
        <v>0</v>
      </c>
      <c r="J63" s="326"/>
    </row>
    <row r="64" spans="1:10" ht="16.5" hidden="1" customHeight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129">
        <f>ROUND(I63*I$8,0)</f>
        <v>0</v>
      </c>
      <c r="J64" s="327"/>
    </row>
    <row r="65" spans="1:10" ht="15.75" hidden="1" customHeight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127">
        <f>IF(I$14="да",0,IF(I64=0,0,(ROUND(I62*(ROUNDUP(I$13/I64,0)-ROUND(I$13/I64,2))/ROUND(I$13/I64,2),2))))</f>
        <v>0</v>
      </c>
      <c r="J65" s="331"/>
    </row>
    <row r="66" spans="1:10" ht="12.75" hidden="1" customHeight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124">
        <f>I62+I65</f>
        <v>0</v>
      </c>
      <c r="J66" s="326"/>
    </row>
    <row r="67" spans="1:10" ht="13.5" hidden="1" customHeight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124">
        <f>IF(I66=0,0,60/I66)</f>
        <v>0</v>
      </c>
      <c r="J67" s="330"/>
    </row>
    <row r="68" spans="1:10" ht="14.25" hidden="1" customHeight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123">
        <f>ROUND(I67*I$8,1)</f>
        <v>0</v>
      </c>
      <c r="J68" s="332"/>
    </row>
    <row r="69" spans="1:10" ht="18.75" hidden="1" customHeight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647">
        <f>IFERROR(I60/I$8*I59*I$9,0)</f>
        <v>0</v>
      </c>
      <c r="J69" s="612"/>
    </row>
    <row r="70" spans="1:10" ht="14.25" hidden="1" customHeight="1">
      <c r="A70" s="315">
        <v>11.6</v>
      </c>
      <c r="B70" s="734" t="s">
        <v>439</v>
      </c>
      <c r="C70" s="735" t="s">
        <v>147</v>
      </c>
      <c r="D70" s="736" t="s">
        <v>146</v>
      </c>
      <c r="E70" s="737" t="s">
        <v>145</v>
      </c>
      <c r="F70" s="738">
        <f>'Погр. тип 1 А1_ВК'!F70</f>
        <v>0</v>
      </c>
      <c r="G70" s="738">
        <f>'Погр. тип 1 А1_ВК'!G70</f>
        <v>0</v>
      </c>
      <c r="H70" s="738">
        <f>'Погр. тип 1 А1_ВК'!H70</f>
        <v>0</v>
      </c>
      <c r="I70" s="738">
        <f>'Погр. тип 1 А1_ВК'!I70</f>
        <v>0</v>
      </c>
      <c r="J70" s="739" t="s">
        <v>222</v>
      </c>
    </row>
    <row r="71" spans="1:10" ht="14.25" hidden="1" customHeight="1">
      <c r="A71" s="321">
        <v>11.6</v>
      </c>
      <c r="B71" s="275" t="s">
        <v>420</v>
      </c>
      <c r="C71" s="270"/>
      <c r="D71" s="274"/>
      <c r="E71" s="276" t="s">
        <v>126</v>
      </c>
      <c r="F71" s="277">
        <v>0</v>
      </c>
      <c r="G71" s="277">
        <v>0</v>
      </c>
      <c r="H71" s="277">
        <v>0</v>
      </c>
      <c r="I71" s="277">
        <v>0</v>
      </c>
      <c r="J71" s="346" t="s">
        <v>222</v>
      </c>
    </row>
    <row r="72" spans="1:10" ht="16.5" hidden="1" customHeight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115">
        <f>IFERROR(ROUND(60*2*I70/I$10,2),0)</f>
        <v>0</v>
      </c>
      <c r="J72" s="330"/>
    </row>
    <row r="73" spans="1:10" ht="15" hidden="1" customHeight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114">
        <f>IF(I72=0,0,I$11+I$12+I72)</f>
        <v>0</v>
      </c>
      <c r="J73" s="326"/>
    </row>
    <row r="74" spans="1:10" ht="14.25" hidden="1" customHeight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107">
        <f>IF(I73=0,0,ROUND(60/I73,1))</f>
        <v>0</v>
      </c>
      <c r="J74" s="326"/>
    </row>
    <row r="75" spans="1:10" ht="14.25" hidden="1" customHeight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112">
        <f>ROUND(I74*I$8,0)</f>
        <v>0</v>
      </c>
      <c r="J75" s="327"/>
    </row>
    <row r="76" spans="1:10" ht="16.5" hidden="1" customHeight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110">
        <f>IF(I$14="да",0,IF(I75=0,0,(ROUND(I73*(ROUNDUP(I$13/I75,0)-ROUND(I$13/I75,2))/ROUND(I$13/I75,2),2))))</f>
        <v>0</v>
      </c>
      <c r="J76" s="331"/>
    </row>
    <row r="77" spans="1:10" ht="16.5" hidden="1" customHeight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107">
        <f>I73+I76</f>
        <v>0</v>
      </c>
      <c r="J77" s="326"/>
    </row>
    <row r="78" spans="1:10" ht="16.5" hidden="1" customHeight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107">
        <f>IF(I77=0,0,60/I77)</f>
        <v>0</v>
      </c>
      <c r="J78" s="330"/>
    </row>
    <row r="79" spans="1:10" ht="15.75" hidden="1" customHeight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106">
        <f>ROUND(I78*I$8,1)</f>
        <v>0</v>
      </c>
      <c r="J79" s="332"/>
    </row>
    <row r="80" spans="1:10" ht="12.75" hidden="1" customHeight="1" thickBot="1">
      <c r="A80" s="322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648">
        <f>IFERROR(I71/I$8*I70*I$9,0)</f>
        <v>0</v>
      </c>
      <c r="J80" s="612"/>
    </row>
    <row r="81" spans="1:10" ht="13.5" hidden="1" customHeight="1">
      <c r="A81" s="315">
        <v>11.7</v>
      </c>
      <c r="B81" s="734" t="s">
        <v>408</v>
      </c>
      <c r="C81" s="735" t="s">
        <v>147</v>
      </c>
      <c r="D81" s="736" t="s">
        <v>146</v>
      </c>
      <c r="E81" s="737" t="s">
        <v>145</v>
      </c>
      <c r="F81" s="738">
        <f>'Погр. тип 1 А1_ВК'!F81</f>
        <v>0</v>
      </c>
      <c r="G81" s="738">
        <f>'Погр. тип 1 А1_ВК'!G81</f>
        <v>0</v>
      </c>
      <c r="H81" s="738">
        <f>'Погр. тип 1 А1_ВК'!H81</f>
        <v>0</v>
      </c>
      <c r="I81" s="738">
        <f>'Погр. тип 1 А1_ВК'!I81</f>
        <v>0</v>
      </c>
      <c r="J81" s="739" t="s">
        <v>222</v>
      </c>
    </row>
    <row r="82" spans="1:10" ht="14.25" hidden="1" customHeight="1">
      <c r="A82" s="322">
        <v>11.7</v>
      </c>
      <c r="B82" s="275" t="s">
        <v>421</v>
      </c>
      <c r="C82" s="270"/>
      <c r="D82" s="274"/>
      <c r="E82" s="276" t="s">
        <v>126</v>
      </c>
      <c r="F82" s="277">
        <v>0</v>
      </c>
      <c r="G82" s="277">
        <v>0</v>
      </c>
      <c r="H82" s="277">
        <v>0</v>
      </c>
      <c r="I82" s="277">
        <v>0</v>
      </c>
      <c r="J82" s="346" t="s">
        <v>222</v>
      </c>
    </row>
    <row r="83" spans="1:10" ht="14.25" hidden="1" customHeight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282">
        <f>IFERROR(ROUND(60*2*I81/I$10,2),0)</f>
        <v>0</v>
      </c>
      <c r="J83" s="330"/>
    </row>
    <row r="84" spans="1:10" ht="14.25" hidden="1" customHeight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284">
        <f>IF(I83=0,0,I$11+I$12+I83)</f>
        <v>0</v>
      </c>
      <c r="J84" s="326"/>
    </row>
    <row r="85" spans="1:10" ht="14.25" hidden="1" customHeight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287">
        <f>IF(I84=0,0,ROUND(60/I84,1))</f>
        <v>0</v>
      </c>
      <c r="J85" s="326"/>
    </row>
    <row r="86" spans="1:10" ht="16.5" hidden="1" customHeight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290">
        <f>ROUND(I85*I$8,0)</f>
        <v>0</v>
      </c>
      <c r="J86" s="327"/>
    </row>
    <row r="87" spans="1:10" ht="14.25" hidden="1" customHeight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294">
        <f>IF(I$14="да",0,IF(I86=0,0,(ROUND(I84*(ROUNDUP(I$13/I86,0)-ROUND(I$13/I86,2))/ROUND(I$13/I86,2),2))))</f>
        <v>0</v>
      </c>
      <c r="J87" s="331"/>
    </row>
    <row r="88" spans="1:10" ht="14.25" hidden="1" customHeight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287">
        <f>I84+I87</f>
        <v>0</v>
      </c>
      <c r="J88" s="326"/>
    </row>
    <row r="89" spans="1:10" ht="14.25" hidden="1" customHeight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287">
        <f>IF(I88=0,0,60/I88)</f>
        <v>0</v>
      </c>
      <c r="J89" s="330"/>
    </row>
    <row r="90" spans="1:10" ht="16.5" hidden="1" customHeight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296">
        <f>ROUND(I89*I$8,1)</f>
        <v>0</v>
      </c>
      <c r="J90" s="332"/>
    </row>
    <row r="91" spans="1:10" ht="16.5" hidden="1" customHeight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649">
        <f>IFERROR(I82/I$8*I81*I$9,0)</f>
        <v>0</v>
      </c>
      <c r="J91" s="612"/>
    </row>
    <row r="92" spans="1:10" ht="16.5" hidden="1" customHeight="1">
      <c r="A92" s="315">
        <v>11.8</v>
      </c>
      <c r="B92" s="734" t="s">
        <v>447</v>
      </c>
      <c r="C92" s="735" t="s">
        <v>147</v>
      </c>
      <c r="D92" s="736" t="s">
        <v>146</v>
      </c>
      <c r="E92" s="737" t="s">
        <v>145</v>
      </c>
      <c r="F92" s="738">
        <f>'Погр. тип 1 А1_ВК'!F92</f>
        <v>0</v>
      </c>
      <c r="G92" s="738">
        <f>'Погр. тип 1 А1_ВК'!G92</f>
        <v>0</v>
      </c>
      <c r="H92" s="738">
        <f>'Погр. тип 1 А1_ВК'!H92</f>
        <v>0</v>
      </c>
      <c r="I92" s="738">
        <f>'Погр. тип 1 А1_ВК'!I92</f>
        <v>0</v>
      </c>
      <c r="J92" s="739" t="s">
        <v>222</v>
      </c>
    </row>
    <row r="93" spans="1:10" ht="15.75" hidden="1" customHeight="1">
      <c r="A93" s="322">
        <v>11.8</v>
      </c>
      <c r="B93" s="275" t="s">
        <v>422</v>
      </c>
      <c r="C93" s="270"/>
      <c r="D93" s="274"/>
      <c r="E93" s="276" t="s">
        <v>126</v>
      </c>
      <c r="F93" s="277">
        <v>0</v>
      </c>
      <c r="G93" s="277">
        <v>0</v>
      </c>
      <c r="H93" s="277">
        <v>0</v>
      </c>
      <c r="I93" s="277">
        <v>0</v>
      </c>
      <c r="J93" s="346" t="s">
        <v>222</v>
      </c>
    </row>
    <row r="94" spans="1:10" ht="12.75" hidden="1" customHeight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f>IFERROR(ROUND(60*2*F92/F$10,2),0)</f>
        <v>0</v>
      </c>
      <c r="G94" s="300">
        <f>IFERROR(ROUND(60*2*G92/G$10,2),0)</f>
        <v>0</v>
      </c>
      <c r="H94" s="300">
        <f>IFERROR(ROUND(60*2*H92/H$10,2),0)</f>
        <v>0</v>
      </c>
      <c r="I94" s="300">
        <f>IFERROR(ROUND(60*2*I92/I$10,2),0)</f>
        <v>0</v>
      </c>
      <c r="J94" s="330"/>
    </row>
    <row r="95" spans="1:10" ht="13.5" hidden="1" customHeight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302">
        <f>IF(I94=0,0,I$11+I$12+I94)</f>
        <v>0</v>
      </c>
      <c r="J95" s="326"/>
    </row>
    <row r="96" spans="1:10" ht="14.25" hidden="1" customHeight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304">
        <f>IF(I95=0,0,ROUND(60/I95,1))</f>
        <v>0</v>
      </c>
      <c r="J96" s="326"/>
    </row>
    <row r="97" spans="1:11" ht="14.25" hidden="1" customHeight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307">
        <f>ROUND(I96*I$8,0)</f>
        <v>0</v>
      </c>
      <c r="J97" s="327"/>
    </row>
    <row r="98" spans="1:11" ht="14.25" hidden="1" customHeight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311">
        <f>IF(I$14="да",0,IF(I97=0,0,(ROUND(I95*(ROUNDUP(I$13/I97,0)-ROUND(I$13/I97,2))/ROUND(I$13/I97,2),2))))</f>
        <v>0</v>
      </c>
      <c r="J98" s="331"/>
    </row>
    <row r="99" spans="1:11" ht="14.25" hidden="1" customHeight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304">
        <f>I95+I98</f>
        <v>0</v>
      </c>
      <c r="J99" s="326"/>
    </row>
    <row r="100" spans="1:11" ht="16.5" hidden="1" customHeight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304">
        <f>IF(I99=0,0,60/I99)</f>
        <v>0</v>
      </c>
      <c r="J100" s="330"/>
    </row>
    <row r="101" spans="1:11" ht="14.25" hidden="1" customHeight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313">
        <f>ROUND(I100*I$8,1)</f>
        <v>0</v>
      </c>
      <c r="J101" s="332"/>
    </row>
    <row r="102" spans="1:11" ht="14.25" hidden="1" customHeight="1" thickBot="1">
      <c r="A102" s="344">
        <v>11.8</v>
      </c>
      <c r="B102" s="642" t="s">
        <v>454</v>
      </c>
      <c r="C102" s="348" t="s">
        <v>470</v>
      </c>
      <c r="D102" s="347"/>
      <c r="E102" s="665" t="s">
        <v>471</v>
      </c>
      <c r="F102" s="666">
        <f>IFERROR(F93/F$8*F92*F$9,0)</f>
        <v>0</v>
      </c>
      <c r="G102" s="666">
        <f>IFERROR(G93/G$8*G92*G$9,0)</f>
        <v>0</v>
      </c>
      <c r="H102" s="666">
        <f>IFERROR(H93/H$8*H92*H$9,0)</f>
        <v>0</v>
      </c>
      <c r="I102" s="666">
        <f>IFERROR(I93/I$8*I92*I$9,0)</f>
        <v>0</v>
      </c>
      <c r="J102" s="643"/>
    </row>
    <row r="103" spans="1:11" ht="21" hidden="1" thickBot="1">
      <c r="A103" s="667" t="s">
        <v>708</v>
      </c>
      <c r="B103" s="660"/>
      <c r="C103" s="660"/>
      <c r="D103" s="660"/>
      <c r="E103" s="660"/>
      <c r="F103" s="660"/>
      <c r="G103" s="660"/>
      <c r="H103" s="660"/>
      <c r="I103" s="660"/>
      <c r="J103" s="661"/>
    </row>
    <row r="104" spans="1:11" ht="43.5" hidden="1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437" t="s">
        <v>72</v>
      </c>
      <c r="J104" s="593" t="s">
        <v>71</v>
      </c>
    </row>
    <row r="105" spans="1:11" ht="16.5" hidden="1" customHeight="1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'Погр. тип 1 А1_ВК'!F105</f>
        <v>90.3</v>
      </c>
      <c r="G105" s="335">
        <f>'Погр. тип 1 А1_ВК'!G105</f>
        <v>90.3</v>
      </c>
      <c r="H105" s="335">
        <f>'Погр. тип 1 А1_ВК'!H105</f>
        <v>90.3</v>
      </c>
      <c r="I105" s="335">
        <f>'Погр. тип 1 А1_ВК'!I105</f>
        <v>90.3</v>
      </c>
      <c r="J105" s="335"/>
    </row>
    <row r="106" spans="1:11" ht="16.5" hidden="1" customHeight="1">
      <c r="A106" s="321">
        <v>3</v>
      </c>
      <c r="B106" s="210" t="s">
        <v>359</v>
      </c>
      <c r="C106" s="215" t="s">
        <v>106</v>
      </c>
      <c r="D106" s="207" t="s">
        <v>168</v>
      </c>
      <c r="E106" s="94" t="s">
        <v>167</v>
      </c>
      <c r="F106" s="208">
        <f>'Погр. тип 1 А1_ВК'!F106</f>
        <v>1.8733579498806623</v>
      </c>
      <c r="G106" s="208">
        <f>'Погр. тип 1 А1_ВК'!G106</f>
        <v>1.9981489855158836</v>
      </c>
      <c r="H106" s="208">
        <f>'Погр. тип 1 А1_ВК'!H106</f>
        <v>1.8452780584914406</v>
      </c>
      <c r="I106" s="208">
        <f>'Погр. тип 1 А1_ВК'!I106</f>
        <v>1.8139311317009195</v>
      </c>
      <c r="J106" s="208"/>
    </row>
    <row r="107" spans="1:11" ht="15.75" hidden="1" customHeight="1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IF('Экс 2 (2600)'!F34&lt;'Экс 2 (2600)'!F36,ROUND(F105/F106,1),'Экс 2 (2600)'!F36)</f>
        <v>46.153846153846153</v>
      </c>
      <c r="G107" s="41">
        <f>IF('Экс 2 (2600)'!G34&lt;'Экс 2 (2600)'!G36,ROUND(G105/G106,1),'Экс 2 (2600)'!G36)</f>
        <v>45.2</v>
      </c>
      <c r="H107" s="41">
        <f>IF('Экс 2 (2600)'!H34&lt;'Экс 2 (2600)'!H36,ROUND(H105/H106,1),'Экс 2 (2600)'!H36)</f>
        <v>46.153846153846153</v>
      </c>
      <c r="I107" s="41">
        <f>IF('Экс 2 (2600)'!I34&lt;'Экс 2 (2600)'!I36,ROUND(I105/I106,1),'Экс 2 (2600)'!I36)</f>
        <v>46.153846153846153</v>
      </c>
      <c r="J107" s="41"/>
    </row>
    <row r="108" spans="1:11" ht="12.75" hidden="1" customHeight="1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86.5</v>
      </c>
      <c r="G108" s="97">
        <f>ROUND(G107*G106,1)</f>
        <v>90.3</v>
      </c>
      <c r="H108" s="97">
        <f>ROUND(H107*H106,1)</f>
        <v>85.2</v>
      </c>
      <c r="I108" s="97">
        <f>ROUND(I107*I106,1)</f>
        <v>83.7</v>
      </c>
      <c r="J108" s="97"/>
    </row>
    <row r="109" spans="1:11" ht="13.5" hidden="1" customHeight="1">
      <c r="A109" s="321">
        <v>6</v>
      </c>
      <c r="B109" s="96" t="s">
        <v>160</v>
      </c>
      <c r="C109" s="95" t="s">
        <v>159</v>
      </c>
      <c r="D109" s="728" t="s">
        <v>11</v>
      </c>
      <c r="E109" s="209" t="s">
        <v>158</v>
      </c>
      <c r="F109" s="247">
        <v>20</v>
      </c>
      <c r="G109" s="247">
        <v>20</v>
      </c>
      <c r="H109" s="247">
        <v>20</v>
      </c>
      <c r="I109" s="247">
        <v>20</v>
      </c>
      <c r="J109" s="729" t="s">
        <v>153</v>
      </c>
    </row>
    <row r="110" spans="1:11" ht="14.25" hidden="1" customHeight="1">
      <c r="A110" s="321">
        <v>7</v>
      </c>
      <c r="B110" s="96" t="s">
        <v>157</v>
      </c>
      <c r="C110" s="95" t="s">
        <v>156</v>
      </c>
      <c r="D110" s="214" t="s">
        <v>151</v>
      </c>
      <c r="E110" s="209" t="s">
        <v>61</v>
      </c>
      <c r="F110" s="213">
        <f>IFERROR(ROUND('Экс 1 (3000) '!F27/60*(ROUNDUP(IF('Экс 2 (2600)'!F36&gt;'Экс 2 (2600)'!F34,'Экс 2 (2600)'!F36/('Экс 1 (3000) '!F26*'Экс 1 (3000) '!F30),'Экс 1 (3000) '!F34/('Экс 1 (3000) '!F26*'Экс 1 (3000) '!F30)),0)+'Экс 2 (2600)'!F39/60),2),0)</f>
        <v>4.33</v>
      </c>
      <c r="G110" s="213">
        <f>IFERROR(ROUND('Экс 1 (3000) '!G27/60*(ROUNDUP(IF('Экс 2 (2600)'!G36&gt;'Экс 2 (2600)'!G34,'Экс 2 (2600)'!G36/('Экс 1 (3000) '!G26*'Экс 1 (3000) '!G30),'Экс 1 (3000) '!G34/('Экс 1 (3000) '!G26*'Экс 1 (3000) '!G30)),0)+'Экс 2 (2600)'!G39/60),2),0)</f>
        <v>3.9</v>
      </c>
      <c r="H110" s="213">
        <f>IFERROR(ROUND('Экс 1 (3000) '!H27/60*(ROUNDUP(IF('Экс 2 (2600)'!H36&gt;'Экс 2 (2600)'!H34,'Экс 2 (2600)'!H36/('Экс 1 (3000) '!H26*'Экс 1 (3000) '!H30),'Экс 1 (3000) '!H34/('Экс 1 (3000) '!H26*'Экс 1 (3000) '!H30)),0)+'Экс 2 (2600)'!H39/60),2),0)</f>
        <v>4.33</v>
      </c>
      <c r="I110" s="213">
        <f>IFERROR(ROUND('Экс 1 (3000) '!I27/60*(ROUNDUP(IF('Экс 2 (2600)'!I36&gt;'Экс 2 (2600)'!I34,'Экс 2 (2600)'!I36/('Экс 1 (3000) '!I26*'Экс 1 (3000) '!I30),'Экс 1 (3000) '!I34/('Экс 1 (3000) '!I26*'Экс 1 (3000) '!I30)),0)+'Экс 2 (2600)'!I39/60),2),0)</f>
        <v>4.33</v>
      </c>
      <c r="J110" s="337"/>
    </row>
    <row r="111" spans="1:11" ht="14.25" hidden="1" customHeight="1">
      <c r="A111" s="321">
        <v>8</v>
      </c>
      <c r="B111" s="96" t="s">
        <v>155</v>
      </c>
      <c r="C111" s="95" t="s">
        <v>154</v>
      </c>
      <c r="D111" s="728" t="s">
        <v>11</v>
      </c>
      <c r="E111" s="730" t="s">
        <v>61</v>
      </c>
      <c r="F111" s="247">
        <v>1</v>
      </c>
      <c r="G111" s="247">
        <v>1</v>
      </c>
      <c r="H111" s="247">
        <v>1</v>
      </c>
      <c r="I111" s="247">
        <v>1</v>
      </c>
      <c r="J111" s="729" t="s">
        <v>153</v>
      </c>
    </row>
    <row r="112" spans="1:11" ht="14.25" hidden="1" customHeight="1">
      <c r="A112" s="321">
        <v>9</v>
      </c>
      <c r="B112" s="212" t="s">
        <v>455</v>
      </c>
      <c r="C112" s="94" t="s">
        <v>152</v>
      </c>
      <c r="D112" s="211" t="s">
        <v>151</v>
      </c>
      <c r="E112" s="94" t="s">
        <v>127</v>
      </c>
      <c r="F112" s="98">
        <f>'Погр. тип 1 ск.'!F24</f>
        <v>331</v>
      </c>
      <c r="G112" s="98">
        <f>'Погр. тип 1 ск.'!G24</f>
        <v>316</v>
      </c>
      <c r="H112" s="98">
        <f>'Погр. тип 1 ск.'!H24</f>
        <v>317</v>
      </c>
      <c r="I112" s="98">
        <f>'Погр. тип 1 ск.'!I24</f>
        <v>309</v>
      </c>
      <c r="J112" s="98"/>
      <c r="K112" s="89">
        <f>(F112+G112+H112+I112)/4</f>
        <v>318.25</v>
      </c>
    </row>
    <row r="113" spans="1:10" ht="14.25" hidden="1" customHeight="1" thickBot="1">
      <c r="A113" s="321">
        <v>10</v>
      </c>
      <c r="B113" s="210" t="s">
        <v>150</v>
      </c>
      <c r="C113" s="95" t="s">
        <v>149</v>
      </c>
      <c r="D113" s="731" t="s">
        <v>148</v>
      </c>
      <c r="E113" s="94"/>
      <c r="F113" s="732" t="s">
        <v>576</v>
      </c>
      <c r="G113" s="732" t="s">
        <v>576</v>
      </c>
      <c r="H113" s="732" t="s">
        <v>576</v>
      </c>
      <c r="I113" s="732" t="s">
        <v>576</v>
      </c>
      <c r="J113" s="733"/>
    </row>
    <row r="114" spans="1:10" ht="16.5" hidden="1" customHeight="1">
      <c r="A114" s="315">
        <v>11.1</v>
      </c>
      <c r="B114" s="734" t="s">
        <v>383</v>
      </c>
      <c r="C114" s="735" t="s">
        <v>147</v>
      </c>
      <c r="D114" s="736" t="s">
        <v>146</v>
      </c>
      <c r="E114" s="737" t="s">
        <v>145</v>
      </c>
      <c r="F114" s="738">
        <f>'Погр. тип 1 А1_ВК'!F114</f>
        <v>0</v>
      </c>
      <c r="G114" s="738">
        <f>'Погр. тип 1 А1_ВК'!G114</f>
        <v>0</v>
      </c>
      <c r="H114" s="738">
        <f>'Погр. тип 1 А1_ВК'!H114</f>
        <v>0</v>
      </c>
      <c r="I114" s="738">
        <f>'Погр. тип 1 А1_ВК'!I114</f>
        <v>0</v>
      </c>
      <c r="J114" s="739" t="s">
        <v>222</v>
      </c>
    </row>
    <row r="115" spans="1:10" ht="14.25" hidden="1" customHeight="1">
      <c r="A115" s="321">
        <v>11.1</v>
      </c>
      <c r="B115" s="275" t="s">
        <v>384</v>
      </c>
      <c r="C115" s="270"/>
      <c r="D115" s="274"/>
      <c r="E115" s="276" t="s">
        <v>126</v>
      </c>
      <c r="F115" s="277">
        <v>0</v>
      </c>
      <c r="G115" s="277">
        <v>0</v>
      </c>
      <c r="H115" s="277">
        <v>0</v>
      </c>
      <c r="I115" s="277">
        <v>0</v>
      </c>
      <c r="J115" s="346" t="s">
        <v>222</v>
      </c>
    </row>
    <row r="116" spans="1:10" ht="14.25" hidden="1" customHeight="1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0</v>
      </c>
      <c r="G116" s="204">
        <f>IFERROR(ROUND(60*2*G114/G$109,2),0)</f>
        <v>0</v>
      </c>
      <c r="H116" s="204">
        <f>IFERROR(ROUND(60*2*H114/H$109,2),0)</f>
        <v>0</v>
      </c>
      <c r="I116" s="204">
        <f>IFERROR(ROUND(60*2*I114/I$109,2),0)</f>
        <v>0</v>
      </c>
      <c r="J116" s="330"/>
    </row>
    <row r="117" spans="1:10" ht="14.25" hidden="1" customHeight="1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0</v>
      </c>
      <c r="G117" s="203">
        <f>IF(G116=0,0,G$110+G$111+G116)</f>
        <v>0</v>
      </c>
      <c r="H117" s="203">
        <f>IF(H116=0,0,H$110+H$111+H116)</f>
        <v>0</v>
      </c>
      <c r="I117" s="203">
        <f>IF(I116=0,0,I$110+I$111+I116)</f>
        <v>0</v>
      </c>
      <c r="J117" s="326"/>
    </row>
    <row r="118" spans="1:10" ht="16.5" hidden="1" customHeight="1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0</v>
      </c>
      <c r="G118" s="196">
        <f>IF(G117=0,0,ROUND(60/G117,1))</f>
        <v>0</v>
      </c>
      <c r="H118" s="196">
        <f>IF(H117=0,0,ROUND(60/H117,1))</f>
        <v>0</v>
      </c>
      <c r="I118" s="196">
        <f>IF(I117=0,0,ROUND(60/I117,1))</f>
        <v>0</v>
      </c>
      <c r="J118" s="326"/>
    </row>
    <row r="119" spans="1:10" ht="16.5" hidden="1" customHeight="1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0</v>
      </c>
      <c r="G119" s="201">
        <f>ROUND(G118*G$107,0)</f>
        <v>0</v>
      </c>
      <c r="H119" s="201">
        <f>ROUND(H118*H$107,0)</f>
        <v>0</v>
      </c>
      <c r="I119" s="201">
        <f>ROUND(I118*I$107,0)</f>
        <v>0</v>
      </c>
      <c r="J119" s="327"/>
    </row>
    <row r="120" spans="1:10" ht="16.5" hidden="1" customHeight="1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199">
        <f>IF(I$14="да",0,IF(I119=0,0,(ROUND(I117*(ROUNDUP(I$13/I119,0)-ROUND(I$13/I119,2))/ROUND(I$13/I119,2),2))))</f>
        <v>0</v>
      </c>
      <c r="J120" s="331"/>
    </row>
    <row r="121" spans="1:10" ht="15.75" hidden="1" customHeight="1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0</v>
      </c>
      <c r="G121" s="196">
        <f>G117+G120</f>
        <v>0</v>
      </c>
      <c r="H121" s="196">
        <f>H117+H120</f>
        <v>0</v>
      </c>
      <c r="I121" s="196">
        <f>I117+I120</f>
        <v>0</v>
      </c>
      <c r="J121" s="326"/>
    </row>
    <row r="122" spans="1:10" ht="12.75" hidden="1" customHeigh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0</v>
      </c>
      <c r="G122" s="196">
        <f>IF(G121=0,0,60/G121)</f>
        <v>0</v>
      </c>
      <c r="H122" s="196">
        <f>IF(H121=0,0,60/H121)</f>
        <v>0</v>
      </c>
      <c r="I122" s="196">
        <f>IF(I121=0,0,60/I121)</f>
        <v>0</v>
      </c>
      <c r="J122" s="330"/>
    </row>
    <row r="123" spans="1:10" ht="13.5" hidden="1" customHeigh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0</v>
      </c>
      <c r="G123" s="195">
        <f>ROUND(G122*G$8,1)</f>
        <v>0</v>
      </c>
      <c r="H123" s="195">
        <f>ROUND(H122*H$8,1)</f>
        <v>0</v>
      </c>
      <c r="I123" s="195">
        <f>ROUND(I122*I$8,1)</f>
        <v>0</v>
      </c>
      <c r="J123" s="332"/>
    </row>
    <row r="124" spans="1:10" ht="14.25" hidden="1" customHeight="1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0</v>
      </c>
      <c r="G124" s="613">
        <f>IFERROR(G115/G$107*G114*G$108,0)</f>
        <v>0</v>
      </c>
      <c r="H124" s="613">
        <f>IFERROR(H115/H$107*H114*H$108,0)</f>
        <v>0</v>
      </c>
      <c r="I124" s="613">
        <f>IFERROR(I115/I$107*I114*I$108,0)</f>
        <v>0</v>
      </c>
      <c r="J124" s="612"/>
    </row>
    <row r="125" spans="1:10" ht="14.25" hidden="1" customHeight="1">
      <c r="A125" s="315">
        <v>11.2</v>
      </c>
      <c r="B125" s="734" t="s">
        <v>423</v>
      </c>
      <c r="C125" s="735" t="s">
        <v>147</v>
      </c>
      <c r="D125" s="736" t="s">
        <v>146</v>
      </c>
      <c r="E125" s="737" t="s">
        <v>145</v>
      </c>
      <c r="F125" s="738">
        <f>'Погр. тип 1 А1_ВК'!F125</f>
        <v>0</v>
      </c>
      <c r="G125" s="738">
        <f>'Погр. тип 1 А1_ВК'!G125</f>
        <v>0</v>
      </c>
      <c r="H125" s="738">
        <f>'Погр. тип 1 А1_ВК'!H125</f>
        <v>0</v>
      </c>
      <c r="I125" s="738">
        <f>'Погр. тип 1 А1_ВК'!I125</f>
        <v>0</v>
      </c>
      <c r="J125" s="739" t="s">
        <v>222</v>
      </c>
    </row>
    <row r="126" spans="1:10" ht="14.25" hidden="1" customHeight="1">
      <c r="A126" s="322">
        <v>11.2</v>
      </c>
      <c r="B126" s="275" t="s">
        <v>416</v>
      </c>
      <c r="C126" s="270"/>
      <c r="D126" s="274"/>
      <c r="E126" s="276" t="s">
        <v>126</v>
      </c>
      <c r="F126" s="277">
        <v>0</v>
      </c>
      <c r="G126" s="277">
        <v>0</v>
      </c>
      <c r="H126" s="277">
        <v>0</v>
      </c>
      <c r="I126" s="277">
        <v>0</v>
      </c>
      <c r="J126" s="346" t="s">
        <v>222</v>
      </c>
    </row>
    <row r="127" spans="1:10" ht="14.25" hidden="1" customHeight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330"/>
    </row>
    <row r="128" spans="1:10" ht="16.5" hidden="1" customHeight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185">
        <f>IF(I127=0,0,I$110+I$111+I127)</f>
        <v>0</v>
      </c>
      <c r="J128" s="326"/>
    </row>
    <row r="129" spans="1:10" ht="14.25" hidden="1" customHeight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178">
        <f>IF(I128=0,0,ROUND(60/I128,1))</f>
        <v>0</v>
      </c>
      <c r="J129" s="326"/>
    </row>
    <row r="130" spans="1:10" ht="14.25" hidden="1" customHeight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183">
        <f>ROUND(I129*I$107,0)</f>
        <v>0</v>
      </c>
      <c r="J130" s="327"/>
    </row>
    <row r="131" spans="1:10" ht="14.25" hidden="1" customHeight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181">
        <f>IF(I$14="да",0,IF(I130=0,0,(ROUND(I128*(ROUNDUP(I$13/I130,0)-ROUND(I$13/I130,2))/ROUND(I$13/I130,2),2))))</f>
        <v>0</v>
      </c>
      <c r="J131" s="331"/>
    </row>
    <row r="132" spans="1:10" ht="16.5" hidden="1" customHeight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178">
        <f>I128+I131</f>
        <v>0</v>
      </c>
      <c r="J132" s="326"/>
    </row>
    <row r="133" spans="1:10" ht="16.5" hidden="1" customHeight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178">
        <f>IF(I132=0,0,60/I132)</f>
        <v>0</v>
      </c>
      <c r="J133" s="330"/>
    </row>
    <row r="134" spans="1:10" ht="16.5" hidden="1" customHeight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177">
        <f>ROUND(I133*I$8,1)</f>
        <v>0</v>
      </c>
      <c r="J134" s="332"/>
    </row>
    <row r="135" spans="1:10" ht="15.75" hidden="1" customHeight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651">
        <f>IFERROR(I126/I$107*I125*I$108,0)</f>
        <v>0</v>
      </c>
      <c r="J135" s="612"/>
    </row>
    <row r="136" spans="1:10" ht="12.75" hidden="1" customHeight="1">
      <c r="A136" s="315">
        <v>11.3</v>
      </c>
      <c r="B136" s="734" t="s">
        <v>392</v>
      </c>
      <c r="C136" s="735" t="s">
        <v>147</v>
      </c>
      <c r="D136" s="736" t="s">
        <v>146</v>
      </c>
      <c r="E136" s="737" t="s">
        <v>145</v>
      </c>
      <c r="F136" s="738">
        <f>'Погр. тип 1 А1_ВК'!F136</f>
        <v>0</v>
      </c>
      <c r="G136" s="738">
        <f>'Погр. тип 1 А1_ВК'!G136</f>
        <v>0</v>
      </c>
      <c r="H136" s="738">
        <f>'Погр. тип 1 А1_ВК'!H136</f>
        <v>0</v>
      </c>
      <c r="I136" s="738">
        <f>'Погр. тип 1 А1_ВК'!I136</f>
        <v>0</v>
      </c>
      <c r="J136" s="739" t="s">
        <v>222</v>
      </c>
    </row>
    <row r="137" spans="1:10" ht="13.5" hidden="1" customHeight="1">
      <c r="A137" s="322">
        <v>11.3</v>
      </c>
      <c r="B137" s="275" t="s">
        <v>417</v>
      </c>
      <c r="C137" s="270"/>
      <c r="D137" s="274"/>
      <c r="E137" s="276" t="s">
        <v>126</v>
      </c>
      <c r="F137" s="277">
        <v>0</v>
      </c>
      <c r="G137" s="277">
        <v>0</v>
      </c>
      <c r="H137" s="277">
        <v>0</v>
      </c>
      <c r="I137" s="277">
        <v>0</v>
      </c>
      <c r="J137" s="346" t="s">
        <v>222</v>
      </c>
    </row>
    <row r="138" spans="1:10" ht="14.25" hidden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169">
        <f>IFERROR(ROUND(60*2*I136/I$109,2),0)</f>
        <v>0</v>
      </c>
      <c r="J138" s="330"/>
    </row>
    <row r="139" spans="1:10" ht="14.25" hidden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168">
        <f>IF(I138=0,0,I$110+I$111+I138)</f>
        <v>0</v>
      </c>
      <c r="J139" s="326"/>
    </row>
    <row r="140" spans="1:10" ht="14.25" hidden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161">
        <f>IF(I139=0,0,ROUND(60/I139,1))</f>
        <v>0</v>
      </c>
      <c r="J140" s="326"/>
    </row>
    <row r="141" spans="1:10" ht="16.5" hidden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166">
        <f>ROUND(I140*I$107,0)</f>
        <v>0</v>
      </c>
      <c r="J141" s="327"/>
    </row>
    <row r="142" spans="1:10" ht="14.25" hidden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164">
        <f>IF(I$14="да",0,IF(I141=0,0,(ROUND(I139*(ROUNDUP(I$13/I141,0)-ROUND(I$13/I141,2))/ROUND(I$13/I141,2),2))))</f>
        <v>0</v>
      </c>
      <c r="J142" s="331"/>
    </row>
    <row r="143" spans="1:10" ht="14.25" hidden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161">
        <f>I139+I142</f>
        <v>0</v>
      </c>
      <c r="J143" s="326"/>
    </row>
    <row r="144" spans="1:10" s="91" customFormat="1" ht="14.25" hidden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161">
        <f>IF(I143=0,0,60/I143)</f>
        <v>0</v>
      </c>
      <c r="J144" s="330"/>
    </row>
    <row r="145" spans="1:10" ht="16.5" hidden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160">
        <f>ROUND(I144*I$8,1)</f>
        <v>0</v>
      </c>
      <c r="J145" s="332"/>
    </row>
    <row r="146" spans="1:10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621">
        <f>IFERROR(I137/I$107*I136*I$108,0)</f>
        <v>0</v>
      </c>
      <c r="J146" s="612"/>
    </row>
    <row r="147" spans="1:10" ht="14.25" hidden="1">
      <c r="A147" s="315">
        <v>11.4</v>
      </c>
      <c r="B147" s="734" t="s">
        <v>431</v>
      </c>
      <c r="C147" s="735" t="s">
        <v>147</v>
      </c>
      <c r="D147" s="736" t="s">
        <v>146</v>
      </c>
      <c r="E147" s="737" t="s">
        <v>145</v>
      </c>
      <c r="F147" s="738">
        <f>'Погр. тип 1 А1_ВК'!F147</f>
        <v>0</v>
      </c>
      <c r="G147" s="738">
        <f>'Погр. тип 1 А1_ВК'!G147</f>
        <v>0</v>
      </c>
      <c r="H147" s="738">
        <f>'Погр. тип 1 А1_ВК'!H147</f>
        <v>0</v>
      </c>
      <c r="I147" s="738">
        <f>'Погр. тип 1 А1_ВК'!I147</f>
        <v>0</v>
      </c>
      <c r="J147" s="739" t="s">
        <v>222</v>
      </c>
    </row>
    <row r="148" spans="1:10" ht="15.75" hidden="1">
      <c r="A148" s="321">
        <v>11.4</v>
      </c>
      <c r="B148" s="275" t="s">
        <v>418</v>
      </c>
      <c r="C148" s="270"/>
      <c r="D148" s="274"/>
      <c r="E148" s="276" t="s">
        <v>126</v>
      </c>
      <c r="F148" s="277">
        <v>0</v>
      </c>
      <c r="G148" s="277">
        <v>0</v>
      </c>
      <c r="H148" s="277">
        <v>0</v>
      </c>
      <c r="I148" s="277">
        <v>0</v>
      </c>
      <c r="J148" s="346" t="s">
        <v>222</v>
      </c>
    </row>
    <row r="149" spans="1:10" ht="14.25" hidden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150">
        <f>IFERROR(ROUND(60*2*I147/I$109,2),0)</f>
        <v>0</v>
      </c>
      <c r="J149" s="330"/>
    </row>
    <row r="150" spans="1:10" ht="14.25" hidden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149">
        <f>IF(I149=0,0,I$110+I$111+I149)</f>
        <v>0</v>
      </c>
      <c r="J150" s="326"/>
    </row>
    <row r="151" spans="1:10" ht="14.25" hidden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142">
        <f>IF(I150=0,0,ROUND(60/I150,1))</f>
        <v>0</v>
      </c>
      <c r="J151" s="326"/>
    </row>
    <row r="152" spans="1:10" ht="16.5" hidden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147">
        <f>ROUND(I151*I$107,0)</f>
        <v>0</v>
      </c>
      <c r="J152" s="327"/>
    </row>
    <row r="153" spans="1:10" ht="14.25" hidden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145">
        <f>IF(I$14="да",0,IF(I152=0,0,(ROUND(I150*(ROUNDUP(I$13/I152,0)-ROUND(I$13/I152,2))/ROUND(I$13/I152,2),2))))</f>
        <v>0</v>
      </c>
      <c r="J153" s="331"/>
    </row>
    <row r="154" spans="1:10" ht="14.25" hidden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142">
        <f>I150+I153</f>
        <v>0</v>
      </c>
      <c r="J154" s="326"/>
    </row>
    <row r="155" spans="1:10" ht="14.25" hidden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142">
        <f>IF(I154=0,0,60/I154)</f>
        <v>0</v>
      </c>
      <c r="J155" s="330"/>
    </row>
    <row r="156" spans="1:10" ht="16.5" hidden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141">
        <f>ROUND(I155*I$8,1)</f>
        <v>0</v>
      </c>
      <c r="J156" s="332"/>
    </row>
    <row r="157" spans="1:10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626">
        <f>IFERROR(I148/I$107*I147*I$108,0)</f>
        <v>0</v>
      </c>
      <c r="J157" s="612"/>
    </row>
    <row r="158" spans="1:10" ht="14.25" hidden="1">
      <c r="A158" s="315">
        <v>11.5</v>
      </c>
      <c r="B158" s="734" t="s">
        <v>400</v>
      </c>
      <c r="C158" s="735" t="s">
        <v>147</v>
      </c>
      <c r="D158" s="736" t="s">
        <v>146</v>
      </c>
      <c r="E158" s="737" t="s">
        <v>145</v>
      </c>
      <c r="F158" s="738">
        <f>'Погр. тип 1 А1_ВК'!F158</f>
        <v>0</v>
      </c>
      <c r="G158" s="738">
        <f>'Погр. тип 1 А1_ВК'!G158</f>
        <v>0</v>
      </c>
      <c r="H158" s="738">
        <f>'Погр. тип 1 А1_ВК'!H158</f>
        <v>0</v>
      </c>
      <c r="I158" s="738">
        <f>'Погр. тип 1 А1_ВК'!I158</f>
        <v>0</v>
      </c>
      <c r="J158" s="739" t="s">
        <v>222</v>
      </c>
    </row>
    <row r="159" spans="1:10" ht="15.75" hidden="1">
      <c r="A159" s="322">
        <v>11.5</v>
      </c>
      <c r="B159" s="275" t="s">
        <v>419</v>
      </c>
      <c r="C159" s="270"/>
      <c r="D159" s="274"/>
      <c r="E159" s="276" t="s">
        <v>126</v>
      </c>
      <c r="F159" s="277">
        <v>0</v>
      </c>
      <c r="G159" s="277">
        <v>0</v>
      </c>
      <c r="H159" s="277">
        <v>0</v>
      </c>
      <c r="I159" s="277">
        <v>0</v>
      </c>
      <c r="J159" s="346" t="s">
        <v>222</v>
      </c>
    </row>
    <row r="160" spans="1:10" ht="14.25" hidden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132">
        <f>IFERROR(ROUND(60*2*I158/I$109,2),0)</f>
        <v>0</v>
      </c>
      <c r="J160" s="330"/>
    </row>
    <row r="161" spans="1:10" ht="14.25" hidden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131">
        <f>IF(I160=0,0,I$110+I$111+I160)</f>
        <v>0</v>
      </c>
      <c r="J161" s="326"/>
    </row>
    <row r="162" spans="1:10" ht="14.25" hidden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124">
        <f>IF(I161=0,0,ROUND(60/I161,1))</f>
        <v>0</v>
      </c>
      <c r="J162" s="326"/>
    </row>
    <row r="163" spans="1:10" ht="16.5" hidden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129">
        <f>ROUND(I162*I$107,0)</f>
        <v>0</v>
      </c>
      <c r="J163" s="327"/>
    </row>
    <row r="164" spans="1:10" ht="14.25" hidden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127">
        <f>IF(I$14="да",0,IF(I163=0,0,(ROUND(I161*(ROUNDUP(I$13/I163,0)-ROUND(I$13/I163,2))/ROUND(I$13/I163,2),2))))</f>
        <v>0</v>
      </c>
      <c r="J164" s="331"/>
    </row>
    <row r="165" spans="1:10" ht="14.25" hidden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124">
        <f>I161+I164</f>
        <v>0</v>
      </c>
      <c r="J165" s="326"/>
    </row>
    <row r="166" spans="1:10" ht="14.25" hidden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124">
        <f>IF(I165=0,0,60/I165)</f>
        <v>0</v>
      </c>
      <c r="J166" s="330"/>
    </row>
    <row r="167" spans="1:10" ht="16.5" hidden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123">
        <f>ROUND(I166*I$8,1)</f>
        <v>0</v>
      </c>
      <c r="J167" s="332"/>
    </row>
    <row r="168" spans="1:10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631">
        <f>IFERROR(I159/I$107*I158*I$108,0)</f>
        <v>0</v>
      </c>
      <c r="J168" s="612"/>
    </row>
    <row r="169" spans="1:10" ht="14.25" hidden="1">
      <c r="A169" s="315">
        <v>11.6</v>
      </c>
      <c r="B169" s="734" t="s">
        <v>439</v>
      </c>
      <c r="C169" s="735" t="s">
        <v>147</v>
      </c>
      <c r="D169" s="736" t="s">
        <v>146</v>
      </c>
      <c r="E169" s="737" t="s">
        <v>145</v>
      </c>
      <c r="F169" s="738">
        <f>'Погр. тип 1 А1_ВК'!F169</f>
        <v>0</v>
      </c>
      <c r="G169" s="738">
        <f>'Погр. тип 1 А1_ВК'!G169</f>
        <v>0</v>
      </c>
      <c r="H169" s="738">
        <f>'Погр. тип 1 А1_ВК'!H169</f>
        <v>0</v>
      </c>
      <c r="I169" s="738">
        <f>'Погр. тип 1 А1_ВК'!I169</f>
        <v>0</v>
      </c>
      <c r="J169" s="739" t="s">
        <v>222</v>
      </c>
    </row>
    <row r="170" spans="1:10" ht="15.75" hidden="1">
      <c r="A170" s="321">
        <v>11.6</v>
      </c>
      <c r="B170" s="275" t="s">
        <v>420</v>
      </c>
      <c r="C170" s="270"/>
      <c r="D170" s="274"/>
      <c r="E170" s="276" t="s">
        <v>126</v>
      </c>
      <c r="F170" s="277">
        <v>0</v>
      </c>
      <c r="G170" s="277">
        <v>0</v>
      </c>
      <c r="H170" s="277">
        <v>0</v>
      </c>
      <c r="I170" s="277">
        <v>0</v>
      </c>
      <c r="J170" s="346" t="s">
        <v>222</v>
      </c>
    </row>
    <row r="171" spans="1:10" ht="14.25" hidden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115">
        <f>IFERROR(ROUND(60*2*I169/I$109,2),0)</f>
        <v>0</v>
      </c>
      <c r="J171" s="330"/>
    </row>
    <row r="172" spans="1:10" ht="14.25" hidden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114">
        <f>IF(I171=0,0,I$110+I$111+I171)</f>
        <v>0</v>
      </c>
      <c r="J172" s="326"/>
    </row>
    <row r="173" spans="1:10" ht="14.25" hidden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107">
        <f>IF(I172=0,0,ROUND(60/I172,1))</f>
        <v>0</v>
      </c>
      <c r="J173" s="326"/>
    </row>
    <row r="174" spans="1:10" ht="16.5" hidden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112">
        <f>ROUND(I173*I$107,0)</f>
        <v>0</v>
      </c>
      <c r="J174" s="327"/>
    </row>
    <row r="175" spans="1:10" ht="14.25" hidden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110">
        <f>IF(I$14="да",0,IF(I174=0,0,(ROUND(I172*(ROUNDUP(I$13/I174,0)-ROUND(I$13/I174,2))/ROUND(I$13/I174,2),2))))</f>
        <v>0</v>
      </c>
      <c r="J175" s="331"/>
    </row>
    <row r="176" spans="1:10" ht="14.25" hidden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107">
        <f>I172+I175</f>
        <v>0</v>
      </c>
      <c r="J176" s="326"/>
    </row>
    <row r="177" spans="1:10" ht="14.25" hidden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107">
        <f>IF(I176=0,0,60/I176)</f>
        <v>0</v>
      </c>
      <c r="J177" s="330"/>
    </row>
    <row r="178" spans="1:10" ht="16.5" hidden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106">
        <f>ROUND(I177*I$8,1)</f>
        <v>0</v>
      </c>
      <c r="J178" s="332"/>
    </row>
    <row r="179" spans="1:10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636">
        <f>IFERROR(I170/I$107*I169*I$108,0)</f>
        <v>0</v>
      </c>
      <c r="J179" s="612"/>
    </row>
    <row r="180" spans="1:10" ht="14.25" hidden="1">
      <c r="A180" s="315">
        <v>11.7</v>
      </c>
      <c r="B180" s="734" t="s">
        <v>408</v>
      </c>
      <c r="C180" s="735" t="s">
        <v>147</v>
      </c>
      <c r="D180" s="736" t="s">
        <v>146</v>
      </c>
      <c r="E180" s="737" t="s">
        <v>145</v>
      </c>
      <c r="F180" s="738">
        <f>'Погр. тип 1 А1_ВК'!F180</f>
        <v>0</v>
      </c>
      <c r="G180" s="738">
        <f>'Погр. тип 1 А1_ВК'!G180</f>
        <v>0</v>
      </c>
      <c r="H180" s="738">
        <f>'Погр. тип 1 А1_ВК'!H180</f>
        <v>0</v>
      </c>
      <c r="I180" s="738">
        <f>'Погр. тип 1 А1_ВК'!I180</f>
        <v>0</v>
      </c>
      <c r="J180" s="739" t="s">
        <v>222</v>
      </c>
    </row>
    <row r="181" spans="1:10" ht="15.75" hidden="1">
      <c r="A181" s="322">
        <v>11.7</v>
      </c>
      <c r="B181" s="275" t="s">
        <v>421</v>
      </c>
      <c r="C181" s="270"/>
      <c r="D181" s="274"/>
      <c r="E181" s="276" t="s">
        <v>126</v>
      </c>
      <c r="F181" s="277">
        <v>0</v>
      </c>
      <c r="G181" s="277">
        <v>0</v>
      </c>
      <c r="H181" s="277">
        <v>0</v>
      </c>
      <c r="I181" s="277">
        <v>0</v>
      </c>
      <c r="J181" s="346" t="s">
        <v>222</v>
      </c>
    </row>
    <row r="182" spans="1:10" ht="14.25" hidden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282">
        <f>IFERROR(ROUND(60*2*I180/I$109,2),0)</f>
        <v>0</v>
      </c>
      <c r="J182" s="330"/>
    </row>
    <row r="183" spans="1:10" ht="14.25" hidden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284">
        <f>IF(I182=0,0,I$110+I$111+I182)</f>
        <v>0</v>
      </c>
      <c r="J183" s="326"/>
    </row>
    <row r="184" spans="1:10" ht="14.25" hidden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287">
        <f>IF(I183=0,0,ROUND(60/I183,1))</f>
        <v>0</v>
      </c>
      <c r="J184" s="326"/>
    </row>
    <row r="185" spans="1:10" ht="16.5" hidden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290">
        <f>ROUND(I184*I$107,0)</f>
        <v>0</v>
      </c>
      <c r="J185" s="327"/>
    </row>
    <row r="186" spans="1:10" ht="14.25" hidden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294">
        <f>IF(I$14="да",0,IF(I185=0,0,(ROUND(I183*(ROUNDUP(I$13/I185,0)-ROUND(I$13/I185,2))/ROUND(I$13/I185,2),2))))</f>
        <v>0</v>
      </c>
      <c r="J186" s="331"/>
    </row>
    <row r="187" spans="1:10" ht="14.25" hidden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287">
        <f>I183+I186</f>
        <v>0</v>
      </c>
      <c r="J187" s="326"/>
    </row>
    <row r="188" spans="1:10" ht="14.25" hidden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287">
        <f>IF(I187=0,0,60/I187)</f>
        <v>0</v>
      </c>
      <c r="J188" s="330"/>
    </row>
    <row r="189" spans="1:10" ht="16.5" hidden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296">
        <f>ROUND(I188*I$8,1)</f>
        <v>0</v>
      </c>
      <c r="J189" s="332"/>
    </row>
    <row r="190" spans="1:10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641">
        <f>IFERROR(I181/I$107*I180*I$108,0)</f>
        <v>0</v>
      </c>
      <c r="J190" s="612"/>
    </row>
    <row r="191" spans="1:10" ht="14.25" hidden="1">
      <c r="A191" s="315">
        <v>11.8</v>
      </c>
      <c r="B191" s="734" t="s">
        <v>447</v>
      </c>
      <c r="C191" s="735" t="s">
        <v>147</v>
      </c>
      <c r="D191" s="736" t="s">
        <v>146</v>
      </c>
      <c r="E191" s="737" t="s">
        <v>145</v>
      </c>
      <c r="F191" s="738">
        <f>'Погр. тип 1 А1_ВК'!F191</f>
        <v>0</v>
      </c>
      <c r="G191" s="738">
        <f>'Погр. тип 1 А1_ВК'!G191</f>
        <v>0</v>
      </c>
      <c r="H191" s="738">
        <f>'Погр. тип 1 А1_ВК'!H191</f>
        <v>0</v>
      </c>
      <c r="I191" s="738">
        <f>'Погр. тип 1 А1_ВК'!I191</f>
        <v>0</v>
      </c>
      <c r="J191" s="739" t="s">
        <v>222</v>
      </c>
    </row>
    <row r="192" spans="1:10" ht="15.75" hidden="1">
      <c r="A192" s="322">
        <v>11.8</v>
      </c>
      <c r="B192" s="275" t="s">
        <v>422</v>
      </c>
      <c r="C192" s="270"/>
      <c r="D192" s="274"/>
      <c r="E192" s="276" t="s">
        <v>126</v>
      </c>
      <c r="F192" s="277">
        <v>0</v>
      </c>
      <c r="G192" s="277">
        <v>0</v>
      </c>
      <c r="H192" s="277">
        <v>0</v>
      </c>
      <c r="I192" s="277">
        <v>0</v>
      </c>
      <c r="J192" s="346" t="s">
        <v>222</v>
      </c>
    </row>
    <row r="193" spans="1:13" ht="14.25" hidden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330"/>
    </row>
    <row r="194" spans="1:13" ht="14.25" hidden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302">
        <f>IF(I193=0,0,I$110+I$111+I193)</f>
        <v>0</v>
      </c>
      <c r="J194" s="326"/>
    </row>
    <row r="195" spans="1:13" ht="14.25" hidden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304">
        <f>IF(I194=0,0,ROUND(60/I194,1))</f>
        <v>0</v>
      </c>
      <c r="J195" s="326"/>
    </row>
    <row r="196" spans="1:13" ht="16.5" hidden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307">
        <f>ROUND(I195*I$107,0)</f>
        <v>0</v>
      </c>
      <c r="J196" s="327"/>
    </row>
    <row r="197" spans="1:13" ht="14.25" hidden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311">
        <f>IF(I$14="да",0,IF(I196=0,0,(ROUND(I194*(ROUNDUP(I$13/I196,0)-ROUND(I$13/I196,2))/ROUND(I$13/I196,2),2))))</f>
        <v>0</v>
      </c>
      <c r="J197" s="331"/>
    </row>
    <row r="198" spans="1:13" ht="14.25" hidden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304">
        <f>I194+I197</f>
        <v>0</v>
      </c>
      <c r="J198" s="326"/>
    </row>
    <row r="199" spans="1:13" ht="14.25" hidden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304">
        <f>IF(I198=0,0,60/I198)</f>
        <v>0</v>
      </c>
      <c r="J199" s="330"/>
    </row>
    <row r="200" spans="1:13" ht="16.5" hidden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313">
        <f>ROUND(I199*I$8,1)</f>
        <v>0</v>
      </c>
      <c r="J200" s="332"/>
    </row>
    <row r="201" spans="1:1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705">
        <f>IFERROR(F192/F$107*F191*F$108,0)</f>
        <v>0</v>
      </c>
      <c r="G201" s="705">
        <f>IFERROR(G192/G$107*G191*G$108,0)</f>
        <v>0</v>
      </c>
      <c r="H201" s="705">
        <f>IFERROR(H192/H$107*H191*H$108,0)</f>
        <v>0</v>
      </c>
      <c r="I201" s="705">
        <f>IFERROR(I192/I$107*I191*I$108,0)</f>
        <v>0</v>
      </c>
      <c r="J201" s="592"/>
    </row>
    <row r="202" spans="1:13" ht="13.5" thickBot="1">
      <c r="A202" s="656">
        <v>12</v>
      </c>
      <c r="B202" s="598" t="s">
        <v>372</v>
      </c>
      <c r="C202" s="599"/>
      <c r="D202" s="600"/>
      <c r="E202" s="601" t="s">
        <v>221</v>
      </c>
      <c r="F202" s="1479">
        <f>IFERROR((F16*F24+F27*F35+F38*F46+F49*F57+F60*F68+F71*F79+F82*F90+F93*F101+F115*F123+F126*F134+F137*F145+F148*F156+F159*F167+F170*F178+F181*F189+F192*F200)/(F16+F27+F38+F49+F60+F71+F82+F93+F115+F126+F137+F148+F159+F170+F181+F192),0)</f>
        <v>0</v>
      </c>
      <c r="G202" s="1479">
        <f>IFERROR((G16*G24+G27*G35+G38*G46+G49*G57+G60*G68+G71*G79+G82*G90+G93*G101+G115*G123+G126*G134+G137*G145+G148*G156+G159*G167+G170*G178+G181*G189+G192*G200)/(G16+G27+G38+G49+G60+G71+G82+G93+G115+G126+G137+G148+G159+G170+G181+G192),0)</f>
        <v>72.900000000000006</v>
      </c>
      <c r="H202" s="1479">
        <f>IFERROR((H16*H24+H27*H35+H38*H46+H49*H57+H60*H68+H71*H79+H82*H90+H93*H101+H115*H123+H126*H134+H137*H145+H148*H156+H159*H167+H170*H178+H181*H189+H192*H200)/(H16+H27+H38+H49+H60+H71+H82+H93+H115+H126+H137+H148+H159+H170+H181+H192),0)</f>
        <v>69.900000000000006</v>
      </c>
      <c r="I202" s="1479">
        <f>IFERROR((I16*I24+I27*I35+I38*I46+I49*I57+I60*I68+I71*I79+I82*I90+I93*I101+I115*I123+I126*I134+I137*I145+I148*I156+I159*I167+I170*I178+I181*I189+I192*I200)/(I16+I27+I38+I49+I60+I71+I82+I93+I115+I126+I137+I148+I159+I170+I181+I192),0)</f>
        <v>0</v>
      </c>
      <c r="J202" s="603"/>
      <c r="K202" s="1177">
        <f>(IF(F202=0,0,(F202*F206+G202*G206+H202*H206+I202*I206)/K206))</f>
        <v>0</v>
      </c>
      <c r="L202" s="1104">
        <f>(Э1А1!J202*Э1А1!J207+Э2А1!K207*Э2А1!K210+Э3А1!K207*Э3А1!K210+П1А1!K202*П1А1!K206)/П1А1!L206</f>
        <v>93.717119342401858</v>
      </c>
      <c r="M202" s="1115">
        <f>((F202*F206+G202*G206+H202*H206+I202*I206)/M206)</f>
        <v>70.223642047155906</v>
      </c>
    </row>
    <row r="203" spans="1:13" ht="13.5" thickBot="1">
      <c r="A203" s="657">
        <v>13</v>
      </c>
      <c r="B203" s="652" t="s">
        <v>473</v>
      </c>
      <c r="C203" s="653"/>
      <c r="D203" s="600"/>
      <c r="E203" s="654" t="s">
        <v>471</v>
      </c>
      <c r="F203" s="658">
        <f>SUM(F25,F36,F47,F58,F69,F80,F91,F102,F124,F135,F146,F157,F168,F179,F190,F201)</f>
        <v>0</v>
      </c>
      <c r="G203" s="658">
        <f>SUM(G25,G36,G47,G58,G69,G80,G91,G102,G124,G135,G146,G157,G168,G179,G190,G201)</f>
        <v>145814.89849578947</v>
      </c>
      <c r="H203" s="658">
        <f>SUM(H25,H36,H47,H58,H69,H80,H91,H102,H124,H135,H146,H157,H168,H179,H190,H201)</f>
        <v>1279670.7407407407</v>
      </c>
      <c r="I203" s="658">
        <f>SUM(I25,I36,I47,I58,I69,I80,I91,I102,I124,I135,I146,I157,I168,I179,I190,I201)</f>
        <v>0</v>
      </c>
      <c r="J203" s="655"/>
    </row>
    <row r="204" spans="1:13" ht="15">
      <c r="A204" s="580">
        <v>13</v>
      </c>
      <c r="B204" s="581" t="s">
        <v>516</v>
      </c>
      <c r="C204" s="1844" t="s">
        <v>355</v>
      </c>
      <c r="D204" s="1845"/>
      <c r="E204" s="582" t="s">
        <v>17</v>
      </c>
      <c r="F204" s="583">
        <f>IF(Э4А1!F202=0,0,IF((Э4А1!F209-Э4А1!F210)&lt;0,0,(Э4А1!F209-Э4А1!F210)/Э4А1!F207))</f>
        <v>1328.278705937531</v>
      </c>
      <c r="G204" s="583">
        <f>IF(Э4А1!G202=0,0,IF((Э4А1!G209-Э4А1!G210)&lt;0,0,(Э4А1!G209-Э4А1!G210)/Э4А1!G207))</f>
        <v>2578.7604552783332</v>
      </c>
      <c r="H204" s="583">
        <f>IF(Э4А1!H202=0,0,IF((Э4А1!H209-Э4А1!H210)&lt;0,0,(Э4А1!H209-Э4А1!H210)/Э4А1!H207))</f>
        <v>5161.8374765881917</v>
      </c>
      <c r="I204" s="583">
        <f>IF(Э4А1!I202=0,0,IF((Э4А1!I209-Э4А1!I210)&lt;0,0,(Э4А1!I209-Э4А1!I210)/Э4А1!I207))</f>
        <v>5415.6368450489817</v>
      </c>
      <c r="J204" s="584" t="s">
        <v>355</v>
      </c>
    </row>
    <row r="205" spans="1:13" ht="18.75" thickBot="1">
      <c r="A205" s="585">
        <v>14</v>
      </c>
      <c r="B205" s="577" t="s">
        <v>474</v>
      </c>
      <c r="C205" s="380" t="s">
        <v>213</v>
      </c>
      <c r="D205" s="67"/>
      <c r="E205" s="227" t="s">
        <v>13</v>
      </c>
      <c r="F205" s="345">
        <f>F202*F204</f>
        <v>0</v>
      </c>
      <c r="G205" s="345">
        <f>G202*G204</f>
        <v>187991.63718979052</v>
      </c>
      <c r="H205" s="345">
        <f>H202*H204</f>
        <v>360812.43961351464</v>
      </c>
      <c r="I205" s="345">
        <f>I202*I204</f>
        <v>0</v>
      </c>
      <c r="J205" s="239"/>
    </row>
    <row r="206" spans="1:13" ht="29.25" thickBot="1">
      <c r="A206" s="585">
        <v>15</v>
      </c>
      <c r="B206" s="577" t="s">
        <v>758</v>
      </c>
      <c r="C206" s="380"/>
      <c r="D206" s="67"/>
      <c r="E206" s="227" t="s">
        <v>13</v>
      </c>
      <c r="F206" s="1478">
        <f>'Погр. тип 1 ск.'!F22</f>
        <v>0</v>
      </c>
      <c r="G206" s="1478">
        <f>'Погр. тип 1 ск.'!G22</f>
        <v>17050.607375029707</v>
      </c>
      <c r="H206" s="1478">
        <f>'Погр. тип 1 ск.'!H22</f>
        <v>141000</v>
      </c>
      <c r="I206" s="1478">
        <f>'Погр. тип 1 ск.'!I22</f>
        <v>0</v>
      </c>
      <c r="J206" s="239"/>
      <c r="K206" s="1177">
        <f>F206+G206+H206+I206</f>
        <v>158050.60737502971</v>
      </c>
      <c r="L206" s="345">
        <f>Э1А1!J207+Э2А1!K210+Э3А1!K210+П1А1!K206</f>
        <v>11891609.65450003</v>
      </c>
      <c r="M206" s="1180">
        <f>K206</f>
        <v>158050.60737502971</v>
      </c>
    </row>
    <row r="207" spans="1:13" ht="15.75" thickBot="1">
      <c r="A207" s="7">
        <v>16</v>
      </c>
      <c r="B207" s="740" t="s">
        <v>475</v>
      </c>
      <c r="C207" s="380" t="s">
        <v>216</v>
      </c>
      <c r="D207" s="235"/>
      <c r="E207" s="227" t="s">
        <v>0</v>
      </c>
      <c r="F207" s="741">
        <f>F204/F210</f>
        <v>0.90923364604344403</v>
      </c>
      <c r="G207" s="741">
        <f>G204/G210</f>
        <v>1.654085013695219</v>
      </c>
      <c r="H207" s="741">
        <f>H204/H210</f>
        <v>3.3599185550848136</v>
      </c>
      <c r="I207" s="741">
        <f>I204/I210</f>
        <v>3.6064676894324323</v>
      </c>
      <c r="J207" s="568" t="s">
        <v>200</v>
      </c>
      <c r="K207" s="1177">
        <f>K202*K206</f>
        <v>0</v>
      </c>
      <c r="M207" s="1180">
        <f>M202*M206</f>
        <v>11098889.277639665</v>
      </c>
    </row>
    <row r="208" spans="1:13" ht="29.25" hidden="1" thickBot="1">
      <c r="A208" s="399">
        <v>17</v>
      </c>
      <c r="B208" s="742" t="s">
        <v>375</v>
      </c>
      <c r="C208" s="742" t="s">
        <v>223</v>
      </c>
      <c r="D208" s="743" t="s">
        <v>217</v>
      </c>
      <c r="E208" s="356" t="s">
        <v>1</v>
      </c>
      <c r="F208" s="748">
        <f>IF('Погр. тип 1 А1_ВК'!F206+П1А1!F206=0,0,IF('Погр. тип 1 А1_ВК'!F206&gt;'Погр. тип 1 А1_ВК'!F208,FALSE,IF('Погр. тип 1 А1_ВК'!F210+(IFERROR(F206/F205,0))&gt;П1А1!F207,П1А1!F207,(IFERROR(F206/F205,0))+'Погр. тип 1 А1_ВК'!F210)))</f>
        <v>0.27601622200216958</v>
      </c>
      <c r="G208" s="748">
        <f>IF('Погр. тип 1 А1_ВК'!G206+П1А1!G206=0,0,IF('Погр. тип 1 А1_ВК'!G206&gt;'Погр. тип 1 А1_ВК'!G208,FALSE,IF('Погр. тип 1 А1_ВК'!G210+(IFERROR(G206/G205,0))&gt;П1А1!G207,П1А1!G207,(IFERROR(G206/G205,0))+'Погр. тип 1 А1_ВК'!G210)))</f>
        <v>0.14482756405550065</v>
      </c>
      <c r="H208" s="748">
        <f>IF('Погр. тип 1 А1_ВК'!H206+П1А1!H206=0,0,IF('Погр. тип 1 А1_ВК'!H206&gt;'Погр. тип 1 А1_ВК'!H208,FALSE,IF('Погр. тип 1 А1_ВК'!H210+(IFERROR(H206/H205,0))&gt;П1А1!H207,П1А1!H207,(IFERROR(H206/H205,0))+'Погр. тип 1 А1_ВК'!H210)))</f>
        <v>0.4455755958225478</v>
      </c>
      <c r="I208" s="748">
        <f>IF('Погр. тип 1 А1_ВК'!I206+П1А1!I206=0,0,IF('Погр. тип 1 А1_ВК'!I206&gt;'Погр. тип 1 А1_ВК'!I208,FALSE,IF('Погр. тип 1 А1_ВК'!I210+(IFERROR(I206/I205,0))&gt;П1А1!I207,П1А1!I207,(IFERROR(I206/I205,0))+'Погр. тип 1 А1_ВК'!I210)))</f>
        <v>0.45966248693967121</v>
      </c>
      <c r="J208" s="745" t="s">
        <v>369</v>
      </c>
    </row>
    <row r="210" spans="1:10">
      <c r="F210" s="906">
        <f>Э1А1!F212</f>
        <v>1460.8772032552615</v>
      </c>
      <c r="G210" s="906">
        <f>Э1А1!G212</f>
        <v>1559.0253426680852</v>
      </c>
      <c r="H210" s="906">
        <f>Э1А1!H212</f>
        <v>1536.2983929406266</v>
      </c>
      <c r="I210" s="906">
        <f>Э1А1!I212</f>
        <v>1501.6457407667133</v>
      </c>
    </row>
    <row r="211" spans="1:10">
      <c r="F211" s="906">
        <f>F202*F210</f>
        <v>0</v>
      </c>
      <c r="G211" s="906">
        <f>G202*G210</f>
        <v>113652.94748050341</v>
      </c>
      <c r="H211" s="906">
        <f>H202*H210</f>
        <v>107387.25766654981</v>
      </c>
      <c r="I211" s="906">
        <f>I202*I210</f>
        <v>0</v>
      </c>
    </row>
    <row r="212" spans="1:10" ht="18" thickBot="1">
      <c r="A212" s="399">
        <v>21</v>
      </c>
      <c r="B212" s="586" t="s">
        <v>478</v>
      </c>
      <c r="C212" s="390" t="s">
        <v>223</v>
      </c>
      <c r="D212" s="587"/>
      <c r="E212" s="341" t="s">
        <v>1</v>
      </c>
      <c r="F212" s="588">
        <f>IF(F206=0,0,F206/F211)</f>
        <v>0</v>
      </c>
      <c r="G212" s="588">
        <f>IF(G206=0,0,G206/G211)</f>
        <v>0.15002345080363758</v>
      </c>
      <c r="H212" s="588">
        <f>IF(H206=0,0,H206/H211)</f>
        <v>1.313004941776442</v>
      </c>
      <c r="I212" s="588">
        <f>IF(I206=0,0,I206/I211)</f>
        <v>0</v>
      </c>
    </row>
    <row r="213" spans="1:10" ht="29.25" thickBot="1">
      <c r="A213" s="399">
        <v>22</v>
      </c>
      <c r="B213" s="586" t="s">
        <v>654</v>
      </c>
      <c r="C213" s="390" t="s">
        <v>650</v>
      </c>
      <c r="D213" s="587"/>
      <c r="E213" s="341" t="s">
        <v>649</v>
      </c>
      <c r="F213" s="1034">
        <f>F210*F212</f>
        <v>0</v>
      </c>
      <c r="G213" s="1034">
        <f>G210*G212</f>
        <v>233.89036179738969</v>
      </c>
      <c r="H213" s="1034">
        <f>H210*H212</f>
        <v>2017.1673819742489</v>
      </c>
      <c r="I213" s="1034">
        <f>I210*I212</f>
        <v>0</v>
      </c>
    </row>
    <row r="214" spans="1:10" ht="29.25" thickBot="1">
      <c r="A214" s="399">
        <v>23</v>
      </c>
      <c r="B214" s="586" t="s">
        <v>639</v>
      </c>
      <c r="C214" s="390" t="s">
        <v>223</v>
      </c>
      <c r="D214" s="587"/>
      <c r="E214" s="341" t="s">
        <v>1</v>
      </c>
      <c r="F214" s="1105">
        <f>Э4А1!F218+П1А1!F212</f>
        <v>29.624099687289856</v>
      </c>
      <c r="G214" s="1105">
        <f>Э4А1!G218+П1А1!G212</f>
        <v>29.495938437108421</v>
      </c>
      <c r="H214" s="1105">
        <f>Э4А1!H218+П1А1!H212</f>
        <v>28.953086386691631</v>
      </c>
      <c r="I214" s="1105">
        <f>Э4А1!I218+П1А1!I212</f>
        <v>27.393532310567565</v>
      </c>
    </row>
    <row r="215" spans="1:10" ht="15" thickBot="1">
      <c r="A215" s="399">
        <v>23</v>
      </c>
      <c r="B215" s="586" t="s">
        <v>655</v>
      </c>
      <c r="C215" s="390" t="s">
        <v>653</v>
      </c>
      <c r="D215" s="587"/>
      <c r="E215" s="341" t="s">
        <v>649</v>
      </c>
      <c r="F215" s="1096">
        <f>Э1А1!F215+Э2А1!F217+Э3А1!F217+Э4А1!F217+П1А1!F213</f>
        <v>43277.171900123067</v>
      </c>
      <c r="G215" s="1096">
        <f>Э1А1!G215+Э2А1!G217+Э3А1!G217+Э4А1!G217+П1А1!G213</f>
        <v>45984.915529229707</v>
      </c>
      <c r="H215" s="1096">
        <f>Э1А1!H215+Э2А1!H217+Э3А1!H217+Э4А1!H217+П1А1!H213</f>
        <v>44480.580086545488</v>
      </c>
      <c r="I215" s="1096">
        <f>Э1А1!I215+Э2А1!I217+Э3А1!I217+Э4А1!I217+П1А1!I213</f>
        <v>41135.381118719124</v>
      </c>
      <c r="J215" s="1095"/>
    </row>
    <row r="216" spans="1:10">
      <c r="E216" s="1173" t="s">
        <v>689</v>
      </c>
      <c r="F216" s="1709">
        <f>F203</f>
        <v>0</v>
      </c>
      <c r="G216" s="1709">
        <f>G203</f>
        <v>145814.89849578947</v>
      </c>
      <c r="H216" s="1709">
        <f>H203</f>
        <v>1279670.7407407407</v>
      </c>
      <c r="I216" s="1709">
        <f>I203</f>
        <v>0</v>
      </c>
      <c r="J216" s="1095"/>
    </row>
    <row r="217" spans="1:10">
      <c r="E217" s="1170" t="s">
        <v>692</v>
      </c>
      <c r="F217" s="1182">
        <f>F25/F15</f>
        <v>0</v>
      </c>
      <c r="G217" s="1182">
        <f>G25/G15</f>
        <v>47615.008830578321</v>
      </c>
      <c r="H217" s="1182">
        <f>H25/H15</f>
        <v>392537.03703703702</v>
      </c>
      <c r="I217" s="1182">
        <f>I25/I15</f>
        <v>0</v>
      </c>
    </row>
    <row r="218" spans="1:10">
      <c r="F218" s="1109" t="e">
        <f>F217/F202</f>
        <v>#DIV/0!</v>
      </c>
      <c r="G218" s="1109">
        <f>G217/G202</f>
        <v>653.15512799147211</v>
      </c>
      <c r="H218" s="1109">
        <f>H217/H202</f>
        <v>5615.6943782122598</v>
      </c>
      <c r="I218" s="1109" t="e">
        <f>I217/I202</f>
        <v>#DIV/0!</v>
      </c>
    </row>
    <row r="219" spans="1:10">
      <c r="F219" s="1111">
        <f>F212*F210</f>
        <v>0</v>
      </c>
      <c r="G219" s="1111">
        <f>G212*G210</f>
        <v>233.89036179738969</v>
      </c>
      <c r="H219" s="1111">
        <f>H212*H210</f>
        <v>2017.1673819742489</v>
      </c>
      <c r="I219" s="1111">
        <f>I212*I210</f>
        <v>0</v>
      </c>
    </row>
    <row r="220" spans="1:10">
      <c r="F220" s="695">
        <f>F215+'Погр. тип 1 А1_ВК'!F211+'Погр. тип 1 А1_рыхл'!F220</f>
        <v>43680.39770657468</v>
      </c>
      <c r="G220" s="695">
        <f>G215+'Погр. тип 1 А1_ВК'!G211+'Погр. тип 1 А1_рыхл'!G220</f>
        <v>47704.603894095184</v>
      </c>
      <c r="H220" s="695">
        <f>H215+'Погр. тип 1 А1_ВК'!H211+'Погр. тип 1 А1_рыхл'!H220</f>
        <v>46947.920349291999</v>
      </c>
      <c r="I220" s="695">
        <f>I215+'Погр. тип 1 А1_ВК'!I211+'Погр. тип 1 А1_рыхл'!I220</f>
        <v>42461.299832590812</v>
      </c>
    </row>
    <row r="222" spans="1:10">
      <c r="F222" s="1877">
        <f>Э1А1!F216+Э2А1!F219+Э3А1!F219+Э4А1!F219+П1А1!F216</f>
        <v>26296715.419326887</v>
      </c>
      <c r="G222" s="1877">
        <f>Э1А1!G216+Э2А1!G219+Э3А1!G219+Э4А1!G219+П1А1!G216</f>
        <v>30285753.534520447</v>
      </c>
      <c r="H222" s="1877">
        <f>Э1А1!H216+Э2А1!H219+Э3А1!H219+Э4А1!H219+П1А1!H216</f>
        <v>30251311.197499998</v>
      </c>
      <c r="I222" s="1877">
        <f>Э1А1!I216+Э2А1!I219+Э3А1!I219+Э4А1!I219+П1А1!I216</f>
        <v>27392523.725336201</v>
      </c>
      <c r="J222" s="1878">
        <f>F222+G222+H222+I222</f>
        <v>114226303.87668353</v>
      </c>
    </row>
    <row r="223" spans="1:10">
      <c r="F223" s="1880">
        <f>F214</f>
        <v>29.624099687289856</v>
      </c>
      <c r="G223" s="1880">
        <f t="shared" ref="G223:I223" si="3">G214</f>
        <v>29.495938437108421</v>
      </c>
      <c r="H223" s="1880">
        <f t="shared" si="3"/>
        <v>28.953086386691631</v>
      </c>
      <c r="I223" s="1880">
        <f t="shared" si="3"/>
        <v>27.393532310567565</v>
      </c>
      <c r="J223" s="1879"/>
    </row>
    <row r="224" spans="1:10">
      <c r="F224" s="1877">
        <f>F215</f>
        <v>43277.171900123067</v>
      </c>
      <c r="G224" s="1877">
        <f t="shared" ref="G224:I224" si="4">G215</f>
        <v>45984.915529229707</v>
      </c>
      <c r="H224" s="1877">
        <f t="shared" si="4"/>
        <v>44480.580086545488</v>
      </c>
      <c r="I224" s="1877">
        <f t="shared" si="4"/>
        <v>41135.381118719124</v>
      </c>
      <c r="J224" s="1878">
        <f>F224+G224+H224+I224</f>
        <v>174878.04863461739</v>
      </c>
    </row>
    <row r="225" spans="6:9">
      <c r="F225" s="1713">
        <f>Э1А1!F3</f>
        <v>4746068.7076043505</v>
      </c>
    </row>
    <row r="226" spans="6:9">
      <c r="G226" s="1713">
        <f>Э1А1!G3</f>
        <v>6312052.2464204328</v>
      </c>
      <c r="H226" s="1713">
        <f>Э1А1!H3</f>
        <v>6336417.5737853274</v>
      </c>
      <c r="I226" s="1713">
        <f>Э1А1!I3</f>
        <v>4916376.563627406</v>
      </c>
    </row>
    <row r="227" spans="6:9">
      <c r="F227" s="1713">
        <f>Э2А1!F3</f>
        <v>9673826.8287059758</v>
      </c>
      <c r="G227" s="1713">
        <f>Э2А1!G3</f>
        <v>11252659.409469413</v>
      </c>
      <c r="H227" s="1713">
        <f>Э2А1!H3</f>
        <v>12698352.86735424</v>
      </c>
      <c r="I227" s="1713">
        <f>Э2А1!I3</f>
        <v>11613013.061218178</v>
      </c>
    </row>
    <row r="228" spans="6:9">
      <c r="F228" s="1713">
        <f>Э3А1!F3</f>
        <v>4019242.634890276</v>
      </c>
      <c r="G228" s="1713">
        <f>Э3А1!G3</f>
        <v>4390272.5015238207</v>
      </c>
      <c r="H228" s="1713">
        <f>Э3А1!H3</f>
        <v>5243225.7716869386</v>
      </c>
      <c r="I228" s="1713">
        <f>Э3А1!I3</f>
        <v>5638334.7186781894</v>
      </c>
    </row>
    <row r="229" spans="6:9">
      <c r="F229" s="1713">
        <f>Э4А1!F3</f>
        <v>7864333.5110728247</v>
      </c>
      <c r="G229" s="1713">
        <f>Э4А1!G3</f>
        <v>8188808.9852875015</v>
      </c>
      <c r="H229" s="1713">
        <f>Э4А1!H3</f>
        <v>4699176.0254202969</v>
      </c>
      <c r="I229" s="1713">
        <f>Э4А1!I3</f>
        <v>5218520.7764762258</v>
      </c>
    </row>
    <row r="230" spans="6:9">
      <c r="F230" s="1713">
        <f>F3</f>
        <v>0</v>
      </c>
      <c r="G230" s="1713">
        <f t="shared" ref="G230:I230" si="5">G3</f>
        <v>145832.41813602854</v>
      </c>
      <c r="H230" s="1713">
        <f t="shared" si="5"/>
        <v>1279992.6617531965</v>
      </c>
      <c r="I230" s="1713">
        <f t="shared" si="5"/>
        <v>0</v>
      </c>
    </row>
    <row r="231" spans="6:9">
      <c r="F231" s="1713"/>
      <c r="G231" s="1713"/>
      <c r="H231" s="1713"/>
      <c r="I231" s="1713"/>
    </row>
    <row r="232" spans="6:9">
      <c r="F232" s="1713">
        <f>'Погр. тип 1 А1_ВК'!F3</f>
        <v>200209.55251370874</v>
      </c>
      <c r="G232" s="1713">
        <f>'Погр. тип 1 А1_ВК'!G3</f>
        <v>41893.577794617246</v>
      </c>
      <c r="H232" s="1713">
        <f>'Погр. тип 1 А1_ВК'!H3</f>
        <v>41769.7644482834</v>
      </c>
      <c r="I232" s="1713">
        <f>'Погр. тип 1 А1_ВК'!I3</f>
        <v>343202.55243472289</v>
      </c>
    </row>
    <row r="233" spans="6:9">
      <c r="F233" s="1713">
        <f>'Погр. тип 1 А1_рыхл'!F3</f>
        <v>0</v>
      </c>
      <c r="G233" s="1713">
        <f>'Погр. тип 1 А1_рыхл'!G3</f>
        <v>373028.978</v>
      </c>
      <c r="H233" s="1713">
        <f>'Погр. тип 1 А1_рыхл'!H3</f>
        <v>545573.23800000001</v>
      </c>
      <c r="I233" s="1713">
        <f>'Погр. тип 1 А1_рыхл'!I3</f>
        <v>141884.26</v>
      </c>
    </row>
    <row r="234" spans="6:9">
      <c r="F234" s="1713">
        <f>'Погр. тип 1 А1_ПКВ'!F3</f>
        <v>0</v>
      </c>
      <c r="G234" s="1713">
        <f>'Погр. тип 1 А1_ПКВ'!G3</f>
        <v>149081.45399999275</v>
      </c>
      <c r="H234" s="1713">
        <f>'Погр. тип 1 А1_ПКВ'!H3</f>
        <v>98172</v>
      </c>
      <c r="I234" s="1713">
        <f>'Погр. тип 1 А1_ПКВ'!I3</f>
        <v>1570752</v>
      </c>
    </row>
    <row r="235" spans="6:9">
      <c r="F235" s="1714"/>
      <c r="G235" s="1714"/>
      <c r="H235" s="1714"/>
      <c r="I235" s="1714"/>
    </row>
    <row r="236" spans="6:9">
      <c r="F236" s="1714"/>
      <c r="G236" s="1714"/>
      <c r="H236" s="1714"/>
      <c r="I236" s="1714"/>
    </row>
    <row r="237" spans="6:9">
      <c r="F237" s="1715">
        <f>Э1А1!F16+Э1А1!F115</f>
        <v>686000</v>
      </c>
      <c r="G237" s="1715">
        <f>Э1А1!G16+Э1А1!G115</f>
        <v>738000</v>
      </c>
      <c r="H237" s="1715">
        <f>Э1А1!H16+Э1А1!H115</f>
        <v>698000</v>
      </c>
      <c r="I237" s="1715">
        <f>Э1А1!I16+Э1А1!I115</f>
        <v>573000</v>
      </c>
    </row>
    <row r="238" spans="6:9">
      <c r="F238" s="1715">
        <f>Э2А1!F16+Э2А1!F115</f>
        <v>1528000</v>
      </c>
      <c r="G238" s="1715">
        <f>Э2А1!G16+Э2А1!G115</f>
        <v>1664000</v>
      </c>
      <c r="H238" s="1715">
        <f>Э2А1!H16+Э2А1!H115</f>
        <v>1643000</v>
      </c>
      <c r="I238" s="1715">
        <f>Э2А1!I16+Э2А1!I115</f>
        <v>1604334</v>
      </c>
    </row>
    <row r="239" spans="6:9">
      <c r="F239" s="1715">
        <f>Э3А1!F16+Э3А1!F115</f>
        <v>646433.04712500004</v>
      </c>
      <c r="G239" s="1715">
        <f>Э3А1!G16+Э3А1!G115</f>
        <v>604747</v>
      </c>
      <c r="H239" s="1715">
        <f>Э3А1!H16+Э3А1!H115</f>
        <v>685045</v>
      </c>
      <c r="I239" s="1715">
        <f>Э3А1!I16+Э3А1!I115</f>
        <v>663000</v>
      </c>
    </row>
    <row r="240" spans="6:9">
      <c r="F240" s="1715">
        <f>Э4А1!F16+Э4А1!F115</f>
        <v>1141040.7324999999</v>
      </c>
      <c r="G240" s="1715">
        <f>Э4А1!G16+Э4А1!G115</f>
        <v>962405.27049991</v>
      </c>
      <c r="H240" s="1715">
        <f>Э4А1!H16+Э4А1!H115</f>
        <v>523073</v>
      </c>
      <c r="I240" s="1715">
        <f>Э4А1!I16+Э4А1!I115</f>
        <v>614071</v>
      </c>
    </row>
    <row r="241" spans="6:9">
      <c r="F241" s="1715">
        <f>F16</f>
        <v>0</v>
      </c>
      <c r="G241" s="1715">
        <f t="shared" ref="G241:I241" si="6">G16</f>
        <v>17050.607375029707</v>
      </c>
      <c r="H241" s="1715">
        <f t="shared" si="6"/>
        <v>141000</v>
      </c>
      <c r="I241" s="1715">
        <f t="shared" si="6"/>
        <v>0</v>
      </c>
    </row>
    <row r="242" spans="6:9">
      <c r="F242" s="1714"/>
      <c r="G242" s="1714"/>
      <c r="H242" s="1714"/>
      <c r="I242" s="1714"/>
    </row>
    <row r="243" spans="6:9">
      <c r="F243" s="1715">
        <f>'Погр. тип 1 А1_ВК'!F16</f>
        <v>50000</v>
      </c>
      <c r="G243" s="1715">
        <f>'Погр. тип 1 А1_ВК'!G16</f>
        <v>10000</v>
      </c>
      <c r="H243" s="1715">
        <f>'Погр. тип 1 А1_ВК'!H16</f>
        <v>10000</v>
      </c>
      <c r="I243" s="1715">
        <f>'Погр. тип 1 А1_ВК'!I16</f>
        <v>80000</v>
      </c>
    </row>
    <row r="244" spans="6:9">
      <c r="F244" s="1715">
        <f>'Погр. тип 1 А1_рыхл'!F115</f>
        <v>0</v>
      </c>
      <c r="G244" s="1715">
        <f>'Погр. тип 1 А1_рыхл'!G115</f>
        <v>182499.5</v>
      </c>
      <c r="H244" s="1715">
        <f>'Погр. тип 1 А1_рыхл'!H115</f>
        <v>266914.5</v>
      </c>
      <c r="I244" s="1715">
        <f>'Погр. тип 1 А1_рыхл'!I115</f>
        <v>69415</v>
      </c>
    </row>
    <row r="245" spans="6:9">
      <c r="F245" s="1715">
        <f>'Погр. тип 1 А1_ПКВ'!F115</f>
        <v>0</v>
      </c>
      <c r="G245" s="1715">
        <f>'Погр. тип 1 А1_ПКВ'!G115</f>
        <v>9111.4444444440014</v>
      </c>
      <c r="H245" s="1715">
        <f>'Погр. тип 1 А1_ПКВ'!H115</f>
        <v>6000</v>
      </c>
      <c r="I245" s="1715">
        <f>'Погр. тип 1 А1_ПКВ'!I115</f>
        <v>96000</v>
      </c>
    </row>
  </sheetData>
  <sheetProtection formatColumns="0" formatRows="0" selectLockedCells="1"/>
  <mergeCells count="1">
    <mergeCell ref="C204:D204"/>
  </mergeCells>
  <printOptions horizontalCentered="1"/>
  <pageMargins left="0.51181102362204722" right="0.11811023622047245" top="0.94488188976377963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225"/>
  <sheetViews>
    <sheetView zoomScaleNormal="100" workbookViewId="0">
      <pane ySplit="4" topLeftCell="A23" activePane="bottomLeft" state="frozen"/>
      <selection pane="bottomLeft" activeCell="F225" sqref="F225"/>
    </sheetView>
  </sheetViews>
  <sheetFormatPr defaultColWidth="9.140625" defaultRowHeight="12.75"/>
  <cols>
    <col min="1" max="1" width="6.42578125" style="92" customWidth="1"/>
    <col min="2" max="2" width="64" style="92" customWidth="1"/>
    <col min="3" max="3" width="8.5703125" style="93" customWidth="1"/>
    <col min="4" max="4" width="35.28515625" style="92" bestFit="1" customWidth="1"/>
    <col min="5" max="5" width="7.7109375" style="92" customWidth="1"/>
    <col min="6" max="9" width="14.85546875" style="89" bestFit="1" customWidth="1"/>
    <col min="10" max="10" width="52.7109375" style="90" customWidth="1"/>
    <col min="11" max="12" width="9.140625" style="89"/>
    <col min="13" max="13" width="11" style="89" customWidth="1"/>
    <col min="14" max="16384" width="9.140625" style="89"/>
  </cols>
  <sheetData>
    <row r="1" spans="1:13" ht="15.75">
      <c r="F1" s="1707">
        <f>F16*F7*F15</f>
        <v>200209.55251370874</v>
      </c>
      <c r="G1" s="1707">
        <f t="shared" ref="G1:I1" si="0">G16*G7*G15</f>
        <v>41893.577794617246</v>
      </c>
      <c r="H1" s="1707">
        <f t="shared" si="0"/>
        <v>41769.7644482834</v>
      </c>
      <c r="I1" s="1707">
        <f t="shared" si="0"/>
        <v>343202.55243472289</v>
      </c>
      <c r="J1" s="429" t="s">
        <v>237</v>
      </c>
    </row>
    <row r="2" spans="1:13" ht="15.75">
      <c r="F2" s="1707">
        <f t="shared" ref="F2:I2" si="1">F115*F106*F114</f>
        <v>0</v>
      </c>
      <c r="G2" s="1707">
        <f t="shared" si="1"/>
        <v>0</v>
      </c>
      <c r="H2" s="1707">
        <f t="shared" si="1"/>
        <v>0</v>
      </c>
      <c r="I2" s="1707">
        <f t="shared" si="1"/>
        <v>0</v>
      </c>
      <c r="J2" s="429" t="s">
        <v>236</v>
      </c>
    </row>
    <row r="3" spans="1:13" ht="16.5" thickBot="1">
      <c r="C3" s="1094" t="s">
        <v>660</v>
      </c>
      <c r="D3" s="89"/>
      <c r="F3" s="1075">
        <f>F1+F2</f>
        <v>200209.55251370874</v>
      </c>
      <c r="G3" s="1075">
        <f t="shared" ref="G3:I3" si="2">G1+G2</f>
        <v>41893.577794617246</v>
      </c>
      <c r="H3" s="1075">
        <f t="shared" si="2"/>
        <v>41769.7644482834</v>
      </c>
      <c r="I3" s="1075">
        <f t="shared" si="2"/>
        <v>343202.55243472289</v>
      </c>
    </row>
    <row r="4" spans="1:13" ht="29.25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3" ht="21" thickBot="1">
      <c r="A5" s="664" t="s">
        <v>713</v>
      </c>
      <c r="B5" s="662"/>
      <c r="C5" s="662"/>
      <c r="D5" s="662"/>
      <c r="E5" s="662"/>
      <c r="F5" s="662"/>
      <c r="G5" s="662"/>
      <c r="H5" s="662"/>
      <c r="I5" s="662"/>
      <c r="J5" s="663"/>
    </row>
    <row r="6" spans="1:13" ht="14.25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'Погр. тип 1_ВК '!F12</f>
        <v>90.3</v>
      </c>
      <c r="G6" s="1297">
        <f>'Погр. тип 1_ВК '!G12</f>
        <v>90.3</v>
      </c>
      <c r="H6" s="1297">
        <f>'Погр. тип 1_ВК '!H12</f>
        <v>90.3</v>
      </c>
      <c r="I6" s="1297">
        <f>'Погр. тип 1_ВК '!I12</f>
        <v>90.3</v>
      </c>
      <c r="J6" s="216"/>
    </row>
    <row r="7" spans="1:13" ht="15.75">
      <c r="A7" s="321">
        <v>3</v>
      </c>
      <c r="B7" s="210" t="s">
        <v>359</v>
      </c>
      <c r="C7" s="215" t="s">
        <v>106</v>
      </c>
      <c r="D7" s="207" t="s">
        <v>168</v>
      </c>
      <c r="E7" s="94" t="s">
        <v>167</v>
      </c>
      <c r="F7" s="208">
        <f>'Погр. тип 1_ВК '!F13</f>
        <v>2.6694607001827833</v>
      </c>
      <c r="G7" s="208">
        <f>'Погр. тип 1_ВК '!G13</f>
        <v>2.7929051863078165</v>
      </c>
      <c r="H7" s="208">
        <f>'Погр. тип 1_ВК '!H13</f>
        <v>2.7846509632188936</v>
      </c>
      <c r="I7" s="208">
        <f>'Погр. тип 1_ВК '!I13</f>
        <v>2.8600212702893577</v>
      </c>
      <c r="J7" s="208"/>
    </row>
    <row r="8" spans="1:13" ht="15.75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IF('Погр. тип 1_ВК '!F14&lt;'Погр. тип 1_ВК '!F16,ROUND(F6/F7,1),'Погр. тип 1_ВК '!F16)</f>
        <v>33.799999999999997</v>
      </c>
      <c r="G8" s="41">
        <f>IF('Погр. тип 1_ВК '!G14&lt;'Погр. тип 1_ВК '!G16,ROUND(G6/G7,1),'Погр. тип 1_ВК '!G16)</f>
        <v>32.299999999999997</v>
      </c>
      <c r="H8" s="41">
        <f>IF('Погр. тип 1_ВК '!H14&lt;'Погр. тип 1_ВК '!H16,ROUND(H6/H7,1),'Погр. тип 1_ВК '!H16)</f>
        <v>32.4</v>
      </c>
      <c r="I8" s="41">
        <f>IF('Погр. тип 1_ВК '!I14&lt;'Погр. тип 1_ВК '!I16,ROUND(I6/I7,1),'Погр. тип 1_ВК '!I16)</f>
        <v>31.6</v>
      </c>
      <c r="J8" s="41"/>
    </row>
    <row r="9" spans="1:13" ht="14.25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97">
        <f>ROUND(I8*I7,1)</f>
        <v>90.4</v>
      </c>
      <c r="J9" s="97"/>
    </row>
    <row r="10" spans="1:13" ht="14.25">
      <c r="A10" s="321">
        <v>6</v>
      </c>
      <c r="B10" s="575" t="s">
        <v>160</v>
      </c>
      <c r="C10" s="270" t="s">
        <v>159</v>
      </c>
      <c r="D10" s="576" t="s">
        <v>11</v>
      </c>
      <c r="E10" s="403" t="s">
        <v>158</v>
      </c>
      <c r="F10" s="249">
        <v>19.5</v>
      </c>
      <c r="G10" s="249">
        <v>19.5</v>
      </c>
      <c r="H10" s="249">
        <v>19.5</v>
      </c>
      <c r="I10" s="249">
        <v>19.5</v>
      </c>
      <c r="J10" s="336" t="s">
        <v>153</v>
      </c>
    </row>
    <row r="11" spans="1:13" ht="25.5" customHeight="1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'Погр. тип 1_ВК '!F20</f>
        <v>6.13</v>
      </c>
      <c r="G11" s="213">
        <f>'Погр. тип 1_ВК '!G20</f>
        <v>6.13</v>
      </c>
      <c r="H11" s="213">
        <f>'Погр. тип 1_ВК '!H20</f>
        <v>6.13</v>
      </c>
      <c r="I11" s="213">
        <f>'Погр. тип 1_ВК '!I20</f>
        <v>6.13</v>
      </c>
      <c r="J11" s="337"/>
    </row>
    <row r="12" spans="1:13" ht="14.25">
      <c r="A12" s="321">
        <v>8</v>
      </c>
      <c r="B12" s="575" t="s">
        <v>155</v>
      </c>
      <c r="C12" s="270" t="s">
        <v>154</v>
      </c>
      <c r="D12" s="576" t="s">
        <v>11</v>
      </c>
      <c r="E12" s="596" t="s">
        <v>61</v>
      </c>
      <c r="F12" s="247">
        <v>1</v>
      </c>
      <c r="G12" s="247">
        <v>1</v>
      </c>
      <c r="H12" s="247">
        <v>1</v>
      </c>
      <c r="I12" s="247">
        <v>1</v>
      </c>
      <c r="J12" s="336" t="s">
        <v>153</v>
      </c>
    </row>
    <row r="13" spans="1:13" ht="15" customHeight="1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659">
        <f>'Погр. тип 1_ВК '!F24</f>
        <v>331</v>
      </c>
      <c r="G13" s="659">
        <f>'Погр. тип 1_ВК '!G24</f>
        <v>316</v>
      </c>
      <c r="H13" s="659">
        <f>'Погр. тип 1_ВК '!H24</f>
        <v>317</v>
      </c>
      <c r="I13" s="659">
        <f>'Погр. тип 1_ВК '!I24</f>
        <v>309</v>
      </c>
      <c r="J13" s="98"/>
    </row>
    <row r="14" spans="1:13" ht="13.5" thickBot="1">
      <c r="A14" s="321">
        <v>10</v>
      </c>
      <c r="B14" s="271" t="s">
        <v>150</v>
      </c>
      <c r="C14" s="270" t="s">
        <v>149</v>
      </c>
      <c r="D14" s="597" t="s">
        <v>148</v>
      </c>
      <c r="E14" s="272"/>
      <c r="F14" s="273" t="s">
        <v>576</v>
      </c>
      <c r="G14" s="273" t="s">
        <v>576</v>
      </c>
      <c r="H14" s="273" t="s">
        <v>576</v>
      </c>
      <c r="I14" s="273" t="s">
        <v>576</v>
      </c>
      <c r="J14" s="328"/>
    </row>
    <row r="15" spans="1:13" ht="14.25">
      <c r="A15" s="315">
        <v>11.1</v>
      </c>
      <c r="B15" s="316" t="s">
        <v>383</v>
      </c>
      <c r="C15" s="317" t="s">
        <v>147</v>
      </c>
      <c r="D15" s="318" t="s">
        <v>146</v>
      </c>
      <c r="E15" s="319" t="s">
        <v>145</v>
      </c>
      <c r="F15" s="320">
        <v>1.5</v>
      </c>
      <c r="G15" s="320">
        <f>F15</f>
        <v>1.5</v>
      </c>
      <c r="H15" s="320">
        <f t="shared" ref="H15:I15" si="3">G15</f>
        <v>1.5</v>
      </c>
      <c r="I15" s="320">
        <f t="shared" si="3"/>
        <v>1.5</v>
      </c>
      <c r="J15" s="329" t="s">
        <v>222</v>
      </c>
      <c r="M15" s="695"/>
    </row>
    <row r="16" spans="1:13" ht="15.75">
      <c r="A16" s="321">
        <v>11.1</v>
      </c>
      <c r="B16" s="275" t="s">
        <v>384</v>
      </c>
      <c r="C16" s="270"/>
      <c r="D16" s="274"/>
      <c r="E16" s="276" t="s">
        <v>126</v>
      </c>
      <c r="F16" s="277">
        <f>'Погр. тип 1_ВК '!F22</f>
        <v>50000</v>
      </c>
      <c r="G16" s="277">
        <f>'Погр. тип 1_ВК '!G22</f>
        <v>10000</v>
      </c>
      <c r="H16" s="277">
        <f>'Погр. тип 1_ВК '!H22</f>
        <v>10000</v>
      </c>
      <c r="I16" s="277">
        <f>'Погр. тип 1_ВК '!I22</f>
        <v>80000</v>
      </c>
      <c r="J16" s="346" t="s">
        <v>222</v>
      </c>
    </row>
    <row r="17" spans="1:20" ht="14.25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9.23</v>
      </c>
      <c r="G17" s="204">
        <f>IFERROR(ROUND(60*2*G15/G$10,2),0)</f>
        <v>9.23</v>
      </c>
      <c r="H17" s="204">
        <f>IFERROR(ROUND(60*2*H15/H$10,2),0)</f>
        <v>9.23</v>
      </c>
      <c r="I17" s="204">
        <f>IFERROR(ROUND(60*2*I15/I$10,2),0)</f>
        <v>9.23</v>
      </c>
      <c r="J17" s="330"/>
    </row>
    <row r="18" spans="1:20" ht="14.25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16.36</v>
      </c>
      <c r="G18" s="203">
        <f>IF(G17=0,0,G$11+G$12+G17)</f>
        <v>16.36</v>
      </c>
      <c r="H18" s="203">
        <f>IF(H17=0,0,H$11+H$12+H17)</f>
        <v>16.36</v>
      </c>
      <c r="I18" s="203">
        <f>IF(I17=0,0,I$11+I$12+I17)</f>
        <v>16.36</v>
      </c>
      <c r="J18" s="326"/>
    </row>
    <row r="19" spans="1:20" ht="14.25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3.7</v>
      </c>
      <c r="G19" s="196">
        <f>IF(G18=0,0,ROUND(60/G18,1))</f>
        <v>3.7</v>
      </c>
      <c r="H19" s="196">
        <f>IF(H18=0,0,ROUND(60/H18,1))</f>
        <v>3.7</v>
      </c>
      <c r="I19" s="196">
        <f>IF(I18=0,0,ROUND(60/I18,1))</f>
        <v>3.7</v>
      </c>
      <c r="J19" s="326"/>
    </row>
    <row r="20" spans="1:20" ht="16.5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125</v>
      </c>
      <c r="G20" s="201">
        <f>ROUND(G19*G$8,0)</f>
        <v>120</v>
      </c>
      <c r="H20" s="201">
        <f>ROUND(H19*H$8,0)</f>
        <v>120</v>
      </c>
      <c r="I20" s="201">
        <f>ROUND(I19*I$8,0)</f>
        <v>117</v>
      </c>
      <c r="J20" s="327"/>
    </row>
    <row r="21" spans="1:20" ht="14.25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199">
        <f>IF(I$14="да",0,IF(I20=0,0,(ROUND(I18*(ROUNDUP(I$13/I20,0)-ROUND(I$13/I20,2))/ROUND(I$13/I20,2),2))))</f>
        <v>0</v>
      </c>
      <c r="J21" s="331"/>
    </row>
    <row r="22" spans="1:20" ht="14.25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16.36</v>
      </c>
      <c r="G22" s="196">
        <f>G18+G21</f>
        <v>16.36</v>
      </c>
      <c r="H22" s="196">
        <f>H18+H21</f>
        <v>16.36</v>
      </c>
      <c r="I22" s="196">
        <f>I18+I21</f>
        <v>16.36</v>
      </c>
      <c r="J22" s="326"/>
      <c r="Q22" s="89">
        <f>Q24*Q23</f>
        <v>6200000</v>
      </c>
      <c r="R22" s="89">
        <f>R24*R23</f>
        <v>1185000</v>
      </c>
      <c r="S22" s="89">
        <f>S24*S23</f>
        <v>1188000</v>
      </c>
      <c r="T22" s="89">
        <f>T24*T23</f>
        <v>9272000</v>
      </c>
    </row>
    <row r="23" spans="1:20" ht="14.25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3.6674816625916873</v>
      </c>
      <c r="G23" s="196">
        <f>IF(G22=0,0,60/G22)</f>
        <v>3.6674816625916873</v>
      </c>
      <c r="H23" s="196">
        <f>IF(H22=0,0,60/H22)</f>
        <v>3.6674816625916873</v>
      </c>
      <c r="I23" s="196">
        <f>IF(I22=0,0,60/I22)</f>
        <v>3.6674816625916873</v>
      </c>
      <c r="J23" s="330"/>
      <c r="Q23" s="695">
        <f>'Погр. тип 1_ВК '!F22</f>
        <v>50000</v>
      </c>
      <c r="R23" s="695">
        <f>'Погр. тип 1_ВК '!G22</f>
        <v>10000</v>
      </c>
      <c r="S23" s="695">
        <f>'Погр. тип 1_ВК '!H22</f>
        <v>10000</v>
      </c>
      <c r="T23" s="695">
        <f>'Погр. тип 1_ВК '!I22</f>
        <v>80000</v>
      </c>
    </row>
    <row r="24" spans="1:20" ht="16.5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124</v>
      </c>
      <c r="G24" s="195">
        <f>ROUND(G23*G$8,1)</f>
        <v>118.5</v>
      </c>
      <c r="H24" s="195">
        <f>ROUND(H23*H$8,1)</f>
        <v>118.8</v>
      </c>
      <c r="I24" s="195">
        <f>ROUND(I23*I$8,1)</f>
        <v>115.9</v>
      </c>
      <c r="J24" s="332"/>
      <c r="Q24" s="1130">
        <f>F24</f>
        <v>124</v>
      </c>
      <c r="R24" s="1130">
        <f>G24</f>
        <v>118.5</v>
      </c>
      <c r="S24" s="1130">
        <f>H24</f>
        <v>118.8</v>
      </c>
      <c r="T24" s="1130">
        <f>I24</f>
        <v>115.9</v>
      </c>
    </row>
    <row r="25" spans="1:20" ht="13.5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13">
        <f>IFERROR(F16/F$8*F15*F$9,0)</f>
        <v>200147.92899408285</v>
      </c>
      <c r="G25" s="613">
        <f>IFERROR(G16/G$8*G15*G$9,0)</f>
        <v>41888.544891640871</v>
      </c>
      <c r="H25" s="613">
        <f>IFERROR(H16/H$8*H15*H$9,0)</f>
        <v>41759.259259259255</v>
      </c>
      <c r="I25" s="613">
        <f>IFERROR(I16/I$8*I15*I$9,0)</f>
        <v>343291.13924050634</v>
      </c>
      <c r="J25" s="612"/>
    </row>
    <row r="26" spans="1:20" ht="14.25" hidden="1">
      <c r="A26" s="315">
        <v>11.2</v>
      </c>
      <c r="B26" s="316" t="s">
        <v>423</v>
      </c>
      <c r="C26" s="317" t="s">
        <v>147</v>
      </c>
      <c r="D26" s="318" t="s">
        <v>146</v>
      </c>
      <c r="E26" s="319" t="s">
        <v>145</v>
      </c>
      <c r="F26" s="320">
        <v>0</v>
      </c>
      <c r="G26" s="320">
        <v>0</v>
      </c>
      <c r="H26" s="320">
        <v>0</v>
      </c>
      <c r="I26" s="320">
        <v>0</v>
      </c>
      <c r="J26" s="329" t="s">
        <v>222</v>
      </c>
    </row>
    <row r="27" spans="1:20" ht="16.5" hidden="1" customHeight="1">
      <c r="A27" s="322">
        <v>11.2</v>
      </c>
      <c r="B27" s="275" t="s">
        <v>416</v>
      </c>
      <c r="C27" s="270"/>
      <c r="D27" s="274"/>
      <c r="E27" s="276" t="s">
        <v>126</v>
      </c>
      <c r="F27" s="277">
        <v>0</v>
      </c>
      <c r="G27" s="277">
        <v>0</v>
      </c>
      <c r="H27" s="277">
        <v>0</v>
      </c>
      <c r="I27" s="277">
        <v>0</v>
      </c>
      <c r="J27" s="346" t="s">
        <v>222</v>
      </c>
    </row>
    <row r="28" spans="1:20" ht="14.25" hidden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186">
        <f>IFERROR(ROUND(60*2*I26/I$10,2),0)</f>
        <v>0</v>
      </c>
      <c r="J28" s="330"/>
    </row>
    <row r="29" spans="1:20" ht="14.25" hidden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185">
        <f>IF(I28=0,0,I$11+I$12+I28)</f>
        <v>0</v>
      </c>
      <c r="J29" s="326"/>
    </row>
    <row r="30" spans="1:20" ht="14.25" hidden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178">
        <f>IF(I29=0,0,ROUND(60/I29,1))</f>
        <v>0</v>
      </c>
      <c r="J30" s="326"/>
    </row>
    <row r="31" spans="1:20" ht="15" hidden="1" customHeight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183">
        <f>ROUND(I30*I$8,0)</f>
        <v>0</v>
      </c>
      <c r="J31" s="327"/>
    </row>
    <row r="32" spans="1:20" ht="14.25" hidden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181">
        <f>IF(I$14="да",0,IF(I31=0,0,(ROUND(I29*(ROUNDUP(I$13/I31,0)-ROUND(I$13/I31,2))/ROUND(I$13/I31,2),2))))</f>
        <v>0</v>
      </c>
      <c r="J32" s="331"/>
    </row>
    <row r="33" spans="1:10" ht="14.25" hidden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178">
        <f>I29+I32</f>
        <v>0</v>
      </c>
      <c r="J33" s="326"/>
    </row>
    <row r="34" spans="1:10" ht="14.25" hidden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178">
        <f>IF(I33=0,0,60/I33)</f>
        <v>0</v>
      </c>
      <c r="J34" s="330"/>
    </row>
    <row r="35" spans="1:10" ht="16.5" hidden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177">
        <f>ROUND(I34*I$8,1)</f>
        <v>0</v>
      </c>
      <c r="J35" s="332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644">
        <f>IFERROR(I27/I$8*I26*I$9,0)</f>
        <v>0</v>
      </c>
      <c r="J36" s="612"/>
    </row>
    <row r="37" spans="1:10" ht="26.25" hidden="1" customHeight="1">
      <c r="A37" s="315">
        <v>11.3</v>
      </c>
      <c r="B37" s="316" t="s">
        <v>392</v>
      </c>
      <c r="C37" s="317" t="s">
        <v>147</v>
      </c>
      <c r="D37" s="318" t="s">
        <v>146</v>
      </c>
      <c r="E37" s="319" t="s">
        <v>145</v>
      </c>
      <c r="F37" s="320">
        <v>0</v>
      </c>
      <c r="G37" s="320">
        <v>0</v>
      </c>
      <c r="H37" s="320">
        <v>0</v>
      </c>
      <c r="I37" s="320">
        <v>0</v>
      </c>
      <c r="J37" s="329" t="s">
        <v>222</v>
      </c>
    </row>
    <row r="38" spans="1:10" ht="15.75" hidden="1">
      <c r="A38" s="322">
        <v>11.3</v>
      </c>
      <c r="B38" s="275" t="s">
        <v>417</v>
      </c>
      <c r="C38" s="270"/>
      <c r="D38" s="274"/>
      <c r="E38" s="276" t="s">
        <v>126</v>
      </c>
      <c r="F38" s="277">
        <v>0</v>
      </c>
      <c r="G38" s="277">
        <v>0</v>
      </c>
      <c r="H38" s="277">
        <v>0</v>
      </c>
      <c r="I38" s="277">
        <v>0</v>
      </c>
      <c r="J38" s="346" t="s">
        <v>222</v>
      </c>
    </row>
    <row r="39" spans="1:10" ht="14.25" hidden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169">
        <f>IFERROR(ROUND(60*2*I37/I$10,2),0)</f>
        <v>0</v>
      </c>
      <c r="J39" s="330"/>
    </row>
    <row r="40" spans="1:10" ht="14.25" hidden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168">
        <f>IF(I39=0,0,I$11+I$12+I39)</f>
        <v>0</v>
      </c>
      <c r="J40" s="326"/>
    </row>
    <row r="41" spans="1:10" ht="18.75" hidden="1" customHeight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161">
        <f>IF(I40=0,0,ROUND(60/I40,1))</f>
        <v>0</v>
      </c>
      <c r="J41" s="326"/>
    </row>
    <row r="42" spans="1:10" ht="16.5" hidden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166">
        <f>ROUND(I41*I$8,0)</f>
        <v>0</v>
      </c>
      <c r="J42" s="327"/>
    </row>
    <row r="43" spans="1:10" ht="14.25" hidden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164">
        <f>IF(I$14="да",0,IF(I42=0,0,(ROUND(I40*(ROUNDUP(I$13/I42,0)-ROUND(I$13/I42,2))/ROUND(I$13/I42,2),2))))</f>
        <v>0</v>
      </c>
      <c r="J43" s="331"/>
    </row>
    <row r="44" spans="1:10" ht="14.25" hidden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161">
        <f>I40+I43</f>
        <v>0</v>
      </c>
      <c r="J44" s="326"/>
    </row>
    <row r="45" spans="1:10" ht="15" hidden="1" customHeight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161">
        <f>IF(I44=0,0,60/I44)</f>
        <v>0</v>
      </c>
      <c r="J45" s="330"/>
    </row>
    <row r="46" spans="1:10" ht="16.5" hidden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160">
        <f>ROUND(I45*I$8,1)</f>
        <v>0</v>
      </c>
      <c r="J46" s="332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645">
        <f>IFERROR(I38/I$8*I37*I$9,0)</f>
        <v>0</v>
      </c>
      <c r="J47" s="612"/>
    </row>
    <row r="48" spans="1:10" ht="14.25" hidden="1">
      <c r="A48" s="315">
        <v>11.4</v>
      </c>
      <c r="B48" s="316" t="s">
        <v>431</v>
      </c>
      <c r="C48" s="317" t="s">
        <v>147</v>
      </c>
      <c r="D48" s="318" t="s">
        <v>146</v>
      </c>
      <c r="E48" s="319" t="s">
        <v>145</v>
      </c>
      <c r="F48" s="320">
        <v>0</v>
      </c>
      <c r="G48" s="320">
        <v>0</v>
      </c>
      <c r="H48" s="320">
        <v>0</v>
      </c>
      <c r="I48" s="320">
        <v>0</v>
      </c>
      <c r="J48" s="329" t="s">
        <v>222</v>
      </c>
    </row>
    <row r="49" spans="1:10" ht="15.75" hidden="1">
      <c r="A49" s="321">
        <v>11.4</v>
      </c>
      <c r="B49" s="275" t="s">
        <v>418</v>
      </c>
      <c r="C49" s="270"/>
      <c r="D49" s="274"/>
      <c r="E49" s="276" t="s">
        <v>126</v>
      </c>
      <c r="F49" s="277">
        <v>0</v>
      </c>
      <c r="G49" s="277">
        <v>0</v>
      </c>
      <c r="H49" s="277">
        <v>0</v>
      </c>
      <c r="I49" s="277">
        <v>0</v>
      </c>
      <c r="J49" s="346" t="s">
        <v>222</v>
      </c>
    </row>
    <row r="50" spans="1:10" ht="14.25" hidden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150">
        <f>IFERROR(ROUND(60*2*I48/I$10,2),0)</f>
        <v>0</v>
      </c>
      <c r="J50" s="330"/>
    </row>
    <row r="51" spans="1:10" ht="14.25" hidden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149">
        <f>IF(I50=0,0,I$11+I$12+I50)</f>
        <v>0</v>
      </c>
      <c r="J51" s="326"/>
    </row>
    <row r="52" spans="1:10" ht="14.25" hidden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142">
        <f>IF(I51=0,0,ROUND(60/I51,1))</f>
        <v>0</v>
      </c>
      <c r="J52" s="326"/>
    </row>
    <row r="53" spans="1:10" ht="16.5" hidden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147">
        <f>ROUND(I52*I$8,0)</f>
        <v>0</v>
      </c>
      <c r="J53" s="327"/>
    </row>
    <row r="54" spans="1:10" ht="14.2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145">
        <f>IF(I$14="да",0,IF(I53=0,0,(ROUND(I51*(ROUNDUP(I$13/I53,0)-ROUND(I$13/I53,2))/ROUND(I$13/I53,2),2))))</f>
        <v>0</v>
      </c>
      <c r="J54" s="331"/>
    </row>
    <row r="55" spans="1:10" ht="18.75" hidden="1" customHeight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142">
        <f>I51+I54</f>
        <v>0</v>
      </c>
      <c r="J55" s="326"/>
    </row>
    <row r="56" spans="1:10" ht="14.25" hidden="1" customHeight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142">
        <f>IF(I55=0,0,60/I55)</f>
        <v>0</v>
      </c>
      <c r="J56" s="330"/>
    </row>
    <row r="57" spans="1:10" ht="14.25" hidden="1" customHeight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141">
        <f>ROUND(I56*I$8,1)</f>
        <v>0</v>
      </c>
      <c r="J57" s="332"/>
    </row>
    <row r="58" spans="1:10" ht="16.5" hidden="1" customHeight="1" thickBot="1">
      <c r="A58" s="322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646">
        <f>IFERROR(I49/I$8*I48*I$9,0)</f>
        <v>0</v>
      </c>
      <c r="J58" s="612"/>
    </row>
    <row r="59" spans="1:10" ht="15" hidden="1" customHeight="1">
      <c r="A59" s="315">
        <v>11.5</v>
      </c>
      <c r="B59" s="316" t="s">
        <v>400</v>
      </c>
      <c r="C59" s="317" t="s">
        <v>147</v>
      </c>
      <c r="D59" s="318" t="s">
        <v>146</v>
      </c>
      <c r="E59" s="319" t="s">
        <v>145</v>
      </c>
      <c r="F59" s="320">
        <v>0</v>
      </c>
      <c r="G59" s="320">
        <v>0</v>
      </c>
      <c r="H59" s="320">
        <v>0</v>
      </c>
      <c r="I59" s="320">
        <v>0</v>
      </c>
      <c r="J59" s="329" t="s">
        <v>222</v>
      </c>
    </row>
    <row r="60" spans="1:10" ht="14.25" hidden="1" customHeight="1">
      <c r="A60" s="322">
        <v>11.5</v>
      </c>
      <c r="B60" s="275" t="s">
        <v>419</v>
      </c>
      <c r="C60" s="270"/>
      <c r="D60" s="274"/>
      <c r="E60" s="276" t="s">
        <v>126</v>
      </c>
      <c r="F60" s="277">
        <v>0</v>
      </c>
      <c r="G60" s="277">
        <v>0</v>
      </c>
      <c r="H60" s="277">
        <v>0</v>
      </c>
      <c r="I60" s="277">
        <v>0</v>
      </c>
      <c r="J60" s="346" t="s">
        <v>222</v>
      </c>
    </row>
    <row r="61" spans="1:10" ht="14.25" hidden="1" customHeight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132">
        <f>IFERROR(ROUND(60*2*I59/I$10,2),0)</f>
        <v>0</v>
      </c>
      <c r="J61" s="330"/>
    </row>
    <row r="62" spans="1:10" ht="16.5" hidden="1" customHeight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131">
        <f>IF(I61=0,0,I$11+I$12+I61)</f>
        <v>0</v>
      </c>
      <c r="J62" s="326"/>
    </row>
    <row r="63" spans="1:10" ht="16.5" hidden="1" customHeight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124">
        <f>IF(I62=0,0,ROUND(60/I62,1))</f>
        <v>0</v>
      </c>
      <c r="J63" s="326"/>
    </row>
    <row r="64" spans="1:10" ht="16.5" hidden="1" customHeight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129">
        <f>ROUND(I63*I$8,0)</f>
        <v>0</v>
      </c>
      <c r="J64" s="327"/>
    </row>
    <row r="65" spans="1:10" ht="15.75" hidden="1" customHeight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127">
        <f>IF(I$14="да",0,IF(I64=0,0,(ROUND(I62*(ROUNDUP(I$13/I64,0)-ROUND(I$13/I64,2))/ROUND(I$13/I64,2),2))))</f>
        <v>0</v>
      </c>
      <c r="J65" s="331"/>
    </row>
    <row r="66" spans="1:10" ht="12.75" hidden="1" customHeight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124">
        <f>I62+I65</f>
        <v>0</v>
      </c>
      <c r="J66" s="326"/>
    </row>
    <row r="67" spans="1:10" ht="13.5" hidden="1" customHeight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124">
        <f>IF(I66=0,0,60/I66)</f>
        <v>0</v>
      </c>
      <c r="J67" s="330"/>
    </row>
    <row r="68" spans="1:10" ht="14.25" hidden="1" customHeight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123">
        <f>ROUND(I67*I$8,1)</f>
        <v>0</v>
      </c>
      <c r="J68" s="332"/>
    </row>
    <row r="69" spans="1:10" ht="18.75" hidden="1" customHeight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647">
        <f>IFERROR(I60/I$8*I59*I$9,0)</f>
        <v>0</v>
      </c>
      <c r="J69" s="612"/>
    </row>
    <row r="70" spans="1:10" ht="14.25" hidden="1" customHeight="1">
      <c r="A70" s="315">
        <v>11.6</v>
      </c>
      <c r="B70" s="316" t="s">
        <v>439</v>
      </c>
      <c r="C70" s="317" t="s">
        <v>147</v>
      </c>
      <c r="D70" s="318" t="s">
        <v>146</v>
      </c>
      <c r="E70" s="319" t="s">
        <v>145</v>
      </c>
      <c r="F70" s="320">
        <v>0</v>
      </c>
      <c r="G70" s="320">
        <v>0</v>
      </c>
      <c r="H70" s="320">
        <v>0</v>
      </c>
      <c r="I70" s="320">
        <v>0</v>
      </c>
      <c r="J70" s="329" t="s">
        <v>222</v>
      </c>
    </row>
    <row r="71" spans="1:10" ht="14.25" hidden="1" customHeight="1">
      <c r="A71" s="321">
        <v>11.6</v>
      </c>
      <c r="B71" s="275" t="s">
        <v>420</v>
      </c>
      <c r="C71" s="270"/>
      <c r="D71" s="274"/>
      <c r="E71" s="276" t="s">
        <v>126</v>
      </c>
      <c r="F71" s="277">
        <v>0</v>
      </c>
      <c r="G71" s="277">
        <v>0</v>
      </c>
      <c r="H71" s="277">
        <v>0</v>
      </c>
      <c r="I71" s="277">
        <v>0</v>
      </c>
      <c r="J71" s="346" t="s">
        <v>222</v>
      </c>
    </row>
    <row r="72" spans="1:10" ht="16.5" hidden="1" customHeight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115">
        <f>IFERROR(ROUND(60*2*I70/I$10,2),0)</f>
        <v>0</v>
      </c>
      <c r="J72" s="330"/>
    </row>
    <row r="73" spans="1:10" ht="15" hidden="1" customHeight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114">
        <f>IF(I72=0,0,I$11+I$12+I72)</f>
        <v>0</v>
      </c>
      <c r="J73" s="326"/>
    </row>
    <row r="74" spans="1:10" ht="14.25" hidden="1" customHeight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107">
        <f>IF(I73=0,0,ROUND(60/I73,1))</f>
        <v>0</v>
      </c>
      <c r="J74" s="326"/>
    </row>
    <row r="75" spans="1:10" ht="14.25" hidden="1" customHeight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112">
        <f>ROUND(I74*I$8,0)</f>
        <v>0</v>
      </c>
      <c r="J75" s="327"/>
    </row>
    <row r="76" spans="1:10" ht="16.5" hidden="1" customHeight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110">
        <f>IF(I$14="да",0,IF(I75=0,0,(ROUND(I73*(ROUNDUP(I$13/I75,0)-ROUND(I$13/I75,2))/ROUND(I$13/I75,2),2))))</f>
        <v>0</v>
      </c>
      <c r="J76" s="331"/>
    </row>
    <row r="77" spans="1:10" ht="16.5" hidden="1" customHeight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107">
        <f>I73+I76</f>
        <v>0</v>
      </c>
      <c r="J77" s="326"/>
    </row>
    <row r="78" spans="1:10" ht="16.5" hidden="1" customHeight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107">
        <f>IF(I77=0,0,60/I77)</f>
        <v>0</v>
      </c>
      <c r="J78" s="330"/>
    </row>
    <row r="79" spans="1:10" ht="15.75" hidden="1" customHeight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106">
        <f>ROUND(I78*I$8,1)</f>
        <v>0</v>
      </c>
      <c r="J79" s="332"/>
    </row>
    <row r="80" spans="1:10" ht="12.75" hidden="1" customHeight="1" thickBot="1">
      <c r="A80" s="322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648">
        <f>IFERROR(I71/I$8*I70*I$9,0)</f>
        <v>0</v>
      </c>
      <c r="J80" s="612"/>
    </row>
    <row r="81" spans="1:10" ht="13.5" hidden="1" customHeight="1">
      <c r="A81" s="315">
        <v>11.7</v>
      </c>
      <c r="B81" s="316" t="s">
        <v>408</v>
      </c>
      <c r="C81" s="317" t="s">
        <v>147</v>
      </c>
      <c r="D81" s="318" t="s">
        <v>146</v>
      </c>
      <c r="E81" s="319" t="s">
        <v>145</v>
      </c>
      <c r="F81" s="320">
        <v>0</v>
      </c>
      <c r="G81" s="320">
        <v>0</v>
      </c>
      <c r="H81" s="320">
        <v>0</v>
      </c>
      <c r="I81" s="320">
        <v>0</v>
      </c>
      <c r="J81" s="329" t="s">
        <v>222</v>
      </c>
    </row>
    <row r="82" spans="1:10" ht="14.25" hidden="1" customHeight="1">
      <c r="A82" s="322">
        <v>11.7</v>
      </c>
      <c r="B82" s="275" t="s">
        <v>421</v>
      </c>
      <c r="C82" s="270"/>
      <c r="D82" s="274"/>
      <c r="E82" s="276" t="s">
        <v>126</v>
      </c>
      <c r="F82" s="277">
        <v>0</v>
      </c>
      <c r="G82" s="277">
        <v>0</v>
      </c>
      <c r="H82" s="277">
        <v>0</v>
      </c>
      <c r="I82" s="277">
        <v>0</v>
      </c>
      <c r="J82" s="346" t="s">
        <v>222</v>
      </c>
    </row>
    <row r="83" spans="1:10" ht="14.25" hidden="1" customHeight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282">
        <f>IFERROR(ROUND(60*2*I81/I$10,2),0)</f>
        <v>0</v>
      </c>
      <c r="J83" s="330"/>
    </row>
    <row r="84" spans="1:10" ht="14.25" hidden="1" customHeight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284">
        <f>IF(I83=0,0,I$11+I$12+I83)</f>
        <v>0</v>
      </c>
      <c r="J84" s="326"/>
    </row>
    <row r="85" spans="1:10" ht="14.25" hidden="1" customHeight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287">
        <f>IF(I84=0,0,ROUND(60/I84,1))</f>
        <v>0</v>
      </c>
      <c r="J85" s="326"/>
    </row>
    <row r="86" spans="1:10" ht="16.5" hidden="1" customHeight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290">
        <f>ROUND(I85*I$8,0)</f>
        <v>0</v>
      </c>
      <c r="J86" s="327"/>
    </row>
    <row r="87" spans="1:10" ht="14.25" hidden="1" customHeight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294">
        <f>IF(I$14="да",0,IF(I86=0,0,(ROUND(I84*(ROUNDUP(I$13/I86,0)-ROUND(I$13/I86,2))/ROUND(I$13/I86,2),2))))</f>
        <v>0</v>
      </c>
      <c r="J87" s="331"/>
    </row>
    <row r="88" spans="1:10" ht="14.25" hidden="1" customHeight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287">
        <f>I84+I87</f>
        <v>0</v>
      </c>
      <c r="J88" s="326"/>
    </row>
    <row r="89" spans="1:10" ht="14.25" hidden="1" customHeight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287">
        <f>IF(I88=0,0,60/I88)</f>
        <v>0</v>
      </c>
      <c r="J89" s="330"/>
    </row>
    <row r="90" spans="1:10" ht="16.5" hidden="1" customHeight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296">
        <f>ROUND(I89*I$8,1)</f>
        <v>0</v>
      </c>
      <c r="J90" s="332"/>
    </row>
    <row r="91" spans="1:10" ht="16.5" hidden="1" customHeight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649">
        <f>IFERROR(I82/I$8*I81*I$9,0)</f>
        <v>0</v>
      </c>
      <c r="J91" s="612"/>
    </row>
    <row r="92" spans="1:10" ht="16.5" hidden="1" customHeight="1">
      <c r="A92" s="315">
        <v>11.8</v>
      </c>
      <c r="B92" s="316" t="s">
        <v>447</v>
      </c>
      <c r="C92" s="317" t="s">
        <v>147</v>
      </c>
      <c r="D92" s="318" t="s">
        <v>146</v>
      </c>
      <c r="E92" s="319" t="s">
        <v>145</v>
      </c>
      <c r="F92" s="320">
        <v>0</v>
      </c>
      <c r="G92" s="320">
        <v>0</v>
      </c>
      <c r="H92" s="320">
        <v>0</v>
      </c>
      <c r="I92" s="320">
        <v>0</v>
      </c>
      <c r="J92" s="329" t="s">
        <v>222</v>
      </c>
    </row>
    <row r="93" spans="1:10" ht="15.75" hidden="1" customHeight="1">
      <c r="A93" s="322">
        <v>11.8</v>
      </c>
      <c r="B93" s="275" t="s">
        <v>422</v>
      </c>
      <c r="C93" s="270"/>
      <c r="D93" s="274"/>
      <c r="E93" s="276" t="s">
        <v>126</v>
      </c>
      <c r="F93" s="277">
        <v>0</v>
      </c>
      <c r="G93" s="277">
        <v>0</v>
      </c>
      <c r="H93" s="277">
        <v>0</v>
      </c>
      <c r="I93" s="277">
        <v>0</v>
      </c>
      <c r="J93" s="346" t="s">
        <v>222</v>
      </c>
    </row>
    <row r="94" spans="1:10" ht="12.75" hidden="1" customHeight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f>IFERROR(ROUND(60*2*F92/F$10,2),0)</f>
        <v>0</v>
      </c>
      <c r="G94" s="300">
        <f>IFERROR(ROUND(60*2*G92/G$10,2),0)</f>
        <v>0</v>
      </c>
      <c r="H94" s="300">
        <f>IFERROR(ROUND(60*2*H92/H$10,2),0)</f>
        <v>0</v>
      </c>
      <c r="I94" s="300">
        <f>IFERROR(ROUND(60*2*I92/I$10,2),0)</f>
        <v>0</v>
      </c>
      <c r="J94" s="330"/>
    </row>
    <row r="95" spans="1:10" ht="13.5" hidden="1" customHeight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302">
        <f>IF(I94=0,0,I$11+I$12+I94)</f>
        <v>0</v>
      </c>
      <c r="J95" s="326"/>
    </row>
    <row r="96" spans="1:10" ht="14.25" hidden="1" customHeight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304">
        <f>IF(I95=0,0,ROUND(60/I95,1))</f>
        <v>0</v>
      </c>
      <c r="J96" s="326"/>
    </row>
    <row r="97" spans="1:10" ht="14.25" hidden="1" customHeight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307">
        <f>ROUND(I96*I$8,0)</f>
        <v>0</v>
      </c>
      <c r="J97" s="327"/>
    </row>
    <row r="98" spans="1:10" ht="14.25" hidden="1" customHeight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311">
        <f>IF(I$14="да",0,IF(I97=0,0,(ROUND(I95*(ROUNDUP(I$13/I97,0)-ROUND(I$13/I97,2))/ROUND(I$13/I97,2),2))))</f>
        <v>0</v>
      </c>
      <c r="J98" s="331"/>
    </row>
    <row r="99" spans="1:10" ht="14.25" hidden="1" customHeight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304">
        <f>I95+I98</f>
        <v>0</v>
      </c>
      <c r="J99" s="326"/>
    </row>
    <row r="100" spans="1:10" ht="16.5" hidden="1" customHeight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304">
        <f>IF(I99=0,0,60/I99)</f>
        <v>0</v>
      </c>
      <c r="J100" s="330"/>
    </row>
    <row r="101" spans="1:10" ht="14.25" hidden="1" customHeight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313">
        <f>ROUND(I100*I$8,1)</f>
        <v>0</v>
      </c>
      <c r="J101" s="332"/>
    </row>
    <row r="102" spans="1:10" ht="14.25" hidden="1" customHeight="1" thickBot="1">
      <c r="A102" s="344">
        <v>11.8</v>
      </c>
      <c r="B102" s="642" t="s">
        <v>454</v>
      </c>
      <c r="C102" s="348" t="s">
        <v>470</v>
      </c>
      <c r="D102" s="347"/>
      <c r="E102" s="665" t="s">
        <v>471</v>
      </c>
      <c r="F102" s="666">
        <f>IFERROR(F93/F$8*F92*F$9,0)</f>
        <v>0</v>
      </c>
      <c r="G102" s="666">
        <f>IFERROR(G93/G$8*G92*G$9,0)</f>
        <v>0</v>
      </c>
      <c r="H102" s="666">
        <f>IFERROR(H93/H$8*H92*H$9,0)</f>
        <v>0</v>
      </c>
      <c r="I102" s="666">
        <f>IFERROR(I93/I$8*I92*I$9,0)</f>
        <v>0</v>
      </c>
      <c r="J102" s="643"/>
    </row>
    <row r="103" spans="1:10" ht="21" hidden="1" thickBot="1">
      <c r="A103" s="667" t="s">
        <v>469</v>
      </c>
      <c r="B103" s="660"/>
      <c r="C103" s="660"/>
      <c r="D103" s="660"/>
      <c r="E103" s="660"/>
      <c r="F103" s="660"/>
      <c r="G103" s="660"/>
      <c r="H103" s="660"/>
      <c r="I103" s="660"/>
      <c r="J103" s="661"/>
    </row>
    <row r="104" spans="1:10" ht="29.25" hidden="1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437" t="s">
        <v>72</v>
      </c>
      <c r="J104" s="593" t="s">
        <v>71</v>
      </c>
    </row>
    <row r="105" spans="1:10" ht="16.5" hidden="1" customHeight="1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'Экс 2 (2600)'!F32</f>
        <v>90.3</v>
      </c>
      <c r="G105" s="335">
        <f>'Экс 2 (2600)'!G32</f>
        <v>90.3</v>
      </c>
      <c r="H105" s="335">
        <f>'Экс 2 (2600)'!H32</f>
        <v>90.3</v>
      </c>
      <c r="I105" s="335">
        <f>'Экс 2 (2600)'!I32</f>
        <v>90.3</v>
      </c>
      <c r="J105" s="335"/>
    </row>
    <row r="106" spans="1:10" ht="16.5" hidden="1" customHeight="1">
      <c r="A106" s="321">
        <v>3</v>
      </c>
      <c r="B106" s="210" t="s">
        <v>359</v>
      </c>
      <c r="C106" s="215" t="s">
        <v>106</v>
      </c>
      <c r="D106" s="207" t="s">
        <v>168</v>
      </c>
      <c r="E106" s="94" t="s">
        <v>167</v>
      </c>
      <c r="F106" s="208">
        <f>'Экс 2 (2600)'!F33</f>
        <v>1.8733579498806623</v>
      </c>
      <c r="G106" s="208">
        <f>'Экс 2 (2600)'!G33</f>
        <v>1.9981489855158836</v>
      </c>
      <c r="H106" s="208">
        <f>'Экс 2 (2600)'!H33</f>
        <v>1.8452780584914406</v>
      </c>
      <c r="I106" s="208">
        <f>'Экс 2 (2600)'!I33</f>
        <v>1.8139311317009195</v>
      </c>
      <c r="J106" s="208"/>
    </row>
    <row r="107" spans="1:10" ht="15.75" hidden="1" customHeight="1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IF('Экс 2 (2600)'!F34&lt;'Экс 2 (2600)'!F36,ROUND(F105/F106,1),'Экс 2 (2600)'!F36)</f>
        <v>46.153846153846153</v>
      </c>
      <c r="G107" s="41">
        <f>IF('Экс 2 (2600)'!G34&lt;'Экс 2 (2600)'!G36,ROUND(G105/G106,1),'Экс 2 (2600)'!G36)</f>
        <v>45.2</v>
      </c>
      <c r="H107" s="41">
        <f>IF('Экс 2 (2600)'!H34&lt;'Экс 2 (2600)'!H36,ROUND(H105/H106,1),'Экс 2 (2600)'!H36)</f>
        <v>46.153846153846153</v>
      </c>
      <c r="I107" s="41">
        <f>IF('Экс 2 (2600)'!I34&lt;'Экс 2 (2600)'!I36,ROUND(I105/I106,1),'Экс 2 (2600)'!I36)</f>
        <v>46.153846153846153</v>
      </c>
      <c r="J107" s="41"/>
    </row>
    <row r="108" spans="1:10" ht="12.75" hidden="1" customHeight="1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86.5</v>
      </c>
      <c r="G108" s="97">
        <f>ROUND(G107*G106,1)</f>
        <v>90.3</v>
      </c>
      <c r="H108" s="97">
        <f>ROUND(H107*H106,1)</f>
        <v>85.2</v>
      </c>
      <c r="I108" s="97">
        <f>ROUND(I107*I106,1)</f>
        <v>83.7</v>
      </c>
      <c r="J108" s="97"/>
    </row>
    <row r="109" spans="1:10" ht="13.5" hidden="1" customHeight="1">
      <c r="A109" s="321">
        <v>6</v>
      </c>
      <c r="B109" s="575" t="s">
        <v>160</v>
      </c>
      <c r="C109" s="270" t="s">
        <v>159</v>
      </c>
      <c r="D109" s="576" t="s">
        <v>11</v>
      </c>
      <c r="E109" s="403" t="s">
        <v>158</v>
      </c>
      <c r="F109" s="247">
        <v>0</v>
      </c>
      <c r="G109" s="247">
        <v>0</v>
      </c>
      <c r="H109" s="247">
        <v>0</v>
      </c>
      <c r="I109" s="247">
        <v>0</v>
      </c>
      <c r="J109" s="336" t="s">
        <v>153</v>
      </c>
    </row>
    <row r="110" spans="1:10" ht="14.25" hidden="1" customHeight="1">
      <c r="A110" s="321">
        <v>7</v>
      </c>
      <c r="B110" s="96" t="s">
        <v>157</v>
      </c>
      <c r="C110" s="95" t="s">
        <v>156</v>
      </c>
      <c r="D110" s="214" t="s">
        <v>151</v>
      </c>
      <c r="E110" s="209" t="s">
        <v>61</v>
      </c>
      <c r="F110" s="213">
        <f>'Экс 2 (2600)'!F40</f>
        <v>4.47</v>
      </c>
      <c r="G110" s="213">
        <f>'Экс 2 (2600)'!G40</f>
        <v>4.47</v>
      </c>
      <c r="H110" s="213">
        <f>'Экс 2 (2600)'!H40</f>
        <v>4.47</v>
      </c>
      <c r="I110" s="213">
        <f>'Экс 2 (2600)'!I40</f>
        <v>4.47</v>
      </c>
      <c r="J110" s="337"/>
    </row>
    <row r="111" spans="1:10" ht="14.25" hidden="1" customHeight="1">
      <c r="A111" s="321">
        <v>8</v>
      </c>
      <c r="B111" s="575" t="s">
        <v>155</v>
      </c>
      <c r="C111" s="270" t="s">
        <v>154</v>
      </c>
      <c r="D111" s="576" t="s">
        <v>11</v>
      </c>
      <c r="E111" s="596" t="s">
        <v>61</v>
      </c>
      <c r="F111" s="247">
        <v>0</v>
      </c>
      <c r="G111" s="247">
        <v>0</v>
      </c>
      <c r="H111" s="247">
        <v>0</v>
      </c>
      <c r="I111" s="247">
        <v>0</v>
      </c>
      <c r="J111" s="336" t="s">
        <v>153</v>
      </c>
    </row>
    <row r="112" spans="1:10" ht="14.25" hidden="1" customHeight="1">
      <c r="A112" s="321">
        <v>9</v>
      </c>
      <c r="B112" s="212" t="s">
        <v>455</v>
      </c>
      <c r="C112" s="94" t="s">
        <v>152</v>
      </c>
      <c r="D112" s="211" t="s">
        <v>151</v>
      </c>
      <c r="E112" s="94" t="s">
        <v>127</v>
      </c>
      <c r="F112" s="98" t="e">
        <f>#REF!</f>
        <v>#REF!</v>
      </c>
      <c r="G112" s="98" t="e">
        <f>#REF!</f>
        <v>#REF!</v>
      </c>
      <c r="H112" s="98" t="e">
        <f>#REF!</f>
        <v>#REF!</v>
      </c>
      <c r="I112" s="98" t="e">
        <f>#REF!</f>
        <v>#REF!</v>
      </c>
      <c r="J112" s="98"/>
    </row>
    <row r="113" spans="1:10" ht="14.25" hidden="1" customHeight="1" thickBot="1">
      <c r="A113" s="321">
        <v>10</v>
      </c>
      <c r="B113" s="271" t="s">
        <v>150</v>
      </c>
      <c r="C113" s="270" t="s">
        <v>149</v>
      </c>
      <c r="D113" s="597" t="s">
        <v>148</v>
      </c>
      <c r="E113" s="272"/>
      <c r="F113" s="273" t="s">
        <v>491</v>
      </c>
      <c r="G113" s="273" t="s">
        <v>491</v>
      </c>
      <c r="H113" s="273" t="s">
        <v>491</v>
      </c>
      <c r="I113" s="273" t="s">
        <v>491</v>
      </c>
      <c r="J113" s="328"/>
    </row>
    <row r="114" spans="1:10" ht="16.5" hidden="1" customHeight="1">
      <c r="A114" s="315">
        <v>11.1</v>
      </c>
      <c r="B114" s="316" t="s">
        <v>383</v>
      </c>
      <c r="C114" s="317" t="s">
        <v>147</v>
      </c>
      <c r="D114" s="318" t="s">
        <v>146</v>
      </c>
      <c r="E114" s="319" t="s">
        <v>145</v>
      </c>
      <c r="F114" s="320">
        <v>0</v>
      </c>
      <c r="G114" s="320">
        <v>0</v>
      </c>
      <c r="H114" s="320">
        <v>0</v>
      </c>
      <c r="I114" s="320">
        <v>0</v>
      </c>
      <c r="J114" s="329" t="s">
        <v>222</v>
      </c>
    </row>
    <row r="115" spans="1:10" ht="14.25" hidden="1" customHeight="1">
      <c r="A115" s="321">
        <v>11.1</v>
      </c>
      <c r="B115" s="275" t="s">
        <v>384</v>
      </c>
      <c r="C115" s="270"/>
      <c r="D115" s="274"/>
      <c r="E115" s="276" t="s">
        <v>126</v>
      </c>
      <c r="F115" s="277">
        <v>0</v>
      </c>
      <c r="G115" s="277">
        <v>0</v>
      </c>
      <c r="H115" s="277">
        <v>0</v>
      </c>
      <c r="I115" s="277">
        <v>0</v>
      </c>
      <c r="J115" s="346" t="s">
        <v>222</v>
      </c>
    </row>
    <row r="116" spans="1:10" ht="14.25" hidden="1" customHeight="1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0</v>
      </c>
      <c r="G116" s="204">
        <f>IFERROR(ROUND(60*2*G114/G$109,2),0)</f>
        <v>0</v>
      </c>
      <c r="H116" s="204">
        <f>IFERROR(ROUND(60*2*H114/H$109,2),0)</f>
        <v>0</v>
      </c>
      <c r="I116" s="760">
        <f>IFERROR(ROUND(60*2*I114/I$109,2),0)</f>
        <v>0</v>
      </c>
      <c r="J116" s="330"/>
    </row>
    <row r="117" spans="1:10" ht="14.25" hidden="1" customHeight="1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0</v>
      </c>
      <c r="G117" s="203">
        <f>IF(G116=0,0,G$110+G$111+G116)</f>
        <v>0</v>
      </c>
      <c r="H117" s="203">
        <f>IF(H116=0,0,H$110+H$111+H116)</f>
        <v>0</v>
      </c>
      <c r="I117" s="203">
        <f>IF(I116=0,0,I$110+I$111+I116)</f>
        <v>0</v>
      </c>
      <c r="J117" s="326"/>
    </row>
    <row r="118" spans="1:10" ht="16.5" hidden="1" customHeight="1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0</v>
      </c>
      <c r="G118" s="196">
        <f>IF(G117=0,0,ROUND(60/G117,1))</f>
        <v>0</v>
      </c>
      <c r="H118" s="196">
        <f>IF(H117=0,0,ROUND(60/H117,1))</f>
        <v>0</v>
      </c>
      <c r="I118" s="762">
        <f>IF(I117=0,0,ROUND(60/I117,1))</f>
        <v>0</v>
      </c>
      <c r="J118" s="326"/>
    </row>
    <row r="119" spans="1:10" ht="16.5" hidden="1" customHeight="1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0</v>
      </c>
      <c r="G119" s="201">
        <f>ROUND(G118*G$107,0)</f>
        <v>0</v>
      </c>
      <c r="H119" s="201">
        <f>ROUND(H118*H$107,0)</f>
        <v>0</v>
      </c>
      <c r="I119" s="201">
        <f>ROUND(I118*I$107,0)</f>
        <v>0</v>
      </c>
      <c r="J119" s="327"/>
    </row>
    <row r="120" spans="1:10" ht="16.5" hidden="1" customHeight="1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764">
        <f>IF(I$14="да",0,IF(I119=0,0,(ROUND(I117*(ROUNDUP(I$13/I119,0)-ROUND(I$13/I119,2))/ROUND(I$13/I119,2),2))))</f>
        <v>0</v>
      </c>
      <c r="J120" s="331"/>
    </row>
    <row r="121" spans="1:10" ht="15.75" hidden="1" customHeight="1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0</v>
      </c>
      <c r="G121" s="196">
        <f>G117+G120</f>
        <v>0</v>
      </c>
      <c r="H121" s="196">
        <f>H117+H120</f>
        <v>0</v>
      </c>
      <c r="I121" s="762">
        <f>I117+I120</f>
        <v>0</v>
      </c>
      <c r="J121" s="326"/>
    </row>
    <row r="122" spans="1:10" ht="12.75" hidden="1" customHeigh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0</v>
      </c>
      <c r="G122" s="196">
        <f>IF(G121=0,0,60/G121)</f>
        <v>0</v>
      </c>
      <c r="H122" s="196">
        <f>IF(H121=0,0,60/H121)</f>
        <v>0</v>
      </c>
      <c r="I122" s="762">
        <f>IF(I121=0,0,60/I121)</f>
        <v>0</v>
      </c>
      <c r="J122" s="330"/>
    </row>
    <row r="123" spans="1:10" ht="13.5" hidden="1" customHeigh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0</v>
      </c>
      <c r="G123" s="195">
        <f>ROUND(G122*G$8,1)</f>
        <v>0</v>
      </c>
      <c r="H123" s="195">
        <f>ROUND(H122*H$8,1)</f>
        <v>0</v>
      </c>
      <c r="I123" s="765">
        <f>ROUND(I122*I$8,1)</f>
        <v>0</v>
      </c>
      <c r="J123" s="332"/>
    </row>
    <row r="124" spans="1:10" ht="14.25" hidden="1" customHeight="1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0</v>
      </c>
      <c r="G124" s="613">
        <f>IFERROR(G115/G$107*G114*G$108,0)</f>
        <v>0</v>
      </c>
      <c r="H124" s="613">
        <f>IFERROR(H115/H$107*H114*H$108,0)</f>
        <v>0</v>
      </c>
      <c r="I124" s="766">
        <f>IFERROR(I115/I$107*I114*I$108,0)</f>
        <v>0</v>
      </c>
      <c r="J124" s="612"/>
    </row>
    <row r="125" spans="1:10" ht="14.25" hidden="1" customHeight="1">
      <c r="A125" s="315">
        <v>11.2</v>
      </c>
      <c r="B125" s="316" t="s">
        <v>423</v>
      </c>
      <c r="C125" s="317" t="s">
        <v>147</v>
      </c>
      <c r="D125" s="318" t="s">
        <v>146</v>
      </c>
      <c r="E125" s="319" t="s">
        <v>145</v>
      </c>
      <c r="F125" s="320">
        <v>0</v>
      </c>
      <c r="G125" s="320">
        <v>0</v>
      </c>
      <c r="H125" s="320">
        <v>0</v>
      </c>
      <c r="I125" s="320">
        <v>0</v>
      </c>
      <c r="J125" s="329" t="s">
        <v>222</v>
      </c>
    </row>
    <row r="126" spans="1:10" ht="14.25" hidden="1" customHeight="1">
      <c r="A126" s="322">
        <v>11.2</v>
      </c>
      <c r="B126" s="275" t="s">
        <v>416</v>
      </c>
      <c r="C126" s="270"/>
      <c r="D126" s="274"/>
      <c r="E126" s="276" t="s">
        <v>126</v>
      </c>
      <c r="F126" s="277">
        <v>0</v>
      </c>
      <c r="G126" s="277">
        <v>0</v>
      </c>
      <c r="H126" s="277">
        <v>0</v>
      </c>
      <c r="I126" s="277">
        <v>0</v>
      </c>
      <c r="J126" s="346" t="s">
        <v>222</v>
      </c>
    </row>
    <row r="127" spans="1:10" ht="14.25" hidden="1" customHeight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330"/>
    </row>
    <row r="128" spans="1:10" ht="16.5" hidden="1" customHeight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185">
        <f>IF(I127=0,0,I$110+I$111+I127)</f>
        <v>0</v>
      </c>
      <c r="J128" s="326"/>
    </row>
    <row r="129" spans="1:10" ht="14.25" hidden="1" customHeight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178">
        <f>IF(I128=0,0,ROUND(60/I128,1))</f>
        <v>0</v>
      </c>
      <c r="J129" s="326"/>
    </row>
    <row r="130" spans="1:10" ht="14.25" hidden="1" customHeight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183">
        <f>ROUND(I129*I$107,0)</f>
        <v>0</v>
      </c>
      <c r="J130" s="327"/>
    </row>
    <row r="131" spans="1:10" ht="14.25" hidden="1" customHeight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181">
        <f>IF(I$14="да",0,IF(I130=0,0,(ROUND(I128*(ROUNDUP(I$13/I130,0)-ROUND(I$13/I130,2))/ROUND(I$13/I130,2),2))))</f>
        <v>0</v>
      </c>
      <c r="J131" s="331"/>
    </row>
    <row r="132" spans="1:10" ht="16.5" hidden="1" customHeight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178">
        <f>I128+I131</f>
        <v>0</v>
      </c>
      <c r="J132" s="326"/>
    </row>
    <row r="133" spans="1:10" ht="16.5" hidden="1" customHeight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178">
        <f>IF(I132=0,0,60/I132)</f>
        <v>0</v>
      </c>
      <c r="J133" s="330"/>
    </row>
    <row r="134" spans="1:10" ht="16.5" hidden="1" customHeight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177">
        <f>ROUND(I133*I$8,1)</f>
        <v>0</v>
      </c>
      <c r="J134" s="332"/>
    </row>
    <row r="135" spans="1:10" ht="15.75" hidden="1" customHeight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651">
        <f>IFERROR(I126/I$107*I125*I$108,0)</f>
        <v>0</v>
      </c>
      <c r="J135" s="612"/>
    </row>
    <row r="136" spans="1:10" ht="12.75" hidden="1" customHeight="1">
      <c r="A136" s="315">
        <v>11.3</v>
      </c>
      <c r="B136" s="316" t="s">
        <v>392</v>
      </c>
      <c r="C136" s="317" t="s">
        <v>147</v>
      </c>
      <c r="D136" s="318" t="s">
        <v>146</v>
      </c>
      <c r="E136" s="319" t="s">
        <v>145</v>
      </c>
      <c r="F136" s="320">
        <v>0</v>
      </c>
      <c r="G136" s="320">
        <v>0</v>
      </c>
      <c r="H136" s="320">
        <v>0</v>
      </c>
      <c r="I136" s="320">
        <v>0</v>
      </c>
      <c r="J136" s="329" t="s">
        <v>222</v>
      </c>
    </row>
    <row r="137" spans="1:10" ht="13.5" hidden="1" customHeight="1">
      <c r="A137" s="322">
        <v>11.3</v>
      </c>
      <c r="B137" s="275" t="s">
        <v>417</v>
      </c>
      <c r="C137" s="270"/>
      <c r="D137" s="274"/>
      <c r="E137" s="276" t="s">
        <v>126</v>
      </c>
      <c r="F137" s="277">
        <v>0</v>
      </c>
      <c r="G137" s="277">
        <v>0</v>
      </c>
      <c r="H137" s="277">
        <v>0</v>
      </c>
      <c r="I137" s="277">
        <v>0</v>
      </c>
      <c r="J137" s="346" t="s">
        <v>222</v>
      </c>
    </row>
    <row r="138" spans="1:10" ht="14.25" hidden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169">
        <f>IFERROR(ROUND(60*2*I136/I$109,2),0)</f>
        <v>0</v>
      </c>
      <c r="J138" s="330"/>
    </row>
    <row r="139" spans="1:10" ht="14.25" hidden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168">
        <f>IF(I138=0,0,I$110+I$111+I138)</f>
        <v>0</v>
      </c>
      <c r="J139" s="326"/>
    </row>
    <row r="140" spans="1:10" ht="14.25" hidden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161">
        <f>IF(I139=0,0,ROUND(60/I139,1))</f>
        <v>0</v>
      </c>
      <c r="J140" s="326"/>
    </row>
    <row r="141" spans="1:10" ht="16.5" hidden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166">
        <f>ROUND(I140*I$107,0)</f>
        <v>0</v>
      </c>
      <c r="J141" s="327"/>
    </row>
    <row r="142" spans="1:10" ht="14.25" hidden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164">
        <f>IF(I$14="да",0,IF(I141=0,0,(ROUND(I139*(ROUNDUP(I$13/I141,0)-ROUND(I$13/I141,2))/ROUND(I$13/I141,2),2))))</f>
        <v>0</v>
      </c>
      <c r="J142" s="331"/>
    </row>
    <row r="143" spans="1:10" ht="14.25" hidden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161">
        <f>I139+I142</f>
        <v>0</v>
      </c>
      <c r="J143" s="326"/>
    </row>
    <row r="144" spans="1:10" s="91" customFormat="1" ht="14.25" hidden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161">
        <f>IF(I143=0,0,60/I143)</f>
        <v>0</v>
      </c>
      <c r="J144" s="330"/>
    </row>
    <row r="145" spans="1:10" ht="16.5" hidden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160">
        <f>ROUND(I144*I$8,1)</f>
        <v>0</v>
      </c>
      <c r="J145" s="332"/>
    </row>
    <row r="146" spans="1:10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621">
        <f>IFERROR(I137/I$107*I136*I$108,0)</f>
        <v>0</v>
      </c>
      <c r="J146" s="612"/>
    </row>
    <row r="147" spans="1:10" ht="14.25" hidden="1">
      <c r="A147" s="315">
        <v>11.4</v>
      </c>
      <c r="B147" s="316" t="s">
        <v>431</v>
      </c>
      <c r="C147" s="317" t="s">
        <v>147</v>
      </c>
      <c r="D147" s="318" t="s">
        <v>146</v>
      </c>
      <c r="E147" s="319" t="s">
        <v>145</v>
      </c>
      <c r="F147" s="320">
        <v>0</v>
      </c>
      <c r="G147" s="320">
        <v>0</v>
      </c>
      <c r="H147" s="320">
        <v>0</v>
      </c>
      <c r="I147" s="320">
        <v>0</v>
      </c>
      <c r="J147" s="329" t="s">
        <v>222</v>
      </c>
    </row>
    <row r="148" spans="1:10" ht="15.75" hidden="1">
      <c r="A148" s="321">
        <v>11.4</v>
      </c>
      <c r="B148" s="275" t="s">
        <v>418</v>
      </c>
      <c r="C148" s="270"/>
      <c r="D148" s="274"/>
      <c r="E148" s="276" t="s">
        <v>126</v>
      </c>
      <c r="F148" s="277">
        <v>0</v>
      </c>
      <c r="G148" s="277">
        <v>0</v>
      </c>
      <c r="H148" s="277">
        <v>0</v>
      </c>
      <c r="I148" s="277">
        <v>0</v>
      </c>
      <c r="J148" s="346" t="s">
        <v>222</v>
      </c>
    </row>
    <row r="149" spans="1:10" ht="14.25" hidden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150">
        <f>IFERROR(ROUND(60*2*I147/I$109,2),0)</f>
        <v>0</v>
      </c>
      <c r="J149" s="330"/>
    </row>
    <row r="150" spans="1:10" ht="14.25" hidden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149">
        <f>IF(I149=0,0,I$110+I$111+I149)</f>
        <v>0</v>
      </c>
      <c r="J150" s="326"/>
    </row>
    <row r="151" spans="1:10" ht="14.25" hidden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142">
        <f>IF(I150=0,0,ROUND(60/I150,1))</f>
        <v>0</v>
      </c>
      <c r="J151" s="326"/>
    </row>
    <row r="152" spans="1:10" ht="16.5" hidden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147">
        <f>ROUND(I151*I$107,0)</f>
        <v>0</v>
      </c>
      <c r="J152" s="327"/>
    </row>
    <row r="153" spans="1:10" ht="14.25" hidden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145">
        <f>IF(I$14="да",0,IF(I152=0,0,(ROUND(I150*(ROUNDUP(I$13/I152,0)-ROUND(I$13/I152,2))/ROUND(I$13/I152,2),2))))</f>
        <v>0</v>
      </c>
      <c r="J153" s="331"/>
    </row>
    <row r="154" spans="1:10" ht="14.25" hidden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142">
        <f>I150+I153</f>
        <v>0</v>
      </c>
      <c r="J154" s="326"/>
    </row>
    <row r="155" spans="1:10" ht="14.25" hidden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142">
        <f>IF(I154=0,0,60/I154)</f>
        <v>0</v>
      </c>
      <c r="J155" s="330"/>
    </row>
    <row r="156" spans="1:10" ht="16.5" hidden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141">
        <f>ROUND(I155*I$8,1)</f>
        <v>0</v>
      </c>
      <c r="J156" s="332"/>
    </row>
    <row r="157" spans="1:10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626">
        <f>IFERROR(I148/I$107*I147*I$108,0)</f>
        <v>0</v>
      </c>
      <c r="J157" s="612"/>
    </row>
    <row r="158" spans="1:10" ht="14.25" hidden="1">
      <c r="A158" s="315">
        <v>11.5</v>
      </c>
      <c r="B158" s="316" t="s">
        <v>400</v>
      </c>
      <c r="C158" s="317" t="s">
        <v>147</v>
      </c>
      <c r="D158" s="318" t="s">
        <v>146</v>
      </c>
      <c r="E158" s="319" t="s">
        <v>145</v>
      </c>
      <c r="F158" s="320">
        <v>0</v>
      </c>
      <c r="G158" s="320">
        <v>0</v>
      </c>
      <c r="H158" s="320">
        <v>0</v>
      </c>
      <c r="I158" s="320">
        <v>0</v>
      </c>
      <c r="J158" s="329" t="s">
        <v>222</v>
      </c>
    </row>
    <row r="159" spans="1:10" ht="15.75" hidden="1">
      <c r="A159" s="322">
        <v>11.5</v>
      </c>
      <c r="B159" s="275" t="s">
        <v>419</v>
      </c>
      <c r="C159" s="270"/>
      <c r="D159" s="274"/>
      <c r="E159" s="276" t="s">
        <v>126</v>
      </c>
      <c r="F159" s="277">
        <v>0</v>
      </c>
      <c r="G159" s="277">
        <v>0</v>
      </c>
      <c r="H159" s="277">
        <v>0</v>
      </c>
      <c r="I159" s="277">
        <v>0</v>
      </c>
      <c r="J159" s="346" t="s">
        <v>222</v>
      </c>
    </row>
    <row r="160" spans="1:10" ht="14.25" hidden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132">
        <f>IFERROR(ROUND(60*2*I158/I$109,2),0)</f>
        <v>0</v>
      </c>
      <c r="J160" s="330"/>
    </row>
    <row r="161" spans="1:10" ht="14.25" hidden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131">
        <f>IF(I160=0,0,I$110+I$111+I160)</f>
        <v>0</v>
      </c>
      <c r="J161" s="326"/>
    </row>
    <row r="162" spans="1:10" ht="14.25" hidden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124">
        <f>IF(I161=0,0,ROUND(60/I161,1))</f>
        <v>0</v>
      </c>
      <c r="J162" s="326"/>
    </row>
    <row r="163" spans="1:10" ht="16.5" hidden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129">
        <f>ROUND(I162*I$107,0)</f>
        <v>0</v>
      </c>
      <c r="J163" s="327"/>
    </row>
    <row r="164" spans="1:10" ht="14.25" hidden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127">
        <f>IF(I$14="да",0,IF(I163=0,0,(ROUND(I161*(ROUNDUP(I$13/I163,0)-ROUND(I$13/I163,2))/ROUND(I$13/I163,2),2))))</f>
        <v>0</v>
      </c>
      <c r="J164" s="331"/>
    </row>
    <row r="165" spans="1:10" ht="14.25" hidden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124">
        <f>I161+I164</f>
        <v>0</v>
      </c>
      <c r="J165" s="326"/>
    </row>
    <row r="166" spans="1:10" ht="14.25" hidden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124">
        <f>IF(I165=0,0,60/I165)</f>
        <v>0</v>
      </c>
      <c r="J166" s="330"/>
    </row>
    <row r="167" spans="1:10" ht="16.5" hidden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123">
        <f>ROUND(I166*I$8,1)</f>
        <v>0</v>
      </c>
      <c r="J167" s="332"/>
    </row>
    <row r="168" spans="1:10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631">
        <f>IFERROR(I159/I$107*I158*I$108,0)</f>
        <v>0</v>
      </c>
      <c r="J168" s="612"/>
    </row>
    <row r="169" spans="1:10" ht="14.25" hidden="1">
      <c r="A169" s="315">
        <v>11.6</v>
      </c>
      <c r="B169" s="316" t="s">
        <v>439</v>
      </c>
      <c r="C169" s="317" t="s">
        <v>147</v>
      </c>
      <c r="D169" s="318" t="s">
        <v>146</v>
      </c>
      <c r="E169" s="319" t="s">
        <v>145</v>
      </c>
      <c r="F169" s="320">
        <v>0</v>
      </c>
      <c r="G169" s="320">
        <v>0</v>
      </c>
      <c r="H169" s="320">
        <v>0</v>
      </c>
      <c r="I169" s="320">
        <v>0</v>
      </c>
      <c r="J169" s="329" t="s">
        <v>222</v>
      </c>
    </row>
    <row r="170" spans="1:10" ht="15.75" hidden="1">
      <c r="A170" s="321">
        <v>11.6</v>
      </c>
      <c r="B170" s="275" t="s">
        <v>420</v>
      </c>
      <c r="C170" s="270"/>
      <c r="D170" s="274"/>
      <c r="E170" s="276" t="s">
        <v>126</v>
      </c>
      <c r="F170" s="277">
        <v>0</v>
      </c>
      <c r="G170" s="277">
        <v>0</v>
      </c>
      <c r="H170" s="277">
        <v>0</v>
      </c>
      <c r="I170" s="277">
        <v>0</v>
      </c>
      <c r="J170" s="346" t="s">
        <v>222</v>
      </c>
    </row>
    <row r="171" spans="1:10" ht="14.25" hidden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115">
        <f>IFERROR(ROUND(60*2*I169/I$109,2),0)</f>
        <v>0</v>
      </c>
      <c r="J171" s="330"/>
    </row>
    <row r="172" spans="1:10" ht="14.25" hidden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114">
        <f>IF(I171=0,0,I$110+I$111+I171)</f>
        <v>0</v>
      </c>
      <c r="J172" s="326"/>
    </row>
    <row r="173" spans="1:10" ht="14.25" hidden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107">
        <f>IF(I172=0,0,ROUND(60/I172,1))</f>
        <v>0</v>
      </c>
      <c r="J173" s="326"/>
    </row>
    <row r="174" spans="1:10" ht="16.5" hidden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112">
        <f>ROUND(I173*I$107,0)</f>
        <v>0</v>
      </c>
      <c r="J174" s="327"/>
    </row>
    <row r="175" spans="1:10" ht="14.25" hidden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110">
        <f>IF(I$14="да",0,IF(I174=0,0,(ROUND(I172*(ROUNDUP(I$13/I174,0)-ROUND(I$13/I174,2))/ROUND(I$13/I174,2),2))))</f>
        <v>0</v>
      </c>
      <c r="J175" s="331"/>
    </row>
    <row r="176" spans="1:10" ht="14.25" hidden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107">
        <f>I172+I175</f>
        <v>0</v>
      </c>
      <c r="J176" s="326"/>
    </row>
    <row r="177" spans="1:10" ht="14.25" hidden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107">
        <f>IF(I176=0,0,60/I176)</f>
        <v>0</v>
      </c>
      <c r="J177" s="330"/>
    </row>
    <row r="178" spans="1:10" ht="16.5" hidden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106">
        <f>ROUND(I177*I$8,1)</f>
        <v>0</v>
      </c>
      <c r="J178" s="332"/>
    </row>
    <row r="179" spans="1:10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636">
        <f>IFERROR(I170/I$107*I169*I$108,0)</f>
        <v>0</v>
      </c>
      <c r="J179" s="612"/>
    </row>
    <row r="180" spans="1:10" ht="14.25" hidden="1">
      <c r="A180" s="315">
        <v>11.7</v>
      </c>
      <c r="B180" s="316" t="s">
        <v>408</v>
      </c>
      <c r="C180" s="317" t="s">
        <v>147</v>
      </c>
      <c r="D180" s="318" t="s">
        <v>146</v>
      </c>
      <c r="E180" s="319" t="s">
        <v>145</v>
      </c>
      <c r="F180" s="320">
        <v>0</v>
      </c>
      <c r="G180" s="320">
        <v>0</v>
      </c>
      <c r="H180" s="320">
        <v>0</v>
      </c>
      <c r="I180" s="320">
        <v>0</v>
      </c>
      <c r="J180" s="329" t="s">
        <v>222</v>
      </c>
    </row>
    <row r="181" spans="1:10" ht="15.75" hidden="1">
      <c r="A181" s="322">
        <v>11.7</v>
      </c>
      <c r="B181" s="275" t="s">
        <v>421</v>
      </c>
      <c r="C181" s="270"/>
      <c r="D181" s="274"/>
      <c r="E181" s="276" t="s">
        <v>126</v>
      </c>
      <c r="F181" s="277">
        <v>0</v>
      </c>
      <c r="G181" s="277">
        <v>0</v>
      </c>
      <c r="H181" s="277">
        <v>0</v>
      </c>
      <c r="I181" s="277">
        <v>0</v>
      </c>
      <c r="J181" s="346" t="s">
        <v>222</v>
      </c>
    </row>
    <row r="182" spans="1:10" ht="14.25" hidden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282">
        <f>IFERROR(ROUND(60*2*I180/I$109,2),0)</f>
        <v>0</v>
      </c>
      <c r="J182" s="330"/>
    </row>
    <row r="183" spans="1:10" ht="14.25" hidden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284">
        <f>IF(I182=0,0,I$110+I$111+I182)</f>
        <v>0</v>
      </c>
      <c r="J183" s="326"/>
    </row>
    <row r="184" spans="1:10" ht="14.25" hidden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287">
        <f>IF(I183=0,0,ROUND(60/I183,1))</f>
        <v>0</v>
      </c>
      <c r="J184" s="326"/>
    </row>
    <row r="185" spans="1:10" ht="16.5" hidden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290">
        <f>ROUND(I184*I$107,0)</f>
        <v>0</v>
      </c>
      <c r="J185" s="327"/>
    </row>
    <row r="186" spans="1:10" ht="14.25" hidden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294">
        <f>IF(I$14="да",0,IF(I185=0,0,(ROUND(I183*(ROUNDUP(I$13/I185,0)-ROUND(I$13/I185,2))/ROUND(I$13/I185,2),2))))</f>
        <v>0</v>
      </c>
      <c r="J186" s="331"/>
    </row>
    <row r="187" spans="1:10" ht="14.25" hidden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287">
        <f>I183+I186</f>
        <v>0</v>
      </c>
      <c r="J187" s="326"/>
    </row>
    <row r="188" spans="1:10" ht="14.25" hidden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287">
        <f>IF(I187=0,0,60/I187)</f>
        <v>0</v>
      </c>
      <c r="J188" s="330"/>
    </row>
    <row r="189" spans="1:10" ht="16.5" hidden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296">
        <f>ROUND(I188*I$8,1)</f>
        <v>0</v>
      </c>
      <c r="J189" s="332"/>
    </row>
    <row r="190" spans="1:10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641">
        <f>IFERROR(I181/I$107*I180*I$108,0)</f>
        <v>0</v>
      </c>
      <c r="J190" s="612"/>
    </row>
    <row r="191" spans="1:10" ht="14.25" hidden="1">
      <c r="A191" s="315">
        <v>11.8</v>
      </c>
      <c r="B191" s="316" t="s">
        <v>447</v>
      </c>
      <c r="C191" s="317" t="s">
        <v>147</v>
      </c>
      <c r="D191" s="318" t="s">
        <v>146</v>
      </c>
      <c r="E191" s="319" t="s">
        <v>145</v>
      </c>
      <c r="F191" s="320">
        <v>0</v>
      </c>
      <c r="G191" s="320">
        <v>0</v>
      </c>
      <c r="H191" s="320">
        <v>0</v>
      </c>
      <c r="I191" s="320">
        <v>0</v>
      </c>
      <c r="J191" s="329" t="s">
        <v>222</v>
      </c>
    </row>
    <row r="192" spans="1:10" ht="15.75" hidden="1">
      <c r="A192" s="322">
        <v>11.8</v>
      </c>
      <c r="B192" s="275" t="s">
        <v>422</v>
      </c>
      <c r="C192" s="270"/>
      <c r="D192" s="274"/>
      <c r="E192" s="276" t="s">
        <v>126</v>
      </c>
      <c r="F192" s="277">
        <v>0</v>
      </c>
      <c r="G192" s="277">
        <v>0</v>
      </c>
      <c r="H192" s="277">
        <v>0</v>
      </c>
      <c r="I192" s="277">
        <v>0</v>
      </c>
      <c r="J192" s="346" t="s">
        <v>222</v>
      </c>
    </row>
    <row r="193" spans="1:13" ht="14.25" hidden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330"/>
    </row>
    <row r="194" spans="1:13" ht="14.25" hidden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302">
        <f>IF(I193=0,0,I$110+I$111+I193)</f>
        <v>0</v>
      </c>
      <c r="J194" s="326"/>
    </row>
    <row r="195" spans="1:13" ht="14.25" hidden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304">
        <f>IF(I194=0,0,ROUND(60/I194,1))</f>
        <v>0</v>
      </c>
      <c r="J195" s="326"/>
    </row>
    <row r="196" spans="1:13" ht="16.5" hidden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307">
        <f>ROUND(I195*I$107,0)</f>
        <v>0</v>
      </c>
      <c r="J196" s="327"/>
    </row>
    <row r="197" spans="1:13" ht="14.25" hidden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311">
        <f>IF(I$14="да",0,IF(I196=0,0,(ROUND(I194*(ROUNDUP(I$13/I196,0)-ROUND(I$13/I196,2))/ROUND(I$13/I196,2),2))))</f>
        <v>0</v>
      </c>
      <c r="J197" s="331"/>
    </row>
    <row r="198" spans="1:13" ht="14.25" hidden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304">
        <f>I194+I197</f>
        <v>0</v>
      </c>
      <c r="J198" s="326"/>
    </row>
    <row r="199" spans="1:13" ht="14.25" hidden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304">
        <f>IF(I198=0,0,60/I198)</f>
        <v>0</v>
      </c>
      <c r="J199" s="330"/>
    </row>
    <row r="200" spans="1:13" ht="16.5" hidden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313">
        <f>ROUND(I199*I$8,1)</f>
        <v>0</v>
      </c>
      <c r="J200" s="332"/>
    </row>
    <row r="201" spans="1:1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705">
        <f>IFERROR(F192/F$107*F191*F$108,0)</f>
        <v>0</v>
      </c>
      <c r="G201" s="705">
        <f>IFERROR(G192/G$107*G191*G$108,0)</f>
        <v>0</v>
      </c>
      <c r="H201" s="705">
        <f>IFERROR(H192/H$107*H191*H$108,0)</f>
        <v>0</v>
      </c>
      <c r="I201" s="705">
        <f>IFERROR(I192/I$107*I191*I$108,0)</f>
        <v>0</v>
      </c>
      <c r="J201" s="592"/>
    </row>
    <row r="202" spans="1:13" ht="13.5" thickBot="1">
      <c r="A202" s="656">
        <v>12</v>
      </c>
      <c r="B202" s="598" t="s">
        <v>760</v>
      </c>
      <c r="C202" s="599"/>
      <c r="D202" s="600"/>
      <c r="E202" s="601" t="s">
        <v>221</v>
      </c>
      <c r="F202" s="602">
        <f>IFERROR((F16*F24+F27*F35+F38*F46+F49*F57+F60*F68+F71*F79+F82*F90+F93*F101+F115*F123+F126*F134+F137*F145+F148*F156+F159*F167+F170*F178+F181*F189+F192*F200)/(F16+F27+F38+F49+F60+F71+F82+F93+F115+F126+F137+F148+F159+F170+F181+F192),0)</f>
        <v>124</v>
      </c>
      <c r="G202" s="602">
        <f>IFERROR((G16*G24+G27*G35+G38*G46+G49*G57+G60*G68+G71*G79+G82*G90+G93*G101+G115*G123+G126*G134+G137*G145+G148*G156+G159*G167+G170*G178+G181*G189+G192*G200)/(G16+G27+G38+G49+G60+G71+G82+G93+G115+G126+G137+G148+G159+G170+G181+G192),0)</f>
        <v>118.5</v>
      </c>
      <c r="H202" s="602">
        <f>IFERROR((H16*H24+H27*H35+H38*H46+H49*H57+H60*H68+H71*H79+H82*H90+H93*H101+H115*H123+H126*H134+H137*H145+H148*H156+H159*H167+H170*H178+H181*H189+H192*H200)/(H16+H27+H38+H49+H60+H71+H82+H93+H115+H126+H137+H148+H159+H170+H181+H192),0)</f>
        <v>118.8</v>
      </c>
      <c r="I202" s="602">
        <f>IFERROR((I16*I24+I27*I35+I38*I46+I49*I57+I60*I68+I71*I79+I82*I90+I93*I101+I115*I123+I126*I134+I137*I145+I148*I156+I159*I167+I170*I178+I181*I189+I192*I200)/(I16+I27+I38+I49+I60+I71+I82+I93+I115+I126+I137+I148+I159+I170+I181+I192),0)</f>
        <v>115.9</v>
      </c>
      <c r="J202" s="603"/>
      <c r="K202" s="1177">
        <f>IF(F202=0,0,(F202*F206+G202*G206+H202*H206+I202*I206)/K206)</f>
        <v>118.96666666666667</v>
      </c>
      <c r="M202" s="1115">
        <f>IF(F202=0,0,(F202*F206+G202*G206+H202*H206+I202*I206)/M206)</f>
        <v>118.96666666666667</v>
      </c>
    </row>
    <row r="203" spans="1:13" ht="13.5" thickBot="1">
      <c r="A203" s="657">
        <v>13</v>
      </c>
      <c r="B203" s="652" t="s">
        <v>472</v>
      </c>
      <c r="C203" s="653"/>
      <c r="D203" s="600"/>
      <c r="E203" s="654" t="s">
        <v>471</v>
      </c>
      <c r="F203" s="658">
        <f>SUM(F25,F36,F47,F58,F69,F80,F91,F102,F124,F135,F146,F157,F168,F179,F190,F201)</f>
        <v>200147.92899408285</v>
      </c>
      <c r="G203" s="658">
        <f>SUM(G25,G36,G47,G58,G69,G80,G91,G102,G124,G135,G146,G157,G168,G179,G190,G201)</f>
        <v>41888.544891640871</v>
      </c>
      <c r="H203" s="658">
        <f>SUM(H25,H36,H47,H58,H69,H80,H91,H102,H124,H135,H146,H157,H168,H179,H190,H201)</f>
        <v>41759.259259259255</v>
      </c>
      <c r="I203" s="658">
        <f>SUM(I25,I36,I47,I58,I69,I80,I91,I102,I124,I135,I146,I157,I168,I179,I190,I201)</f>
        <v>343291.13924050634</v>
      </c>
      <c r="J203" s="655"/>
    </row>
    <row r="204" spans="1:13" ht="15">
      <c r="A204" s="580">
        <v>13</v>
      </c>
      <c r="B204" s="581" t="s">
        <v>592</v>
      </c>
      <c r="C204" s="1844" t="s">
        <v>355</v>
      </c>
      <c r="D204" s="1845"/>
      <c r="E204" s="582" t="s">
        <v>17</v>
      </c>
      <c r="F204" s="583">
        <f>П1А1!F204-П1А1!F213</f>
        <v>1328.278705937531</v>
      </c>
      <c r="G204" s="583">
        <f>П1А1!G204-П1А1!G213</f>
        <v>2344.8700934809435</v>
      </c>
      <c r="H204" s="583">
        <f>П1А1!H204-П1А1!H213</f>
        <v>3144.6700946139426</v>
      </c>
      <c r="I204" s="583">
        <f>П1А1!I204-П1А1!I213</f>
        <v>5415.6368450489817</v>
      </c>
      <c r="J204" s="584" t="s">
        <v>355</v>
      </c>
    </row>
    <row r="205" spans="1:13" ht="18.75" thickBot="1">
      <c r="A205" s="585">
        <v>14</v>
      </c>
      <c r="B205" s="577" t="s">
        <v>465</v>
      </c>
      <c r="C205" s="380" t="s">
        <v>213</v>
      </c>
      <c r="D205" s="67"/>
      <c r="E205" s="227" t="s">
        <v>13</v>
      </c>
      <c r="F205" s="345">
        <f>F202*F204</f>
        <v>164706.55953625383</v>
      </c>
      <c r="G205" s="345">
        <f>G202*G204</f>
        <v>277867.10607749183</v>
      </c>
      <c r="H205" s="345">
        <f>H202*H204</f>
        <v>373586.80724013638</v>
      </c>
      <c r="I205" s="345">
        <f>I202*I204</f>
        <v>627672.31034117704</v>
      </c>
      <c r="J205" s="239"/>
    </row>
    <row r="206" spans="1:13" ht="18.75" thickBot="1">
      <c r="A206" s="585">
        <v>15</v>
      </c>
      <c r="B206" s="577" t="s">
        <v>490</v>
      </c>
      <c r="C206" s="380"/>
      <c r="D206" s="67"/>
      <c r="E206" s="227" t="s">
        <v>13</v>
      </c>
      <c r="F206" s="704">
        <f>SUM(F16,F27,F38,F49,F60,F71,F82,F93,F115,F126,F137,F148,F159,F170,F181,F192)</f>
        <v>50000</v>
      </c>
      <c r="G206" s="704">
        <f>SUM(G16,G27,G38,G49,G60,G71,G82,G93,G115,G126,G137,G148,G159,G170,G181,G192)</f>
        <v>10000</v>
      </c>
      <c r="H206" s="704">
        <f>SUM(H16,H27,H38,H49,H60,H71,H82,H93,H115,H126,H137,H148,H159,H170,H181,H192)</f>
        <v>10000</v>
      </c>
      <c r="I206" s="704">
        <f>SUM(I16,I27,I38,I49,I60,I71,I82,I93,I115,I126,I137,I148,I159,I170,I181,I192)</f>
        <v>80000</v>
      </c>
      <c r="J206" s="239"/>
      <c r="K206" s="1177">
        <f>F206+G206+H206+I206</f>
        <v>150000</v>
      </c>
      <c r="M206" s="1180">
        <f>K206</f>
        <v>150000</v>
      </c>
    </row>
    <row r="207" spans="1:13" ht="18.75" thickBot="1">
      <c r="A207" s="585">
        <v>16</v>
      </c>
      <c r="B207" s="577" t="s">
        <v>759</v>
      </c>
      <c r="C207" s="380"/>
      <c r="D207" s="67"/>
      <c r="E207" s="227" t="s">
        <v>13</v>
      </c>
      <c r="F207" s="345">
        <f>'Погр. тип 1_ВК '!F22</f>
        <v>50000</v>
      </c>
      <c r="G207" s="345">
        <f>'Погр. тип 1_ВК '!G22</f>
        <v>10000</v>
      </c>
      <c r="H207" s="345">
        <f>'Погр. тип 1_ВК '!H22</f>
        <v>10000</v>
      </c>
      <c r="I207" s="345">
        <f>'Погр. тип 1_ВК '!I22</f>
        <v>80000</v>
      </c>
      <c r="J207" s="239"/>
      <c r="K207" s="1177">
        <f>K202*K206</f>
        <v>17845000</v>
      </c>
      <c r="M207" s="1180">
        <f>M202*M206</f>
        <v>17845000</v>
      </c>
    </row>
    <row r="208" spans="1:13" ht="18">
      <c r="A208" s="585">
        <v>17</v>
      </c>
      <c r="B208" s="577" t="s">
        <v>593</v>
      </c>
      <c r="C208" s="380"/>
      <c r="D208" s="67"/>
      <c r="E208" s="227" t="s">
        <v>13</v>
      </c>
      <c r="F208" s="345">
        <f>F16</f>
        <v>50000</v>
      </c>
      <c r="G208" s="345">
        <f>G16</f>
        <v>10000</v>
      </c>
      <c r="H208" s="345">
        <f>H16</f>
        <v>10000</v>
      </c>
      <c r="I208" s="345">
        <f>I16</f>
        <v>80000</v>
      </c>
      <c r="J208" s="239"/>
    </row>
    <row r="209" spans="1:15" ht="15">
      <c r="A209" s="604">
        <v>18</v>
      </c>
      <c r="B209" s="605" t="s">
        <v>475</v>
      </c>
      <c r="C209" s="606" t="s">
        <v>216</v>
      </c>
      <c r="D209" s="607"/>
      <c r="E209" s="608" t="s">
        <v>0</v>
      </c>
      <c r="F209" s="578">
        <f>F204/П1А1!F210</f>
        <v>0.90923364604344403</v>
      </c>
      <c r="G209" s="578">
        <f>G204/П1А1!G210</f>
        <v>1.5040615628915814</v>
      </c>
      <c r="H209" s="578">
        <f>H204/П1А1!H210</f>
        <v>2.0469136133083716</v>
      </c>
      <c r="I209" s="578">
        <f>I204/П1А1!I210</f>
        <v>3.6064676894324323</v>
      </c>
      <c r="J209" s="258" t="s">
        <v>200</v>
      </c>
    </row>
    <row r="210" spans="1:15" ht="18" thickBot="1">
      <c r="A210" s="749">
        <v>19</v>
      </c>
      <c r="B210" s="742" t="s">
        <v>478</v>
      </c>
      <c r="C210" s="742" t="s">
        <v>223</v>
      </c>
      <c r="D210" s="743" t="s">
        <v>217</v>
      </c>
      <c r="E210" s="356" t="s">
        <v>1</v>
      </c>
      <c r="F210" s="1166">
        <f>IF(F205=0,0,IF(F206&gt;F208,FALSE,IF((F206/F205)&gt;1,F209,IFERROR(F206/F205*F209,0))))</f>
        <v>0.27601622200216958</v>
      </c>
      <c r="G210" s="1166">
        <f>IF(G205=0,0,IF(G206&gt;G208,FALSE,IF((G206/G205)&gt;1,G209,IFERROR(G206/G205*G209,0))))</f>
        <v>5.4128809419857253E-2</v>
      </c>
      <c r="H210" s="1166">
        <f>IF(H205=0,0,IF(H206&gt;H208,FALSE,IF((H206/H205)&gt;1,H209,IFERROR(H206/H205*H209,0))))</f>
        <v>5.4790843082224906E-2</v>
      </c>
      <c r="I210" s="1166">
        <f>IF(I205=0,0,IF(I206&gt;I208,FALSE,IF((I206/I205)&gt;1,I209,IFERROR(I206/I205*I209,0))))</f>
        <v>0.45966248693967121</v>
      </c>
      <c r="J210" s="745"/>
    </row>
    <row r="211" spans="1:15">
      <c r="B211" s="92" t="s">
        <v>654</v>
      </c>
      <c r="C211" s="93" t="s">
        <v>653</v>
      </c>
      <c r="E211" s="92" t="s">
        <v>649</v>
      </c>
      <c r="F211" s="1165">
        <f>F210*П1А1!F210</f>
        <v>403.22580645161287</v>
      </c>
      <c r="G211" s="1165">
        <f>G210*П1А1!G210</f>
        <v>84.388185654008424</v>
      </c>
      <c r="H211" s="1165">
        <f>H210*П1А1!H210</f>
        <v>84.17508417508418</v>
      </c>
      <c r="I211" s="1165">
        <f>I210*П1А1!I210</f>
        <v>690.25021570319223</v>
      </c>
      <c r="L211" s="89">
        <v>489.55613577023502</v>
      </c>
      <c r="M211" s="89">
        <v>239.07103825136599</v>
      </c>
      <c r="N211" s="89">
        <v>505.05050505050502</v>
      </c>
      <c r="O211" s="89">
        <v>514.05071967100753</v>
      </c>
    </row>
    <row r="212" spans="1:15" ht="18" thickBot="1">
      <c r="A212" s="749">
        <v>20</v>
      </c>
      <c r="B212" s="742" t="s">
        <v>661</v>
      </c>
      <c r="C212" s="742" t="s">
        <v>223</v>
      </c>
      <c r="D212" s="743" t="s">
        <v>217</v>
      </c>
      <c r="E212" s="356" t="s">
        <v>1</v>
      </c>
      <c r="F212" s="1234">
        <f>П1А1!F214+F210</f>
        <v>29.900115909292026</v>
      </c>
      <c r="G212" s="1234">
        <f>П1А1!G214+G210</f>
        <v>29.550067246528279</v>
      </c>
      <c r="H212" s="1234">
        <f>П1А1!H214+H210</f>
        <v>29.007877229773854</v>
      </c>
      <c r="I212" s="1234">
        <f>П1А1!I214+I210</f>
        <v>27.853194797507236</v>
      </c>
      <c r="J212" s="1174"/>
    </row>
    <row r="213" spans="1:15">
      <c r="E213" s="1173" t="s">
        <v>689</v>
      </c>
      <c r="F213" s="1709">
        <f>F203</f>
        <v>200147.92899408285</v>
      </c>
      <c r="G213" s="1709">
        <f>G203</f>
        <v>41888.544891640871</v>
      </c>
      <c r="H213" s="1709">
        <f>H203</f>
        <v>41759.259259259255</v>
      </c>
      <c r="I213" s="1709">
        <f>I203</f>
        <v>343291.13924050634</v>
      </c>
      <c r="J213" s="1687">
        <f>F213+G213+H213+I213</f>
        <v>627086.87238548929</v>
      </c>
    </row>
    <row r="214" spans="1:15">
      <c r="D214" s="92" t="s">
        <v>857</v>
      </c>
      <c r="E214" s="1173" t="s">
        <v>689</v>
      </c>
      <c r="F214" s="1710">
        <f>Э1А1!F216+Э2А1!F219+Э3А1!F219+Э4А1!F219+П1А1!F216+'Погр. тип 1 А1_рыхл'!F214+'Погр. тип 1 А1_ПКВ'!F214</f>
        <v>26296715.419326887</v>
      </c>
      <c r="G214" s="1710">
        <f>Э1А1!G216+Э2А1!G219+Э3А1!G219+Э4А1!G219+П1А1!G216+'Погр. тип 1 А1_рыхл'!G214+'Погр. тип 1 А1_ПКВ'!G214</f>
        <v>30807816.561612107</v>
      </c>
      <c r="H214" s="1710">
        <f>Э1А1!H216+Э2А1!H219+Э3А1!H219+Э4А1!H219+П1А1!H216+'Погр. тип 1 А1_рыхл'!H214+'Погр. тип 1 А1_ПКВ'!H214</f>
        <v>30894953.807109997</v>
      </c>
      <c r="I214" s="1710">
        <f>Э1А1!I216+Э2А1!I219+Э3А1!I219+Э4А1!I219+П1А1!I216+'Погр. тип 1 А1_рыхл'!I214+'Погр. тип 1 А1_ПКВ'!I214</f>
        <v>29105562.523369536</v>
      </c>
      <c r="J214" s="1688">
        <f>F214+G214+H214+I214</f>
        <v>117105048.31141852</v>
      </c>
    </row>
    <row r="215" spans="1:15">
      <c r="D215" s="1471" t="s">
        <v>691</v>
      </c>
      <c r="E215" s="1472" t="s">
        <v>689</v>
      </c>
      <c r="F215" s="1711">
        <f>F213+F214</f>
        <v>26496863.348320968</v>
      </c>
      <c r="G215" s="1711">
        <f>G213+G214</f>
        <v>30849705.106503747</v>
      </c>
      <c r="H215" s="1711">
        <f>H213+H214</f>
        <v>30936713.066369254</v>
      </c>
      <c r="I215" s="1711">
        <f>I213+I214</f>
        <v>29448853.662610043</v>
      </c>
      <c r="J215" s="1688">
        <f>F215+G215+H215+I215</f>
        <v>117732135.18380401</v>
      </c>
    </row>
    <row r="216" spans="1:15">
      <c r="E216" s="1170" t="s">
        <v>692</v>
      </c>
      <c r="F216" s="1171">
        <f>F25/F15</f>
        <v>133431.95266272189</v>
      </c>
      <c r="G216" s="1171">
        <f>G25/G15</f>
        <v>27925.696594427249</v>
      </c>
      <c r="H216" s="1171">
        <f>H25/H15</f>
        <v>27839.506172839505</v>
      </c>
      <c r="I216" s="1171">
        <f>I25/I15</f>
        <v>228860.75949367089</v>
      </c>
      <c r="J216" s="1687">
        <f>F216+G216+H216+I216</f>
        <v>418057.91492365953</v>
      </c>
    </row>
    <row r="217" spans="1:15">
      <c r="D217" s="92" t="s">
        <v>691</v>
      </c>
      <c r="E217" s="1170" t="s">
        <v>692</v>
      </c>
      <c r="F217" s="1756">
        <f>Э1А1!F217+Э2А1!F220+Э3А1!F220+Э4А1!F220+П1А1!F217+'Погр. тип 1 А1_рыхл'!F215+'Погр. тип 1 А1_ВК'!F216</f>
        <v>10445325.337343775</v>
      </c>
      <c r="G217" s="1756">
        <f>Э1А1!G217+Э2А1!G220+Э3А1!G220+Э4А1!G220+П1А1!G217+'Погр. тип 1 А1_рыхл'!G215+'Погр. тип 1 А1_ВК'!G216</f>
        <v>10704779.304774951</v>
      </c>
      <c r="H217" s="1756">
        <f>Э1А1!H217+Э2А1!H220+Э3А1!H220+Э4А1!H220+П1А1!H217+'Погр. тип 1 А1_рыхл'!H215+'Погр. тип 1 А1_ВК'!H216</f>
        <v>10057323.404672841</v>
      </c>
      <c r="I217" s="1756">
        <f>Э1А1!I217+Э2А1!I220+Э3А1!I220+Э4А1!I220+П1А1!I217+'Погр. тип 1 А1_рыхл'!I215+'Погр. тип 1 А1_ВК'!I216</f>
        <v>9738718.4820590708</v>
      </c>
      <c r="J217" s="1687">
        <f>F217+G217+H217+I217</f>
        <v>40946146.528850637</v>
      </c>
    </row>
    <row r="218" spans="1:15">
      <c r="F218" s="1110">
        <f>П1А1!F210*'Погр. тип 1 А1_ВК'!F210</f>
        <v>403.22580645161287</v>
      </c>
      <c r="G218" s="1110">
        <f>П1А1!G210*'Погр. тип 1 А1_ВК'!G210</f>
        <v>84.388185654008424</v>
      </c>
      <c r="H218" s="1110">
        <f>П1А1!H210*'Погр. тип 1 А1_ВК'!H210</f>
        <v>84.17508417508418</v>
      </c>
      <c r="I218" s="1110">
        <f>П1А1!I210*'Погр. тип 1 А1_ВК'!I210</f>
        <v>690.25021570319223</v>
      </c>
      <c r="J218" s="1175">
        <f>'Погр. тип 1 А1_рыхл'!J212</f>
        <v>29.83368322689498</v>
      </c>
    </row>
    <row r="219" spans="1:15">
      <c r="F219" s="1111"/>
      <c r="G219" s="1111"/>
      <c r="H219" s="1111"/>
      <c r="I219" s="1111">
        <v>514.05071967100798</v>
      </c>
      <c r="J219" s="1183">
        <f>J217/J218/1000</f>
        <v>1372.4804348642344</v>
      </c>
    </row>
    <row r="220" spans="1:15">
      <c r="F220" s="1111"/>
      <c r="G220" s="1111"/>
      <c r="H220" s="1111"/>
      <c r="I220" s="1111"/>
    </row>
    <row r="221" spans="1:15">
      <c r="F221" s="906">
        <f>П1А1!F210</f>
        <v>1460.8772032552615</v>
      </c>
      <c r="G221" s="906">
        <f>П1А1!G210</f>
        <v>1559.0253426680852</v>
      </c>
      <c r="H221" s="906">
        <f>П1А1!H210</f>
        <v>1536.2983929406266</v>
      </c>
      <c r="I221" s="906">
        <f>П1А1!I210</f>
        <v>1501.6457407667133</v>
      </c>
    </row>
    <row r="222" spans="1:15">
      <c r="F222" s="906">
        <f>F202*F221</f>
        <v>181148.77320365244</v>
      </c>
      <c r="G222" s="906">
        <f>G202*G221</f>
        <v>184744.50310616809</v>
      </c>
      <c r="H222" s="906">
        <f>H202*H221</f>
        <v>182512.24908134644</v>
      </c>
      <c r="I222" s="906">
        <f>I202*I221</f>
        <v>174040.74135486208</v>
      </c>
    </row>
    <row r="223" spans="1:15">
      <c r="E223" s="1173" t="s">
        <v>787</v>
      </c>
      <c r="F223" s="1510">
        <f>IF(F222=0,0,F207/F222)</f>
        <v>0.27601622200216958</v>
      </c>
      <c r="G223" s="1510">
        <f>G207/G222</f>
        <v>5.412880941985726E-2</v>
      </c>
      <c r="H223" s="1510">
        <f>H207/H222</f>
        <v>5.4790843082224906E-2</v>
      </c>
      <c r="I223" s="1510">
        <f>I207/I222</f>
        <v>0.45966248693967127</v>
      </c>
    </row>
    <row r="224" spans="1:15">
      <c r="F224" s="1078"/>
      <c r="G224" s="1078"/>
      <c r="H224" s="1078"/>
      <c r="I224" s="1078"/>
    </row>
    <row r="225" spans="6:10">
      <c r="F225" s="1707">
        <f>Э1А1!F216+Э2А1!F219+Э3А1!F219+Э4А1!F219+П1А1!F216</f>
        <v>26296715.419326887</v>
      </c>
      <c r="G225" s="1707">
        <f>Э1А1!G216+Э2А1!G219+Э3А1!G219+Э4А1!G219+П1А1!G216</f>
        <v>30285753.534520447</v>
      </c>
      <c r="H225" s="1707">
        <f>Э1А1!H216+Э2А1!H219+Э3А1!H219+Э4А1!H219+П1А1!H216</f>
        <v>30251311.197499998</v>
      </c>
      <c r="I225" s="1707">
        <f>Э1А1!I216+Э2А1!I219+Э3А1!I219+Э4А1!I219+П1А1!I216</f>
        <v>27392523.725336201</v>
      </c>
      <c r="J225" s="1708">
        <f>F225+G225+H225+I225</f>
        <v>114226303.87668353</v>
      </c>
    </row>
  </sheetData>
  <sheetProtection formatColumns="0" formatRows="0" selectLockedCells="1"/>
  <mergeCells count="1">
    <mergeCell ref="C204:D204"/>
  </mergeCells>
  <printOptions horizontalCentered="1"/>
  <pageMargins left="0.51181102362204722" right="0.11811023622047245" top="0.94488188976377963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W235"/>
  <sheetViews>
    <sheetView zoomScale="110" zoomScaleNormal="110" workbookViewId="0">
      <pane ySplit="4" topLeftCell="A118" activePane="bottomLeft" state="frozen"/>
      <selection pane="bottomLeft" activeCell="F220" sqref="F220:I220"/>
    </sheetView>
  </sheetViews>
  <sheetFormatPr defaultColWidth="9.140625" defaultRowHeight="12.75"/>
  <cols>
    <col min="1" max="1" width="6.42578125" style="92" customWidth="1"/>
    <col min="2" max="2" width="64" style="92" customWidth="1"/>
    <col min="3" max="3" width="8.5703125" style="93" customWidth="1"/>
    <col min="4" max="4" width="35.28515625" style="92" bestFit="1" customWidth="1"/>
    <col min="5" max="5" width="10.7109375" style="92" customWidth="1"/>
    <col min="6" max="6" width="12.140625" style="89" bestFit="1" customWidth="1"/>
    <col min="7" max="9" width="13.140625" style="89" bestFit="1" customWidth="1"/>
    <col min="10" max="10" width="52.7109375" style="90" customWidth="1"/>
    <col min="11" max="11" width="9.140625" style="89"/>
    <col min="12" max="12" width="12.140625" style="89" customWidth="1"/>
    <col min="13" max="13" width="10.28515625" style="89" bestFit="1" customWidth="1"/>
    <col min="14" max="15" width="12.85546875" style="89" bestFit="1" customWidth="1"/>
    <col min="16" max="16" width="9.140625" style="89"/>
    <col min="17" max="20" width="12.85546875" style="89" bestFit="1" customWidth="1"/>
    <col min="21" max="21" width="14.42578125" style="89" bestFit="1" customWidth="1"/>
    <col min="22" max="23" width="9.5703125" style="89" bestFit="1" customWidth="1"/>
    <col min="24" max="16384" width="9.140625" style="89"/>
  </cols>
  <sheetData>
    <row r="1" spans="1:13" ht="15.75">
      <c r="F1" s="1707">
        <f>F16*F7*F15</f>
        <v>0</v>
      </c>
      <c r="G1" s="1707">
        <f t="shared" ref="G1:I1" si="0">G16*G7*G15</f>
        <v>0</v>
      </c>
      <c r="H1" s="1707">
        <f t="shared" si="0"/>
        <v>0</v>
      </c>
      <c r="I1" s="1707">
        <f t="shared" si="0"/>
        <v>0</v>
      </c>
      <c r="J1" s="429" t="s">
        <v>237</v>
      </c>
    </row>
    <row r="2" spans="1:13" ht="15.75">
      <c r="F2" s="1707">
        <f t="shared" ref="F2:I2" si="1">F115*F106*F114</f>
        <v>0</v>
      </c>
      <c r="G2" s="1707">
        <f t="shared" si="1"/>
        <v>373028.978</v>
      </c>
      <c r="H2" s="1707">
        <f t="shared" si="1"/>
        <v>545573.23800000001</v>
      </c>
      <c r="I2" s="1707">
        <f t="shared" si="1"/>
        <v>141884.26</v>
      </c>
      <c r="J2" s="429" t="s">
        <v>236</v>
      </c>
    </row>
    <row r="3" spans="1:13" ht="16.5" thickBot="1">
      <c r="C3" s="1094"/>
      <c r="D3" s="89"/>
      <c r="F3" s="1075">
        <f>F1+F2</f>
        <v>0</v>
      </c>
      <c r="G3" s="1075">
        <f t="shared" ref="G3:I3" si="2">G1+G2</f>
        <v>373028.978</v>
      </c>
      <c r="H3" s="1075">
        <f t="shared" si="2"/>
        <v>545573.23800000001</v>
      </c>
      <c r="I3" s="1075">
        <f t="shared" si="2"/>
        <v>141884.26</v>
      </c>
    </row>
    <row r="4" spans="1:13" ht="29.25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3" ht="21" hidden="1" thickBot="1">
      <c r="A5" s="664" t="s">
        <v>709</v>
      </c>
      <c r="B5" s="662"/>
      <c r="C5" s="662"/>
      <c r="D5" s="662"/>
      <c r="E5" s="662"/>
      <c r="F5" s="662"/>
      <c r="G5" s="662"/>
      <c r="H5" s="662"/>
      <c r="I5" s="662"/>
      <c r="J5" s="663"/>
    </row>
    <row r="6" spans="1:13" ht="14.25" hidden="1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'Экс 2 (2600)'!F14</f>
        <v>90.3</v>
      </c>
      <c r="G6" s="1297">
        <f>'Экс 2 (2600)'!G14</f>
        <v>90.3</v>
      </c>
      <c r="H6" s="1297">
        <f>'Экс 2 (2600)'!H14</f>
        <v>90.3</v>
      </c>
      <c r="I6" s="1297">
        <f>'Экс 2 (2600)'!I14</f>
        <v>90.3</v>
      </c>
      <c r="J6" s="216"/>
    </row>
    <row r="7" spans="1:13" ht="15.75" hidden="1">
      <c r="A7" s="321">
        <v>3</v>
      </c>
      <c r="B7" s="210" t="s">
        <v>359</v>
      </c>
      <c r="C7" s="215" t="s">
        <v>106</v>
      </c>
      <c r="D7" s="207" t="s">
        <v>168</v>
      </c>
      <c r="E7" s="94" t="s">
        <v>167</v>
      </c>
      <c r="F7" s="208">
        <f>'Экс 2 (2600)'!F15</f>
        <v>2.6694607001827833</v>
      </c>
      <c r="G7" s="208">
        <f>'Экс 2 (2600)'!G15</f>
        <v>2.7929051863078165</v>
      </c>
      <c r="H7" s="208">
        <f>'Экс 2 (2600)'!H15</f>
        <v>2.7846509632188936</v>
      </c>
      <c r="I7" s="208">
        <f>'Экс 2 (2600)'!I15</f>
        <v>2.8600212702893577</v>
      </c>
      <c r="J7" s="208"/>
    </row>
    <row r="8" spans="1:13" ht="15.75" hidden="1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IF('Экс 2 (2600)'!F16&lt;'Экс 2 (2600)'!F18,ROUND(F6/F7,1),'Экс 2 (2600)'!F18)</f>
        <v>33.799999999999997</v>
      </c>
      <c r="G8" s="41">
        <f>IF('Экс 2 (2600)'!G16&lt;'Экс 2 (2600)'!G18,ROUND(G6/G7,1),'Экс 2 (2600)'!G18)</f>
        <v>32.299999999999997</v>
      </c>
      <c r="H8" s="41">
        <f>IF('Экс 2 (2600)'!H16&lt;'Экс 2 (2600)'!H18,ROUND(H6/H7,1),'Экс 2 (2600)'!H18)</f>
        <v>32.4</v>
      </c>
      <c r="I8" s="41">
        <f>IF('Экс 2 (2600)'!I16&lt;'Экс 2 (2600)'!I18,ROUND(I6/I7,1),'Экс 2 (2600)'!I18)</f>
        <v>31.6</v>
      </c>
      <c r="J8" s="41"/>
    </row>
    <row r="9" spans="1:13" ht="14.25" hidden="1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97">
        <f>ROUND(I8*I7,1)</f>
        <v>90.4</v>
      </c>
      <c r="J9" s="97"/>
    </row>
    <row r="10" spans="1:13" ht="14.25" hidden="1">
      <c r="A10" s="321">
        <v>6</v>
      </c>
      <c r="B10" s="575" t="s">
        <v>160</v>
      </c>
      <c r="C10" s="270" t="s">
        <v>159</v>
      </c>
      <c r="D10" s="576" t="s">
        <v>11</v>
      </c>
      <c r="E10" s="403" t="s">
        <v>158</v>
      </c>
      <c r="F10" s="249">
        <v>19.5</v>
      </c>
      <c r="G10" s="249">
        <v>19.5</v>
      </c>
      <c r="H10" s="249">
        <v>19.5</v>
      </c>
      <c r="I10" s="249">
        <v>19.5</v>
      </c>
      <c r="J10" s="336" t="s">
        <v>153</v>
      </c>
    </row>
    <row r="11" spans="1:13" ht="25.5" hidden="1" customHeight="1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'Погр. тип 1 ск.'!F20</f>
        <v>6.13</v>
      </c>
      <c r="G11" s="213">
        <f>'Погр. тип 1 ск.'!G20</f>
        <v>6.13</v>
      </c>
      <c r="H11" s="213">
        <f>'Погр. тип 1 ск.'!H20</f>
        <v>6.13</v>
      </c>
      <c r="I11" s="213">
        <f>'Погр. тип 1 ск.'!I20</f>
        <v>6.13</v>
      </c>
      <c r="J11" s="337"/>
    </row>
    <row r="12" spans="1:13" ht="14.25" hidden="1">
      <c r="A12" s="321">
        <v>8</v>
      </c>
      <c r="B12" s="575" t="s">
        <v>155</v>
      </c>
      <c r="C12" s="270" t="s">
        <v>154</v>
      </c>
      <c r="D12" s="576" t="s">
        <v>11</v>
      </c>
      <c r="E12" s="596" t="s">
        <v>61</v>
      </c>
      <c r="F12" s="247">
        <v>1</v>
      </c>
      <c r="G12" s="247">
        <v>1</v>
      </c>
      <c r="H12" s="247">
        <v>1</v>
      </c>
      <c r="I12" s="247">
        <v>1</v>
      </c>
      <c r="J12" s="336" t="s">
        <v>153</v>
      </c>
    </row>
    <row r="13" spans="1:13" ht="15" hidden="1" customHeight="1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659">
        <f>'Погр. тип 1 ск.'!F11</f>
        <v>398</v>
      </c>
      <c r="G13" s="659">
        <f>'Погр. тип 1 ск.'!G11</f>
        <v>398</v>
      </c>
      <c r="H13" s="659">
        <f>'Погр. тип 1 ск.'!H11</f>
        <v>398</v>
      </c>
      <c r="I13" s="659">
        <f>'Погр. тип 1 ск.'!I11</f>
        <v>398</v>
      </c>
      <c r="J13" s="98"/>
    </row>
    <row r="14" spans="1:13" ht="13.5" hidden="1" thickBot="1">
      <c r="A14" s="321">
        <v>10</v>
      </c>
      <c r="B14" s="271" t="s">
        <v>150</v>
      </c>
      <c r="C14" s="270" t="s">
        <v>149</v>
      </c>
      <c r="D14" s="597" t="s">
        <v>148</v>
      </c>
      <c r="E14" s="272"/>
      <c r="F14" s="273" t="s">
        <v>576</v>
      </c>
      <c r="G14" s="273" t="s">
        <v>576</v>
      </c>
      <c r="H14" s="273" t="s">
        <v>576</v>
      </c>
      <c r="I14" s="273" t="s">
        <v>576</v>
      </c>
      <c r="J14" s="328"/>
    </row>
    <row r="15" spans="1:13" ht="14.25" hidden="1">
      <c r="A15" s="315">
        <v>11.1</v>
      </c>
      <c r="B15" s="316" t="s">
        <v>383</v>
      </c>
      <c r="C15" s="317" t="s">
        <v>147</v>
      </c>
      <c r="D15" s="318" t="s">
        <v>146</v>
      </c>
      <c r="E15" s="319" t="s">
        <v>145</v>
      </c>
      <c r="F15" s="320">
        <v>1</v>
      </c>
      <c r="G15" s="320">
        <v>1</v>
      </c>
      <c r="H15" s="320">
        <v>1</v>
      </c>
      <c r="I15" s="320">
        <v>1</v>
      </c>
      <c r="J15" s="329" t="s">
        <v>222</v>
      </c>
      <c r="M15" s="695"/>
    </row>
    <row r="16" spans="1:13" ht="15.75" hidden="1">
      <c r="A16" s="321">
        <v>11.1</v>
      </c>
      <c r="B16" s="275" t="s">
        <v>384</v>
      </c>
      <c r="C16" s="270"/>
      <c r="D16" s="274"/>
      <c r="E16" s="276" t="s">
        <v>126</v>
      </c>
      <c r="F16" s="277">
        <v>0</v>
      </c>
      <c r="G16" s="277">
        <v>0</v>
      </c>
      <c r="H16" s="277">
        <v>0</v>
      </c>
      <c r="I16" s="277">
        <v>0</v>
      </c>
      <c r="J16" s="346" t="s">
        <v>222</v>
      </c>
    </row>
    <row r="17" spans="1:10" ht="14.25" hidden="1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6.15</v>
      </c>
      <c r="G17" s="204">
        <f>IFERROR(ROUND(60*2*G15/G$10,2),0)</f>
        <v>6.15</v>
      </c>
      <c r="H17" s="204">
        <f>IFERROR(ROUND(60*2*H15/H$10,2),0)</f>
        <v>6.15</v>
      </c>
      <c r="I17" s="204">
        <f>IFERROR(ROUND(60*2*I15/I$10,2),0)</f>
        <v>6.15</v>
      </c>
      <c r="J17" s="330"/>
    </row>
    <row r="18" spans="1:10" ht="14.25" hidden="1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13.280000000000001</v>
      </c>
      <c r="G18" s="203">
        <f>IF(G17=0,0,G$11+G$12+G17)</f>
        <v>13.280000000000001</v>
      </c>
      <c r="H18" s="203">
        <f>IF(H17=0,0,H$11+H$12+H17)</f>
        <v>13.280000000000001</v>
      </c>
      <c r="I18" s="203">
        <f>IF(I17=0,0,I$11+I$12+I17)</f>
        <v>13.280000000000001</v>
      </c>
      <c r="J18" s="326"/>
    </row>
    <row r="19" spans="1:10" ht="14.25" hidden="1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4.5</v>
      </c>
      <c r="G19" s="196">
        <f>IF(G18=0,0,ROUND(60/G18,1))</f>
        <v>4.5</v>
      </c>
      <c r="H19" s="196">
        <f>IF(H18=0,0,ROUND(60/H18,1))</f>
        <v>4.5</v>
      </c>
      <c r="I19" s="196">
        <f>IF(I18=0,0,ROUND(60/I18,1))</f>
        <v>4.5</v>
      </c>
      <c r="J19" s="326"/>
    </row>
    <row r="20" spans="1:10" ht="16.5" hidden="1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152</v>
      </c>
      <c r="G20" s="201">
        <f>ROUND(G19*G$8,0)</f>
        <v>145</v>
      </c>
      <c r="H20" s="201">
        <f>ROUND(H19*H$8,0)</f>
        <v>146</v>
      </c>
      <c r="I20" s="201">
        <f>ROUND(I19*I$8,0)</f>
        <v>142</v>
      </c>
      <c r="J20" s="327"/>
    </row>
    <row r="21" spans="1:10" ht="14.25" hidden="1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199">
        <f>IF(I$14="да",0,IF(I20=0,0,(ROUND(I18*(ROUNDUP(I$13/I20,0)-ROUND(I$13/I20,2))/ROUND(I$13/I20,2),2))))</f>
        <v>0</v>
      </c>
      <c r="J21" s="331"/>
    </row>
    <row r="22" spans="1:10" ht="14.25" hidden="1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13.280000000000001</v>
      </c>
      <c r="G22" s="196">
        <f>G18+G21</f>
        <v>13.280000000000001</v>
      </c>
      <c r="H22" s="196">
        <f>H18+H21</f>
        <v>13.280000000000001</v>
      </c>
      <c r="I22" s="196">
        <f>I18+I21</f>
        <v>13.280000000000001</v>
      </c>
      <c r="J22" s="326"/>
    </row>
    <row r="23" spans="1:10" ht="14.25" hidden="1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4.5180722891566258</v>
      </c>
      <c r="G23" s="196">
        <f>IF(G22=0,0,60/G22)</f>
        <v>4.5180722891566258</v>
      </c>
      <c r="H23" s="196">
        <f>IF(H22=0,0,60/H22)</f>
        <v>4.5180722891566258</v>
      </c>
      <c r="I23" s="196">
        <f>IF(I22=0,0,60/I22)</f>
        <v>4.5180722891566258</v>
      </c>
      <c r="J23" s="330"/>
    </row>
    <row r="24" spans="1:10" ht="16.5" hidden="1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152.69999999999999</v>
      </c>
      <c r="G24" s="195">
        <f>ROUND(G23*G$8,1)</f>
        <v>145.9</v>
      </c>
      <c r="H24" s="195">
        <f>ROUND(H23*H$8,1)</f>
        <v>146.4</v>
      </c>
      <c r="I24" s="195">
        <f>ROUND(I23*I$8,1)</f>
        <v>142.80000000000001</v>
      </c>
      <c r="J24" s="332"/>
    </row>
    <row r="25" spans="1:10" ht="13.5" hidden="1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13">
        <f>IFERROR(F16/F$8*F15*F$9,0)</f>
        <v>0</v>
      </c>
      <c r="G25" s="613">
        <f>IFERROR(G16/G$8*G15*G$9,0)</f>
        <v>0</v>
      </c>
      <c r="H25" s="613">
        <f>IFERROR(H16/H$8*H15*H$9,0)</f>
        <v>0</v>
      </c>
      <c r="I25" s="613">
        <f>IFERROR(I16/I$8*I15*I$9,0)</f>
        <v>0</v>
      </c>
      <c r="J25" s="612"/>
    </row>
    <row r="26" spans="1:10" ht="14.25" hidden="1">
      <c r="A26" s="315">
        <v>11.2</v>
      </c>
      <c r="B26" s="316" t="s">
        <v>423</v>
      </c>
      <c r="C26" s="317" t="s">
        <v>147</v>
      </c>
      <c r="D26" s="318" t="s">
        <v>146</v>
      </c>
      <c r="E26" s="319" t="s">
        <v>145</v>
      </c>
      <c r="F26" s="320">
        <v>0</v>
      </c>
      <c r="G26" s="320">
        <v>0</v>
      </c>
      <c r="H26" s="320">
        <v>0</v>
      </c>
      <c r="I26" s="320">
        <v>0</v>
      </c>
      <c r="J26" s="329" t="s">
        <v>222</v>
      </c>
    </row>
    <row r="27" spans="1:10" ht="16.5" hidden="1" customHeight="1">
      <c r="A27" s="322">
        <v>11.2</v>
      </c>
      <c r="B27" s="275" t="s">
        <v>416</v>
      </c>
      <c r="C27" s="270"/>
      <c r="D27" s="274"/>
      <c r="E27" s="276" t="s">
        <v>126</v>
      </c>
      <c r="F27" s="277">
        <v>0</v>
      </c>
      <c r="G27" s="277">
        <v>0</v>
      </c>
      <c r="H27" s="277">
        <v>0</v>
      </c>
      <c r="I27" s="277">
        <v>0</v>
      </c>
      <c r="J27" s="346" t="s">
        <v>222</v>
      </c>
    </row>
    <row r="28" spans="1:10" ht="14.25" hidden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186">
        <f>IFERROR(ROUND(60*2*I26/I$10,2),0)</f>
        <v>0</v>
      </c>
      <c r="J28" s="330"/>
    </row>
    <row r="29" spans="1:10" ht="14.25" hidden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185">
        <f>IF(I28=0,0,I$11+I$12+I28)</f>
        <v>0</v>
      </c>
      <c r="J29" s="326"/>
    </row>
    <row r="30" spans="1:10" ht="14.25" hidden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178">
        <f>IF(I29=0,0,ROUND(60/I29,1))</f>
        <v>0</v>
      </c>
      <c r="J30" s="326"/>
    </row>
    <row r="31" spans="1:10" ht="15" hidden="1" customHeight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183">
        <f>ROUND(I30*I$8,0)</f>
        <v>0</v>
      </c>
      <c r="J31" s="327"/>
    </row>
    <row r="32" spans="1:10" ht="14.25" hidden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181">
        <f>IF(I$14="да",0,IF(I31=0,0,(ROUND(I29*(ROUNDUP(I$13/I31,0)-ROUND(I$13/I31,2))/ROUND(I$13/I31,2),2))))</f>
        <v>0</v>
      </c>
      <c r="J32" s="331"/>
    </row>
    <row r="33" spans="1:10" ht="14.25" hidden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178">
        <f>I29+I32</f>
        <v>0</v>
      </c>
      <c r="J33" s="326"/>
    </row>
    <row r="34" spans="1:10" ht="14.25" hidden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178">
        <f>IF(I33=0,0,60/I33)</f>
        <v>0</v>
      </c>
      <c r="J34" s="330"/>
    </row>
    <row r="35" spans="1:10" ht="16.5" hidden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177">
        <f>ROUND(I34*I$8,1)</f>
        <v>0</v>
      </c>
      <c r="J35" s="332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644">
        <f>IFERROR(I27/I$8*I26*I$9,0)</f>
        <v>0</v>
      </c>
      <c r="J36" s="612"/>
    </row>
    <row r="37" spans="1:10" ht="26.25" hidden="1" customHeight="1">
      <c r="A37" s="315">
        <v>11.3</v>
      </c>
      <c r="B37" s="316" t="s">
        <v>392</v>
      </c>
      <c r="C37" s="317" t="s">
        <v>147</v>
      </c>
      <c r="D37" s="318" t="s">
        <v>146</v>
      </c>
      <c r="E37" s="319" t="s">
        <v>145</v>
      </c>
      <c r="F37" s="320">
        <v>0</v>
      </c>
      <c r="G37" s="320">
        <v>0</v>
      </c>
      <c r="H37" s="320">
        <v>0</v>
      </c>
      <c r="I37" s="320">
        <v>0</v>
      </c>
      <c r="J37" s="329" t="s">
        <v>222</v>
      </c>
    </row>
    <row r="38" spans="1:10" ht="15.75" hidden="1">
      <c r="A38" s="322">
        <v>11.3</v>
      </c>
      <c r="B38" s="275" t="s">
        <v>417</v>
      </c>
      <c r="C38" s="270"/>
      <c r="D38" s="274"/>
      <c r="E38" s="276" t="s">
        <v>126</v>
      </c>
      <c r="F38" s="277">
        <v>0</v>
      </c>
      <c r="G38" s="277">
        <v>0</v>
      </c>
      <c r="H38" s="277">
        <v>0</v>
      </c>
      <c r="I38" s="277">
        <v>0</v>
      </c>
      <c r="J38" s="346" t="s">
        <v>222</v>
      </c>
    </row>
    <row r="39" spans="1:10" ht="14.25" hidden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169">
        <f>IFERROR(ROUND(60*2*I37/I$10,2),0)</f>
        <v>0</v>
      </c>
      <c r="J39" s="330"/>
    </row>
    <row r="40" spans="1:10" ht="14.25" hidden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168">
        <f>IF(I39=0,0,I$11+I$12+I39)</f>
        <v>0</v>
      </c>
      <c r="J40" s="326"/>
    </row>
    <row r="41" spans="1:10" ht="18.75" hidden="1" customHeight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161">
        <f>IF(I40=0,0,ROUND(60/I40,1))</f>
        <v>0</v>
      </c>
      <c r="J41" s="326"/>
    </row>
    <row r="42" spans="1:10" ht="16.5" hidden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166">
        <f>ROUND(I41*I$8,0)</f>
        <v>0</v>
      </c>
      <c r="J42" s="327"/>
    </row>
    <row r="43" spans="1:10" ht="14.25" hidden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164">
        <f>IF(I$14="да",0,IF(I42=0,0,(ROUND(I40*(ROUNDUP(I$13/I42,0)-ROUND(I$13/I42,2))/ROUND(I$13/I42,2),2))))</f>
        <v>0</v>
      </c>
      <c r="J43" s="331"/>
    </row>
    <row r="44" spans="1:10" ht="14.25" hidden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161">
        <f>I40+I43</f>
        <v>0</v>
      </c>
      <c r="J44" s="326"/>
    </row>
    <row r="45" spans="1:10" ht="15" hidden="1" customHeight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161">
        <f>IF(I44=0,0,60/I44)</f>
        <v>0</v>
      </c>
      <c r="J45" s="330"/>
    </row>
    <row r="46" spans="1:10" ht="16.5" hidden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160">
        <f>ROUND(I45*I$8,1)</f>
        <v>0</v>
      </c>
      <c r="J46" s="332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645">
        <f>IFERROR(I38/I$8*I37*I$9,0)</f>
        <v>0</v>
      </c>
      <c r="J47" s="612"/>
    </row>
    <row r="48" spans="1:10" ht="14.25" hidden="1">
      <c r="A48" s="315">
        <v>11.4</v>
      </c>
      <c r="B48" s="316" t="s">
        <v>431</v>
      </c>
      <c r="C48" s="317" t="s">
        <v>147</v>
      </c>
      <c r="D48" s="318" t="s">
        <v>146</v>
      </c>
      <c r="E48" s="319" t="s">
        <v>145</v>
      </c>
      <c r="F48" s="320">
        <v>0</v>
      </c>
      <c r="G48" s="320">
        <v>0</v>
      </c>
      <c r="H48" s="320">
        <v>0</v>
      </c>
      <c r="I48" s="320">
        <v>0</v>
      </c>
      <c r="J48" s="329" t="s">
        <v>222</v>
      </c>
    </row>
    <row r="49" spans="1:10" ht="15.75" hidden="1">
      <c r="A49" s="321">
        <v>11.4</v>
      </c>
      <c r="B49" s="275" t="s">
        <v>418</v>
      </c>
      <c r="C49" s="270"/>
      <c r="D49" s="274"/>
      <c r="E49" s="276" t="s">
        <v>126</v>
      </c>
      <c r="F49" s="277">
        <v>0</v>
      </c>
      <c r="G49" s="277">
        <v>0</v>
      </c>
      <c r="H49" s="277">
        <v>0</v>
      </c>
      <c r="I49" s="277">
        <v>0</v>
      </c>
      <c r="J49" s="346" t="s">
        <v>222</v>
      </c>
    </row>
    <row r="50" spans="1:10" ht="14.25" hidden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150">
        <f>IFERROR(ROUND(60*2*I48/I$10,2),0)</f>
        <v>0</v>
      </c>
      <c r="J50" s="330"/>
    </row>
    <row r="51" spans="1:10" ht="14.25" hidden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149">
        <f>IF(I50=0,0,I$11+I$12+I50)</f>
        <v>0</v>
      </c>
      <c r="J51" s="326"/>
    </row>
    <row r="52" spans="1:10" ht="14.25" hidden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142">
        <f>IF(I51=0,0,ROUND(60/I51,1))</f>
        <v>0</v>
      </c>
      <c r="J52" s="326"/>
    </row>
    <row r="53" spans="1:10" ht="16.5" hidden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147">
        <f>ROUND(I52*I$8,0)</f>
        <v>0</v>
      </c>
      <c r="J53" s="327"/>
    </row>
    <row r="54" spans="1:10" ht="14.2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145">
        <f>IF(I$14="да",0,IF(I53=0,0,(ROUND(I51*(ROUNDUP(I$13/I53,0)-ROUND(I$13/I53,2))/ROUND(I$13/I53,2),2))))</f>
        <v>0</v>
      </c>
      <c r="J54" s="331"/>
    </row>
    <row r="55" spans="1:10" ht="18.75" hidden="1" customHeight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142">
        <f>I51+I54</f>
        <v>0</v>
      </c>
      <c r="J55" s="326"/>
    </row>
    <row r="56" spans="1:10" ht="14.25" hidden="1" customHeight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142">
        <f>IF(I55=0,0,60/I55)</f>
        <v>0</v>
      </c>
      <c r="J56" s="330"/>
    </row>
    <row r="57" spans="1:10" ht="14.25" hidden="1" customHeight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141">
        <f>ROUND(I56*I$8,1)</f>
        <v>0</v>
      </c>
      <c r="J57" s="332"/>
    </row>
    <row r="58" spans="1:10" ht="16.5" hidden="1" customHeight="1" thickBot="1">
      <c r="A58" s="322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646">
        <f>IFERROR(I49/I$8*I48*I$9,0)</f>
        <v>0</v>
      </c>
      <c r="J58" s="612"/>
    </row>
    <row r="59" spans="1:10" ht="15" hidden="1" customHeight="1">
      <c r="A59" s="315">
        <v>11.5</v>
      </c>
      <c r="B59" s="316" t="s">
        <v>400</v>
      </c>
      <c r="C59" s="317" t="s">
        <v>147</v>
      </c>
      <c r="D59" s="318" t="s">
        <v>146</v>
      </c>
      <c r="E59" s="319" t="s">
        <v>145</v>
      </c>
      <c r="F59" s="320">
        <v>0</v>
      </c>
      <c r="G59" s="320">
        <v>0</v>
      </c>
      <c r="H59" s="320">
        <v>0</v>
      </c>
      <c r="I59" s="320">
        <v>0</v>
      </c>
      <c r="J59" s="329" t="s">
        <v>222</v>
      </c>
    </row>
    <row r="60" spans="1:10" ht="14.25" hidden="1" customHeight="1">
      <c r="A60" s="322">
        <v>11.5</v>
      </c>
      <c r="B60" s="275" t="s">
        <v>419</v>
      </c>
      <c r="C60" s="270"/>
      <c r="D60" s="274"/>
      <c r="E60" s="276" t="s">
        <v>126</v>
      </c>
      <c r="F60" s="277">
        <v>0</v>
      </c>
      <c r="G60" s="277">
        <v>0</v>
      </c>
      <c r="H60" s="277">
        <v>0</v>
      </c>
      <c r="I60" s="277">
        <v>0</v>
      </c>
      <c r="J60" s="346" t="s">
        <v>222</v>
      </c>
    </row>
    <row r="61" spans="1:10" ht="14.25" hidden="1" customHeight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132">
        <f>IFERROR(ROUND(60*2*I59/I$10,2),0)</f>
        <v>0</v>
      </c>
      <c r="J61" s="330"/>
    </row>
    <row r="62" spans="1:10" ht="16.5" hidden="1" customHeight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131">
        <f>IF(I61=0,0,I$11+I$12+I61)</f>
        <v>0</v>
      </c>
      <c r="J62" s="326"/>
    </row>
    <row r="63" spans="1:10" ht="16.5" hidden="1" customHeight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124">
        <f>IF(I62=0,0,ROUND(60/I62,1))</f>
        <v>0</v>
      </c>
      <c r="J63" s="326"/>
    </row>
    <row r="64" spans="1:10" ht="16.5" hidden="1" customHeight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129">
        <f>ROUND(I63*I$8,0)</f>
        <v>0</v>
      </c>
      <c r="J64" s="327"/>
    </row>
    <row r="65" spans="1:10" ht="15.75" hidden="1" customHeight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127">
        <f>IF(I$14="да",0,IF(I64=0,0,(ROUND(I62*(ROUNDUP(I$13/I64,0)-ROUND(I$13/I64,2))/ROUND(I$13/I64,2),2))))</f>
        <v>0</v>
      </c>
      <c r="J65" s="331"/>
    </row>
    <row r="66" spans="1:10" ht="12.75" hidden="1" customHeight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124">
        <f>I62+I65</f>
        <v>0</v>
      </c>
      <c r="J66" s="326"/>
    </row>
    <row r="67" spans="1:10" ht="13.5" hidden="1" customHeight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124">
        <f>IF(I66=0,0,60/I66)</f>
        <v>0</v>
      </c>
      <c r="J67" s="330"/>
    </row>
    <row r="68" spans="1:10" ht="14.25" hidden="1" customHeight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123">
        <f>ROUND(I67*I$8,1)</f>
        <v>0</v>
      </c>
      <c r="J68" s="332"/>
    </row>
    <row r="69" spans="1:10" ht="18.75" hidden="1" customHeight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647">
        <f>IFERROR(I60/I$8*I59*I$9,0)</f>
        <v>0</v>
      </c>
      <c r="J69" s="612"/>
    </row>
    <row r="70" spans="1:10" ht="14.25" hidden="1" customHeight="1">
      <c r="A70" s="315">
        <v>11.6</v>
      </c>
      <c r="B70" s="316" t="s">
        <v>439</v>
      </c>
      <c r="C70" s="317" t="s">
        <v>147</v>
      </c>
      <c r="D70" s="318" t="s">
        <v>146</v>
      </c>
      <c r="E70" s="319" t="s">
        <v>145</v>
      </c>
      <c r="F70" s="320">
        <v>0</v>
      </c>
      <c r="G70" s="320">
        <v>0</v>
      </c>
      <c r="H70" s="320">
        <v>0</v>
      </c>
      <c r="I70" s="320">
        <v>0</v>
      </c>
      <c r="J70" s="329" t="s">
        <v>222</v>
      </c>
    </row>
    <row r="71" spans="1:10" ht="14.25" hidden="1" customHeight="1">
      <c r="A71" s="321">
        <v>11.6</v>
      </c>
      <c r="B71" s="275" t="s">
        <v>420</v>
      </c>
      <c r="C71" s="270"/>
      <c r="D71" s="274"/>
      <c r="E71" s="276" t="s">
        <v>126</v>
      </c>
      <c r="F71" s="277">
        <v>0</v>
      </c>
      <c r="G71" s="277">
        <v>0</v>
      </c>
      <c r="H71" s="277">
        <v>0</v>
      </c>
      <c r="I71" s="277">
        <v>0</v>
      </c>
      <c r="J71" s="346" t="s">
        <v>222</v>
      </c>
    </row>
    <row r="72" spans="1:10" ht="16.5" hidden="1" customHeight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115">
        <f>IFERROR(ROUND(60*2*I70/I$10,2),0)</f>
        <v>0</v>
      </c>
      <c r="J72" s="330"/>
    </row>
    <row r="73" spans="1:10" ht="15" hidden="1" customHeight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114">
        <f>IF(I72=0,0,I$11+I$12+I72)</f>
        <v>0</v>
      </c>
      <c r="J73" s="326"/>
    </row>
    <row r="74" spans="1:10" ht="14.25" hidden="1" customHeight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107">
        <f>IF(I73=0,0,ROUND(60/I73,1))</f>
        <v>0</v>
      </c>
      <c r="J74" s="326"/>
    </row>
    <row r="75" spans="1:10" ht="14.25" hidden="1" customHeight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112">
        <f>ROUND(I74*I$8,0)</f>
        <v>0</v>
      </c>
      <c r="J75" s="327"/>
    </row>
    <row r="76" spans="1:10" ht="16.5" hidden="1" customHeight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110">
        <f>IF(I$14="да",0,IF(I75=0,0,(ROUND(I73*(ROUNDUP(I$13/I75,0)-ROUND(I$13/I75,2))/ROUND(I$13/I75,2),2))))</f>
        <v>0</v>
      </c>
      <c r="J76" s="331"/>
    </row>
    <row r="77" spans="1:10" ht="16.5" hidden="1" customHeight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107">
        <f>I73+I76</f>
        <v>0</v>
      </c>
      <c r="J77" s="326"/>
    </row>
    <row r="78" spans="1:10" ht="16.5" hidden="1" customHeight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107">
        <f>IF(I77=0,0,60/I77)</f>
        <v>0</v>
      </c>
      <c r="J78" s="330"/>
    </row>
    <row r="79" spans="1:10" ht="15.75" hidden="1" customHeight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106">
        <f>ROUND(I78*I$8,1)</f>
        <v>0</v>
      </c>
      <c r="J79" s="332"/>
    </row>
    <row r="80" spans="1:10" ht="12.75" hidden="1" customHeight="1" thickBot="1">
      <c r="A80" s="322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648">
        <f>IFERROR(I71/I$8*I70*I$9,0)</f>
        <v>0</v>
      </c>
      <c r="J80" s="612"/>
    </row>
    <row r="81" spans="1:10" ht="13.5" hidden="1" customHeight="1">
      <c r="A81" s="315">
        <v>11.7</v>
      </c>
      <c r="B81" s="316" t="s">
        <v>408</v>
      </c>
      <c r="C81" s="317" t="s">
        <v>147</v>
      </c>
      <c r="D81" s="318" t="s">
        <v>146</v>
      </c>
      <c r="E81" s="319" t="s">
        <v>145</v>
      </c>
      <c r="F81" s="320">
        <v>0</v>
      </c>
      <c r="G81" s="320">
        <v>0</v>
      </c>
      <c r="H81" s="320">
        <v>0</v>
      </c>
      <c r="I81" s="320">
        <v>0</v>
      </c>
      <c r="J81" s="329" t="s">
        <v>222</v>
      </c>
    </row>
    <row r="82" spans="1:10" ht="14.25" hidden="1" customHeight="1">
      <c r="A82" s="322">
        <v>11.7</v>
      </c>
      <c r="B82" s="275" t="s">
        <v>421</v>
      </c>
      <c r="C82" s="270"/>
      <c r="D82" s="274"/>
      <c r="E82" s="276" t="s">
        <v>126</v>
      </c>
      <c r="F82" s="277">
        <v>0</v>
      </c>
      <c r="G82" s="277">
        <v>0</v>
      </c>
      <c r="H82" s="277">
        <v>0</v>
      </c>
      <c r="I82" s="277">
        <v>0</v>
      </c>
      <c r="J82" s="346" t="s">
        <v>222</v>
      </c>
    </row>
    <row r="83" spans="1:10" ht="14.25" hidden="1" customHeight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282">
        <f>IFERROR(ROUND(60*2*I81/I$10,2),0)</f>
        <v>0</v>
      </c>
      <c r="J83" s="330"/>
    </row>
    <row r="84" spans="1:10" ht="14.25" hidden="1" customHeight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284">
        <f>IF(I83=0,0,I$11+I$12+I83)</f>
        <v>0</v>
      </c>
      <c r="J84" s="326"/>
    </row>
    <row r="85" spans="1:10" ht="14.25" hidden="1" customHeight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287">
        <f>IF(I84=0,0,ROUND(60/I84,1))</f>
        <v>0</v>
      </c>
      <c r="J85" s="326"/>
    </row>
    <row r="86" spans="1:10" ht="16.5" hidden="1" customHeight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290">
        <f>ROUND(I85*I$8,0)</f>
        <v>0</v>
      </c>
      <c r="J86" s="327"/>
    </row>
    <row r="87" spans="1:10" ht="14.25" hidden="1" customHeight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294">
        <f>IF(I$14="да",0,IF(I86=0,0,(ROUND(I84*(ROUNDUP(I$13/I86,0)-ROUND(I$13/I86,2))/ROUND(I$13/I86,2),2))))</f>
        <v>0</v>
      </c>
      <c r="J87" s="331"/>
    </row>
    <row r="88" spans="1:10" ht="14.25" hidden="1" customHeight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287">
        <f>I84+I87</f>
        <v>0</v>
      </c>
      <c r="J88" s="326"/>
    </row>
    <row r="89" spans="1:10" ht="14.25" hidden="1" customHeight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287">
        <f>IF(I88=0,0,60/I88)</f>
        <v>0</v>
      </c>
      <c r="J89" s="330"/>
    </row>
    <row r="90" spans="1:10" ht="16.5" hidden="1" customHeight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296">
        <f>ROUND(I89*I$8,1)</f>
        <v>0</v>
      </c>
      <c r="J90" s="332"/>
    </row>
    <row r="91" spans="1:10" ht="16.5" hidden="1" customHeight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649">
        <f>IFERROR(I82/I$8*I81*I$9,0)</f>
        <v>0</v>
      </c>
      <c r="J91" s="612"/>
    </row>
    <row r="92" spans="1:10" ht="16.5" hidden="1" customHeight="1">
      <c r="A92" s="315">
        <v>11.8</v>
      </c>
      <c r="B92" s="316" t="s">
        <v>447</v>
      </c>
      <c r="C92" s="317" t="s">
        <v>147</v>
      </c>
      <c r="D92" s="318" t="s">
        <v>146</v>
      </c>
      <c r="E92" s="319" t="s">
        <v>145</v>
      </c>
      <c r="F92" s="320">
        <v>0</v>
      </c>
      <c r="G92" s="320">
        <v>0</v>
      </c>
      <c r="H92" s="320">
        <v>0</v>
      </c>
      <c r="I92" s="320">
        <v>0</v>
      </c>
      <c r="J92" s="329" t="s">
        <v>222</v>
      </c>
    </row>
    <row r="93" spans="1:10" ht="15.75" hidden="1" customHeight="1">
      <c r="A93" s="322">
        <v>11.8</v>
      </c>
      <c r="B93" s="275" t="s">
        <v>422</v>
      </c>
      <c r="C93" s="270"/>
      <c r="D93" s="274"/>
      <c r="E93" s="276" t="s">
        <v>126</v>
      </c>
      <c r="F93" s="277">
        <v>0</v>
      </c>
      <c r="G93" s="277">
        <v>0</v>
      </c>
      <c r="H93" s="277">
        <v>0</v>
      </c>
      <c r="I93" s="277">
        <v>0</v>
      </c>
      <c r="J93" s="346" t="s">
        <v>222</v>
      </c>
    </row>
    <row r="94" spans="1:10" ht="12.75" hidden="1" customHeight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f>IFERROR(ROUND(60*2*F92/F$10,2),0)</f>
        <v>0</v>
      </c>
      <c r="G94" s="300">
        <f>IFERROR(ROUND(60*2*G92/G$10,2),0)</f>
        <v>0</v>
      </c>
      <c r="H94" s="300">
        <f>IFERROR(ROUND(60*2*H92/H$10,2),0)</f>
        <v>0</v>
      </c>
      <c r="I94" s="300">
        <f>IFERROR(ROUND(60*2*I92/I$10,2),0)</f>
        <v>0</v>
      </c>
      <c r="J94" s="330"/>
    </row>
    <row r="95" spans="1:10" ht="13.5" hidden="1" customHeight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302">
        <f>IF(I94=0,0,I$11+I$12+I94)</f>
        <v>0</v>
      </c>
      <c r="J95" s="326"/>
    </row>
    <row r="96" spans="1:10" ht="14.25" hidden="1" customHeight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304">
        <f>IF(I95=0,0,ROUND(60/I95,1))</f>
        <v>0</v>
      </c>
      <c r="J96" s="326"/>
    </row>
    <row r="97" spans="1:21" ht="14.25" hidden="1" customHeight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307">
        <f>ROUND(I96*I$8,0)</f>
        <v>0</v>
      </c>
      <c r="J97" s="327"/>
    </row>
    <row r="98" spans="1:21" ht="14.25" hidden="1" customHeight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311">
        <f>IF(I$14="да",0,IF(I97=0,0,(ROUND(I95*(ROUNDUP(I$13/I97,0)-ROUND(I$13/I97,2))/ROUND(I$13/I97,2),2))))</f>
        <v>0</v>
      </c>
      <c r="J98" s="331"/>
    </row>
    <row r="99" spans="1:21" ht="14.25" hidden="1" customHeight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304">
        <f>I95+I98</f>
        <v>0</v>
      </c>
      <c r="J99" s="326"/>
    </row>
    <row r="100" spans="1:21" ht="16.5" hidden="1" customHeight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304">
        <f>IF(I99=0,0,60/I99)</f>
        <v>0</v>
      </c>
      <c r="J100" s="330"/>
    </row>
    <row r="101" spans="1:21" ht="14.25" hidden="1" customHeight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313">
        <f>ROUND(I100*I$8,1)</f>
        <v>0</v>
      </c>
      <c r="J101" s="332"/>
    </row>
    <row r="102" spans="1:21" ht="14.25" hidden="1" customHeight="1" thickBot="1">
      <c r="A102" s="344">
        <v>11.8</v>
      </c>
      <c r="B102" s="642" t="s">
        <v>454</v>
      </c>
      <c r="C102" s="348" t="s">
        <v>470</v>
      </c>
      <c r="D102" s="347"/>
      <c r="E102" s="665" t="s">
        <v>471</v>
      </c>
      <c r="F102" s="666">
        <f>IFERROR(F93/F$8*F92*F$9,0)</f>
        <v>0</v>
      </c>
      <c r="G102" s="666">
        <f>IFERROR(G93/G$8*G92*G$9,0)</f>
        <v>0</v>
      </c>
      <c r="H102" s="666">
        <f>IFERROR(H93/H$8*H92*H$9,0)</f>
        <v>0</v>
      </c>
      <c r="I102" s="666">
        <f>IFERROR(I93/I$8*I92*I$9,0)</f>
        <v>0</v>
      </c>
      <c r="J102" s="643"/>
    </row>
    <row r="103" spans="1:21" ht="21" thickBot="1">
      <c r="A103" s="667" t="s">
        <v>711</v>
      </c>
      <c r="B103" s="660"/>
      <c r="C103" s="660"/>
      <c r="D103" s="660"/>
      <c r="E103" s="660"/>
      <c r="F103" s="660"/>
      <c r="G103" s="660"/>
      <c r="H103" s="660"/>
      <c r="I103" s="660"/>
      <c r="J103" s="661"/>
    </row>
    <row r="104" spans="1:21" ht="29.25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437" t="s">
        <v>72</v>
      </c>
      <c r="J104" s="593" t="s">
        <v>71</v>
      </c>
    </row>
    <row r="105" spans="1:21" ht="16.5" customHeight="1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'Погр. тип 1_рыхл'!F12</f>
        <v>90.3</v>
      </c>
      <c r="G105" s="335">
        <f>'Погр. тип 1_рыхл'!G12</f>
        <v>90.3</v>
      </c>
      <c r="H105" s="335">
        <f>'Погр. тип 1_рыхл'!H12</f>
        <v>90.3</v>
      </c>
      <c r="I105" s="335">
        <f>'Погр. тип 1_рыхл'!I12</f>
        <v>90.3</v>
      </c>
      <c r="J105" s="335"/>
      <c r="Q105" s="1078"/>
      <c r="R105" s="1078"/>
      <c r="S105" s="1078"/>
      <c r="T105" s="1078"/>
      <c r="U105" s="1078"/>
    </row>
    <row r="106" spans="1:21" ht="16.5" customHeight="1">
      <c r="A106" s="321">
        <v>3</v>
      </c>
      <c r="B106" s="210" t="s">
        <v>359</v>
      </c>
      <c r="C106" s="215" t="s">
        <v>106</v>
      </c>
      <c r="D106" s="207" t="s">
        <v>168</v>
      </c>
      <c r="E106" s="94" t="s">
        <v>167</v>
      </c>
      <c r="F106" s="208">
        <f>'Погр. тип 1_рыхл'!F13</f>
        <v>1.4</v>
      </c>
      <c r="G106" s="208">
        <f>'Погр. тип 1_рыхл'!G13</f>
        <v>1.4</v>
      </c>
      <c r="H106" s="208">
        <f>'Погр. тип 1_рыхл'!H13</f>
        <v>1.4</v>
      </c>
      <c r="I106" s="208">
        <f>'Погр. тип 1_рыхл'!I13</f>
        <v>1.4</v>
      </c>
      <c r="J106" s="208"/>
      <c r="Q106" s="1078"/>
      <c r="R106" s="1078"/>
      <c r="S106" s="1078"/>
      <c r="T106" s="1078"/>
      <c r="U106" s="1078"/>
    </row>
    <row r="107" spans="1:21" ht="15.75" customHeight="1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IF('Погр. тип 1_рыхл'!F14&lt;'Погр. тип 1_рыхл'!F16,ROUND(F6/F7,1),'Погр. тип 1_рыхл'!F16)</f>
        <v>46.153846153846153</v>
      </c>
      <c r="G107" s="41">
        <f>IF('Погр. тип 1_рыхл'!G14&lt;'Погр. тип 1_рыхл'!G16,ROUND(G6/G7,1),'Погр. тип 1_рыхл'!G16)</f>
        <v>46.153846153846153</v>
      </c>
      <c r="H107" s="41">
        <f>IF('Погр. тип 1_рыхл'!H14&lt;'Погр. тип 1_рыхл'!H16,ROUND(H6/H7,1),'Погр. тип 1_рыхл'!H16)</f>
        <v>46.153846153846153</v>
      </c>
      <c r="I107" s="41">
        <f>IF('Погр. тип 1_рыхл'!I14&lt;'Погр. тип 1_рыхл'!I16,ROUND(I6/I7,1),'Погр. тип 1_рыхл'!I16)</f>
        <v>46.153846153846153</v>
      </c>
      <c r="J107" s="41"/>
      <c r="Q107" s="1078"/>
      <c r="R107" s="1078"/>
      <c r="S107" s="1078"/>
      <c r="T107" s="1078"/>
      <c r="U107" s="1078"/>
    </row>
    <row r="108" spans="1:21" ht="12.75" customHeight="1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64.599999999999994</v>
      </c>
      <c r="G108" s="97">
        <f>ROUND(G107*G106,1)</f>
        <v>64.599999999999994</v>
      </c>
      <c r="H108" s="97">
        <f>ROUND(H107*H106,1)</f>
        <v>64.599999999999994</v>
      </c>
      <c r="I108" s="97">
        <f>ROUND(I107*I106,1)</f>
        <v>64.599999999999994</v>
      </c>
      <c r="J108" s="97"/>
    </row>
    <row r="109" spans="1:21" ht="13.5" customHeight="1">
      <c r="A109" s="321">
        <v>6</v>
      </c>
      <c r="B109" s="575" t="s">
        <v>160</v>
      </c>
      <c r="C109" s="270" t="s">
        <v>159</v>
      </c>
      <c r="D109" s="576" t="s">
        <v>11</v>
      </c>
      <c r="E109" s="403" t="s">
        <v>158</v>
      </c>
      <c r="F109" s="247">
        <v>20</v>
      </c>
      <c r="G109" s="247">
        <v>20</v>
      </c>
      <c r="H109" s="247">
        <v>20</v>
      </c>
      <c r="I109" s="247">
        <v>20</v>
      </c>
      <c r="J109" s="336" t="s">
        <v>153</v>
      </c>
    </row>
    <row r="110" spans="1:21" ht="14.25" customHeight="1">
      <c r="A110" s="321">
        <v>7</v>
      </c>
      <c r="B110" s="96" t="s">
        <v>157</v>
      </c>
      <c r="C110" s="95" t="s">
        <v>156</v>
      </c>
      <c r="D110" s="214" t="s">
        <v>151</v>
      </c>
      <c r="E110" s="209" t="s">
        <v>61</v>
      </c>
      <c r="F110" s="213">
        <f>'Погр. тип 1_рыхл'!F20</f>
        <v>7.6</v>
      </c>
      <c r="G110" s="213">
        <f>'Погр. тип 1_рыхл'!G20</f>
        <v>7.6</v>
      </c>
      <c r="H110" s="213">
        <f>'Погр. тип 1_рыхл'!H20</f>
        <v>7.6</v>
      </c>
      <c r="I110" s="213">
        <f>'Погр. тип 1_рыхл'!I20</f>
        <v>7.6</v>
      </c>
      <c r="J110" s="337"/>
    </row>
    <row r="111" spans="1:21" ht="14.25" customHeight="1">
      <c r="A111" s="321">
        <v>8</v>
      </c>
      <c r="B111" s="575" t="s">
        <v>155</v>
      </c>
      <c r="C111" s="270" t="s">
        <v>154</v>
      </c>
      <c r="D111" s="576" t="s">
        <v>11</v>
      </c>
      <c r="E111" s="596" t="s">
        <v>61</v>
      </c>
      <c r="F111" s="247">
        <v>1</v>
      </c>
      <c r="G111" s="247">
        <v>1</v>
      </c>
      <c r="H111" s="247">
        <v>1</v>
      </c>
      <c r="I111" s="247">
        <v>1</v>
      </c>
      <c r="J111" s="336" t="s">
        <v>153</v>
      </c>
    </row>
    <row r="112" spans="1:21" ht="14.25" customHeight="1">
      <c r="A112" s="321">
        <v>9</v>
      </c>
      <c r="B112" s="212" t="s">
        <v>455</v>
      </c>
      <c r="C112" s="94" t="s">
        <v>152</v>
      </c>
      <c r="D112" s="211" t="s">
        <v>151</v>
      </c>
      <c r="E112" s="94" t="s">
        <v>127</v>
      </c>
      <c r="F112" s="98">
        <f>'Погр. тип 1_рыхл'!F24</f>
        <v>403.83954138183827</v>
      </c>
      <c r="G112" s="98">
        <f>'Погр. тип 1_рыхл'!G24</f>
        <v>403.83954138183827</v>
      </c>
      <c r="H112" s="98">
        <f>'Погр. тип 1_рыхл'!H24</f>
        <v>403.83954138183827</v>
      </c>
      <c r="I112" s="98">
        <f>'Погр. тип 1_рыхл'!I24</f>
        <v>403.83954138183827</v>
      </c>
      <c r="J112" s="98"/>
    </row>
    <row r="113" spans="1:22" ht="14.25" customHeight="1" thickBot="1">
      <c r="A113" s="321">
        <v>10</v>
      </c>
      <c r="B113" s="271" t="s">
        <v>150</v>
      </c>
      <c r="C113" s="270" t="s">
        <v>149</v>
      </c>
      <c r="D113" s="597" t="s">
        <v>148</v>
      </c>
      <c r="E113" s="272"/>
      <c r="F113" s="273" t="s">
        <v>576</v>
      </c>
      <c r="G113" s="273" t="s">
        <v>576</v>
      </c>
      <c r="H113" s="273" t="s">
        <v>576</v>
      </c>
      <c r="I113" s="273" t="s">
        <v>576</v>
      </c>
      <c r="J113" s="328"/>
    </row>
    <row r="114" spans="1:22" ht="16.5" customHeight="1">
      <c r="A114" s="315">
        <v>11.1</v>
      </c>
      <c r="B114" s="316" t="s">
        <v>383</v>
      </c>
      <c r="C114" s="317" t="s">
        <v>147</v>
      </c>
      <c r="D114" s="318" t="s">
        <v>146</v>
      </c>
      <c r="E114" s="319" t="s">
        <v>145</v>
      </c>
      <c r="F114" s="320">
        <f>F235</f>
        <v>0</v>
      </c>
      <c r="G114" s="320">
        <f t="shared" ref="G114:H114" si="3">G235</f>
        <v>1.4600000000000002</v>
      </c>
      <c r="H114" s="320">
        <f t="shared" si="3"/>
        <v>1.46</v>
      </c>
      <c r="I114" s="320">
        <f>I235</f>
        <v>1.46</v>
      </c>
      <c r="J114" s="329" t="s">
        <v>222</v>
      </c>
    </row>
    <row r="115" spans="1:22" ht="14.25" customHeight="1">
      <c r="A115" s="321">
        <v>11.1</v>
      </c>
      <c r="B115" s="275" t="s">
        <v>384</v>
      </c>
      <c r="C115" s="270"/>
      <c r="D115" s="274"/>
      <c r="E115" s="276" t="s">
        <v>126</v>
      </c>
      <c r="F115" s="277">
        <f>'Погр. тип 1_рыхл'!F22</f>
        <v>0</v>
      </c>
      <c r="G115" s="277">
        <f>'Погр. тип 1_рыхл'!G22</f>
        <v>182499.5</v>
      </c>
      <c r="H115" s="277">
        <f>'Погр. тип 1_рыхл'!H22</f>
        <v>266914.5</v>
      </c>
      <c r="I115" s="277">
        <f>'Погр. тип 1_рыхл'!I22</f>
        <v>69415</v>
      </c>
      <c r="J115" s="346" t="s">
        <v>222</v>
      </c>
    </row>
    <row r="116" spans="1:22" ht="14.25" customHeight="1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0</v>
      </c>
      <c r="G116" s="204">
        <f>IFERROR(ROUND(60*2*G114/G$109,2),0)</f>
        <v>8.76</v>
      </c>
      <c r="H116" s="204">
        <f>IFERROR(ROUND(60*2*H114/H$109,2),0)</f>
        <v>8.76</v>
      </c>
      <c r="I116" s="760">
        <f>IFERROR(ROUND(60*2*I114/I$109,2),0)</f>
        <v>8.76</v>
      </c>
      <c r="J116" s="330"/>
      <c r="Q116" s="1078"/>
      <c r="R116" s="1078"/>
      <c r="S116" s="1078"/>
      <c r="T116" s="1078"/>
      <c r="U116" s="1078"/>
      <c r="V116" s="1078"/>
    </row>
    <row r="117" spans="1:22" ht="14.25" customHeight="1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0</v>
      </c>
      <c r="G117" s="203">
        <f>IF(G116=0,0,G$110+G$111+G116)</f>
        <v>17.36</v>
      </c>
      <c r="H117" s="203">
        <f>IF(H116=0,0,H$110+H$111+H116)</f>
        <v>17.36</v>
      </c>
      <c r="I117" s="203">
        <f>IF(I116=0,0,I$110+I$111+I116)</f>
        <v>17.36</v>
      </c>
      <c r="J117" s="326"/>
      <c r="Q117" s="1111"/>
      <c r="R117" s="1111"/>
      <c r="S117" s="1111"/>
      <c r="T117" s="1111"/>
      <c r="U117" s="1111"/>
      <c r="V117" s="1111"/>
    </row>
    <row r="118" spans="1:22" ht="16.5" customHeight="1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0</v>
      </c>
      <c r="G118" s="196">
        <f>IF(G117=0,0,ROUND(60/G117,1))</f>
        <v>3.5</v>
      </c>
      <c r="H118" s="196">
        <f>IF(H117=0,0,ROUND(60/H117,1))</f>
        <v>3.5</v>
      </c>
      <c r="I118" s="762">
        <f>IF(I117=0,0,ROUND(60/I117,1))</f>
        <v>3.5</v>
      </c>
      <c r="J118" s="326"/>
    </row>
    <row r="119" spans="1:22" ht="16.5" customHeight="1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0</v>
      </c>
      <c r="G119" s="201">
        <f>ROUND(G118*G$107,0)</f>
        <v>162</v>
      </c>
      <c r="H119" s="201">
        <f>ROUND(H118*H$107,0)</f>
        <v>162</v>
      </c>
      <c r="I119" s="201">
        <f>ROUND(I118*I$107,0)</f>
        <v>162</v>
      </c>
      <c r="J119" s="327"/>
    </row>
    <row r="120" spans="1:22" ht="16.5" customHeight="1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764">
        <f>IF(I$14="да",0,IF(I119=0,0,(ROUND(I117*(ROUNDUP(I$13/I119,0)-ROUND(I$13/I119,2))/ROUND(I$13/I119,2),2))))</f>
        <v>0</v>
      </c>
      <c r="J120" s="331"/>
    </row>
    <row r="121" spans="1:22" ht="15.75" customHeight="1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0</v>
      </c>
      <c r="G121" s="196">
        <f>G117+G120</f>
        <v>17.36</v>
      </c>
      <c r="H121" s="196">
        <f>H117+H120</f>
        <v>17.36</v>
      </c>
      <c r="I121" s="762">
        <f>I117+I120</f>
        <v>17.36</v>
      </c>
      <c r="J121" s="326"/>
    </row>
    <row r="122" spans="1:22" ht="12.75" customHeigh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0</v>
      </c>
      <c r="G122" s="196">
        <f>IF(G121=0,0,60/G121)</f>
        <v>3.4562211981566819</v>
      </c>
      <c r="H122" s="196">
        <f>IF(H121=0,0,60/H121)</f>
        <v>3.4562211981566819</v>
      </c>
      <c r="I122" s="762">
        <f>IF(I121=0,0,60/I121)</f>
        <v>3.4562211981566819</v>
      </c>
      <c r="J122" s="330"/>
    </row>
    <row r="123" spans="1:22" ht="13.5" customHeight="1" thickBo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0</v>
      </c>
      <c r="G123" s="195">
        <f>ROUND(G122*G$8,1)</f>
        <v>111.6</v>
      </c>
      <c r="H123" s="195">
        <f>ROUND(H122*H$8,1)</f>
        <v>112</v>
      </c>
      <c r="I123" s="765">
        <f>ROUND(I122*I$8,1)</f>
        <v>109.2</v>
      </c>
      <c r="J123" s="332"/>
    </row>
    <row r="124" spans="1:22" ht="14.25" customHeight="1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0</v>
      </c>
      <c r="G124" s="613">
        <f>IFERROR(G115/G$107*G114*G$108,0)</f>
        <v>372940.16157666664</v>
      </c>
      <c r="H124" s="613">
        <f>IFERROR(H115/H$107*H114*H$108,0)</f>
        <v>545443.33961000002</v>
      </c>
      <c r="I124" s="766">
        <f>IFERROR(I115/I$107*I114*I$108,0)</f>
        <v>141850.47803333332</v>
      </c>
      <c r="J124" s="612"/>
      <c r="Q124" s="1638" t="s">
        <v>774</v>
      </c>
      <c r="R124" s="1639" t="s">
        <v>775</v>
      </c>
      <c r="S124" s="1639" t="s">
        <v>776</v>
      </c>
      <c r="T124" s="1640" t="s">
        <v>777</v>
      </c>
      <c r="U124" s="1640">
        <v>2023</v>
      </c>
    </row>
    <row r="125" spans="1:22" ht="14.25" hidden="1" customHeight="1">
      <c r="A125" s="315">
        <v>11.2</v>
      </c>
      <c r="B125" s="316" t="s">
        <v>423</v>
      </c>
      <c r="C125" s="317" t="s">
        <v>147</v>
      </c>
      <c r="D125" s="318" t="s">
        <v>146</v>
      </c>
      <c r="E125" s="319" t="s">
        <v>145</v>
      </c>
      <c r="F125" s="320">
        <v>0</v>
      </c>
      <c r="G125" s="320">
        <v>0</v>
      </c>
      <c r="H125" s="320">
        <v>0</v>
      </c>
      <c r="I125" s="320">
        <v>0</v>
      </c>
      <c r="J125" s="329" t="s">
        <v>222</v>
      </c>
      <c r="Q125" s="1126"/>
      <c r="R125" s="1127"/>
      <c r="S125" s="1127"/>
      <c r="T125" s="1628"/>
      <c r="U125" s="1628"/>
    </row>
    <row r="126" spans="1:22" ht="14.25" hidden="1" customHeight="1">
      <c r="A126" s="322">
        <v>11.2</v>
      </c>
      <c r="B126" s="275" t="s">
        <v>416</v>
      </c>
      <c r="C126" s="270"/>
      <c r="D126" s="274"/>
      <c r="E126" s="276" t="s">
        <v>126</v>
      </c>
      <c r="F126" s="277">
        <v>0</v>
      </c>
      <c r="G126" s="277">
        <v>0</v>
      </c>
      <c r="H126" s="277">
        <v>0</v>
      </c>
      <c r="I126" s="277">
        <v>0</v>
      </c>
      <c r="J126" s="346" t="s">
        <v>222</v>
      </c>
      <c r="Q126" s="1126"/>
      <c r="R126" s="1127"/>
      <c r="S126" s="1127"/>
      <c r="T126" s="1628"/>
      <c r="U126" s="1628"/>
    </row>
    <row r="127" spans="1:22" ht="14.25" hidden="1" customHeight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330"/>
      <c r="Q127" s="1126"/>
      <c r="R127" s="1127"/>
      <c r="S127" s="1127"/>
      <c r="T127" s="1628"/>
      <c r="U127" s="1628"/>
    </row>
    <row r="128" spans="1:22" ht="16.5" hidden="1" customHeight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185">
        <f>IF(I127=0,0,I$110+I$111+I127)</f>
        <v>0</v>
      </c>
      <c r="J128" s="326"/>
      <c r="Q128" s="1126"/>
      <c r="R128" s="1127"/>
      <c r="S128" s="1127"/>
      <c r="T128" s="1628"/>
      <c r="U128" s="1628"/>
    </row>
    <row r="129" spans="1:21" ht="14.25" hidden="1" customHeight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178">
        <f>IF(I128=0,0,ROUND(60/I128,1))</f>
        <v>0</v>
      </c>
      <c r="J129" s="326"/>
      <c r="Q129" s="1126"/>
      <c r="R129" s="1127"/>
      <c r="S129" s="1127"/>
      <c r="T129" s="1628"/>
      <c r="U129" s="1628"/>
    </row>
    <row r="130" spans="1:21" ht="14.25" hidden="1" customHeight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183">
        <f>ROUND(I129*I$107,0)</f>
        <v>0</v>
      </c>
      <c r="J130" s="327"/>
      <c r="Q130" s="1126"/>
      <c r="R130" s="1127"/>
      <c r="S130" s="1127"/>
      <c r="T130" s="1628"/>
      <c r="U130" s="1628"/>
    </row>
    <row r="131" spans="1:21" ht="14.25" hidden="1" customHeight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181">
        <f>IF(I$14="да",0,IF(I130=0,0,(ROUND(I128*(ROUNDUP(I$13/I130,0)-ROUND(I$13/I130,2))/ROUND(I$13/I130,2),2))))</f>
        <v>0</v>
      </c>
      <c r="J131" s="331"/>
      <c r="Q131" s="1126"/>
      <c r="R131" s="1127"/>
      <c r="S131" s="1127"/>
      <c r="T131" s="1628"/>
      <c r="U131" s="1628"/>
    </row>
    <row r="132" spans="1:21" ht="16.5" hidden="1" customHeight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178">
        <f>I128+I131</f>
        <v>0</v>
      </c>
      <c r="J132" s="326"/>
      <c r="Q132" s="1126"/>
      <c r="R132" s="1127"/>
      <c r="S132" s="1127"/>
      <c r="T132" s="1628"/>
      <c r="U132" s="1628"/>
    </row>
    <row r="133" spans="1:21" ht="16.5" hidden="1" customHeight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178">
        <f>IF(I132=0,0,60/I132)</f>
        <v>0</v>
      </c>
      <c r="J133" s="330"/>
      <c r="Q133" s="1126"/>
      <c r="R133" s="1127"/>
      <c r="S133" s="1127"/>
      <c r="T133" s="1628"/>
      <c r="U133" s="1628"/>
    </row>
    <row r="134" spans="1:21" ht="16.5" hidden="1" customHeight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177">
        <f>ROUND(I133*I$8,1)</f>
        <v>0</v>
      </c>
      <c r="J134" s="332"/>
      <c r="Q134" s="1126"/>
      <c r="R134" s="1127"/>
      <c r="S134" s="1127"/>
      <c r="T134" s="1628"/>
      <c r="U134" s="1628"/>
    </row>
    <row r="135" spans="1:21" ht="15.75" hidden="1" customHeight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651">
        <f>IFERROR(I126/I$107*I125*I$108,0)</f>
        <v>0</v>
      </c>
      <c r="J135" s="612"/>
      <c r="Q135" s="1126"/>
      <c r="R135" s="1127"/>
      <c r="S135" s="1127"/>
      <c r="T135" s="1628"/>
      <c r="U135" s="1628"/>
    </row>
    <row r="136" spans="1:21" ht="12.75" hidden="1" customHeight="1">
      <c r="A136" s="315">
        <v>11.3</v>
      </c>
      <c r="B136" s="316" t="s">
        <v>392</v>
      </c>
      <c r="C136" s="317" t="s">
        <v>147</v>
      </c>
      <c r="D136" s="318" t="s">
        <v>146</v>
      </c>
      <c r="E136" s="319" t="s">
        <v>145</v>
      </c>
      <c r="F136" s="320">
        <v>0</v>
      </c>
      <c r="G136" s="320">
        <v>0</v>
      </c>
      <c r="H136" s="320">
        <v>0</v>
      </c>
      <c r="I136" s="320">
        <v>0</v>
      </c>
      <c r="J136" s="329" t="s">
        <v>222</v>
      </c>
      <c r="Q136" s="1126"/>
      <c r="R136" s="1127"/>
      <c r="S136" s="1127"/>
      <c r="T136" s="1628"/>
      <c r="U136" s="1628"/>
    </row>
    <row r="137" spans="1:21" ht="13.5" hidden="1" customHeight="1">
      <c r="A137" s="322">
        <v>11.3</v>
      </c>
      <c r="B137" s="275" t="s">
        <v>417</v>
      </c>
      <c r="C137" s="270"/>
      <c r="D137" s="274"/>
      <c r="E137" s="276" t="s">
        <v>126</v>
      </c>
      <c r="F137" s="277">
        <v>0</v>
      </c>
      <c r="G137" s="277">
        <v>0</v>
      </c>
      <c r="H137" s="277">
        <v>0</v>
      </c>
      <c r="I137" s="277">
        <v>0</v>
      </c>
      <c r="J137" s="346" t="s">
        <v>222</v>
      </c>
      <c r="Q137" s="1126"/>
      <c r="R137" s="1127"/>
      <c r="S137" s="1127"/>
      <c r="T137" s="1628"/>
      <c r="U137" s="1628"/>
    </row>
    <row r="138" spans="1:21" ht="14.25" hidden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169">
        <f>IFERROR(ROUND(60*2*I136/I$109,2),0)</f>
        <v>0</v>
      </c>
      <c r="J138" s="330"/>
      <c r="Q138" s="1126"/>
      <c r="R138" s="1127"/>
      <c r="S138" s="1127"/>
      <c r="T138" s="1628"/>
      <c r="U138" s="1628"/>
    </row>
    <row r="139" spans="1:21" ht="14.25" hidden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168">
        <f>IF(I138=0,0,I$110+I$111+I138)</f>
        <v>0</v>
      </c>
      <c r="J139" s="326"/>
      <c r="Q139" s="1126"/>
      <c r="R139" s="1127"/>
      <c r="S139" s="1127"/>
      <c r="T139" s="1628"/>
      <c r="U139" s="1628"/>
    </row>
    <row r="140" spans="1:21" ht="14.25" hidden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161">
        <f>IF(I139=0,0,ROUND(60/I139,1))</f>
        <v>0</v>
      </c>
      <c r="J140" s="326"/>
      <c r="Q140" s="1126"/>
      <c r="R140" s="1127"/>
      <c r="S140" s="1127"/>
      <c r="T140" s="1628"/>
      <c r="U140" s="1628"/>
    </row>
    <row r="141" spans="1:21" ht="16.5" hidden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166">
        <f>ROUND(I140*I$107,0)</f>
        <v>0</v>
      </c>
      <c r="J141" s="327"/>
      <c r="Q141" s="1126"/>
      <c r="R141" s="1127"/>
      <c r="S141" s="1127"/>
      <c r="T141" s="1628"/>
      <c r="U141" s="1628"/>
    </row>
    <row r="142" spans="1:21" ht="14.25" hidden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164">
        <f>IF(I$14="да",0,IF(I141=0,0,(ROUND(I139*(ROUNDUP(I$13/I141,0)-ROUND(I$13/I141,2))/ROUND(I$13/I141,2),2))))</f>
        <v>0</v>
      </c>
      <c r="J142" s="331"/>
      <c r="Q142" s="1126"/>
      <c r="R142" s="1127"/>
      <c r="S142" s="1127"/>
      <c r="T142" s="1628"/>
      <c r="U142" s="1628"/>
    </row>
    <row r="143" spans="1:21" ht="14.25" hidden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161">
        <f>I139+I142</f>
        <v>0</v>
      </c>
      <c r="J143" s="326"/>
      <c r="Q143" s="1126"/>
      <c r="R143" s="1127"/>
      <c r="S143" s="1127"/>
      <c r="T143" s="1628"/>
      <c r="U143" s="1628"/>
    </row>
    <row r="144" spans="1:21" s="91" customFormat="1" ht="14.25" hidden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161">
        <f>IF(I143=0,0,60/I143)</f>
        <v>0</v>
      </c>
      <c r="J144" s="330"/>
      <c r="Q144" s="1629"/>
      <c r="R144" s="1630"/>
      <c r="S144" s="1630"/>
      <c r="T144" s="1631"/>
      <c r="U144" s="1631"/>
    </row>
    <row r="145" spans="1:21" ht="16.5" hidden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160">
        <f>ROUND(I144*I$8,1)</f>
        <v>0</v>
      </c>
      <c r="J145" s="332"/>
      <c r="Q145" s="1126"/>
      <c r="R145" s="1127"/>
      <c r="S145" s="1127"/>
      <c r="T145" s="1628"/>
      <c r="U145" s="1628"/>
    </row>
    <row r="146" spans="1:21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621">
        <f>IFERROR(I137/I$107*I136*I$108,0)</f>
        <v>0</v>
      </c>
      <c r="J146" s="612"/>
      <c r="Q146" s="1126"/>
      <c r="R146" s="1127"/>
      <c r="S146" s="1127"/>
      <c r="T146" s="1628"/>
      <c r="U146" s="1628"/>
    </row>
    <row r="147" spans="1:21" ht="14.25" hidden="1">
      <c r="A147" s="315">
        <v>11.4</v>
      </c>
      <c r="B147" s="316" t="s">
        <v>431</v>
      </c>
      <c r="C147" s="317" t="s">
        <v>147</v>
      </c>
      <c r="D147" s="318" t="s">
        <v>146</v>
      </c>
      <c r="E147" s="319" t="s">
        <v>145</v>
      </c>
      <c r="F147" s="320">
        <v>0</v>
      </c>
      <c r="G147" s="320">
        <v>0</v>
      </c>
      <c r="H147" s="320">
        <v>0</v>
      </c>
      <c r="I147" s="320">
        <v>0</v>
      </c>
      <c r="J147" s="329" t="s">
        <v>222</v>
      </c>
      <c r="Q147" s="1126"/>
      <c r="R147" s="1127"/>
      <c r="S147" s="1127"/>
      <c r="T147" s="1628"/>
      <c r="U147" s="1628"/>
    </row>
    <row r="148" spans="1:21" ht="15.75" hidden="1">
      <c r="A148" s="321">
        <v>11.4</v>
      </c>
      <c r="B148" s="275" t="s">
        <v>418</v>
      </c>
      <c r="C148" s="270"/>
      <c r="D148" s="274"/>
      <c r="E148" s="276" t="s">
        <v>126</v>
      </c>
      <c r="F148" s="277">
        <v>0</v>
      </c>
      <c r="G148" s="277">
        <v>0</v>
      </c>
      <c r="H148" s="277">
        <v>0</v>
      </c>
      <c r="I148" s="277">
        <v>0</v>
      </c>
      <c r="J148" s="346" t="s">
        <v>222</v>
      </c>
      <c r="Q148" s="1126"/>
      <c r="R148" s="1127"/>
      <c r="S148" s="1127"/>
      <c r="T148" s="1628"/>
      <c r="U148" s="1628"/>
    </row>
    <row r="149" spans="1:21" ht="14.25" hidden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150">
        <f>IFERROR(ROUND(60*2*I147/I$109,2),0)</f>
        <v>0</v>
      </c>
      <c r="J149" s="330"/>
      <c r="Q149" s="1126"/>
      <c r="R149" s="1127"/>
      <c r="S149" s="1127"/>
      <c r="T149" s="1628"/>
      <c r="U149" s="1628"/>
    </row>
    <row r="150" spans="1:21" ht="14.25" hidden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149">
        <f>IF(I149=0,0,I$110+I$111+I149)</f>
        <v>0</v>
      </c>
      <c r="J150" s="326"/>
      <c r="Q150" s="1126"/>
      <c r="R150" s="1127"/>
      <c r="S150" s="1127"/>
      <c r="T150" s="1628"/>
      <c r="U150" s="1628"/>
    </row>
    <row r="151" spans="1:21" ht="14.25" hidden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142">
        <f>IF(I150=0,0,ROUND(60/I150,1))</f>
        <v>0</v>
      </c>
      <c r="J151" s="326"/>
      <c r="Q151" s="1126"/>
      <c r="R151" s="1127"/>
      <c r="S151" s="1127"/>
      <c r="T151" s="1628"/>
      <c r="U151" s="1628"/>
    </row>
    <row r="152" spans="1:21" ht="16.5" hidden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147">
        <f>ROUND(I151*I$107,0)</f>
        <v>0</v>
      </c>
      <c r="J152" s="327"/>
      <c r="Q152" s="1126"/>
      <c r="R152" s="1127"/>
      <c r="S152" s="1127"/>
      <c r="T152" s="1628"/>
      <c r="U152" s="1628"/>
    </row>
    <row r="153" spans="1:21" ht="14.25" hidden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145">
        <f>IF(I$14="да",0,IF(I152=0,0,(ROUND(I150*(ROUNDUP(I$13/I152,0)-ROUND(I$13/I152,2))/ROUND(I$13/I152,2),2))))</f>
        <v>0</v>
      </c>
      <c r="J153" s="331"/>
      <c r="Q153" s="1126"/>
      <c r="R153" s="1127"/>
      <c r="S153" s="1127"/>
      <c r="T153" s="1628"/>
      <c r="U153" s="1628"/>
    </row>
    <row r="154" spans="1:21" ht="14.25" hidden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142">
        <f>I150+I153</f>
        <v>0</v>
      </c>
      <c r="J154" s="326"/>
      <c r="Q154" s="1126"/>
      <c r="R154" s="1127"/>
      <c r="S154" s="1127"/>
      <c r="T154" s="1628"/>
      <c r="U154" s="1628"/>
    </row>
    <row r="155" spans="1:21" ht="14.25" hidden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142">
        <f>IF(I154=0,0,60/I154)</f>
        <v>0</v>
      </c>
      <c r="J155" s="330"/>
      <c r="Q155" s="1126"/>
      <c r="R155" s="1127"/>
      <c r="S155" s="1127"/>
      <c r="T155" s="1628"/>
      <c r="U155" s="1628"/>
    </row>
    <row r="156" spans="1:21" ht="16.5" hidden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141">
        <f>ROUND(I155*I$8,1)</f>
        <v>0</v>
      </c>
      <c r="J156" s="332"/>
      <c r="Q156" s="1126"/>
      <c r="R156" s="1127"/>
      <c r="S156" s="1127"/>
      <c r="T156" s="1628"/>
      <c r="U156" s="1628"/>
    </row>
    <row r="157" spans="1:21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626">
        <f>IFERROR(I148/I$107*I147*I$108,0)</f>
        <v>0</v>
      </c>
      <c r="J157" s="612"/>
      <c r="Q157" s="1126"/>
      <c r="R157" s="1127"/>
      <c r="S157" s="1127"/>
      <c r="T157" s="1628"/>
      <c r="U157" s="1628"/>
    </row>
    <row r="158" spans="1:21" ht="14.25" hidden="1">
      <c r="A158" s="315">
        <v>11.5</v>
      </c>
      <c r="B158" s="316" t="s">
        <v>400</v>
      </c>
      <c r="C158" s="317" t="s">
        <v>147</v>
      </c>
      <c r="D158" s="318" t="s">
        <v>146</v>
      </c>
      <c r="E158" s="319" t="s">
        <v>145</v>
      </c>
      <c r="F158" s="320">
        <v>0</v>
      </c>
      <c r="G158" s="320">
        <v>0</v>
      </c>
      <c r="H158" s="320">
        <v>0</v>
      </c>
      <c r="I158" s="320">
        <v>0</v>
      </c>
      <c r="J158" s="329" t="s">
        <v>222</v>
      </c>
      <c r="Q158" s="1126"/>
      <c r="R158" s="1127"/>
      <c r="S158" s="1127"/>
      <c r="T158" s="1628"/>
      <c r="U158" s="1628"/>
    </row>
    <row r="159" spans="1:21" ht="15.75" hidden="1">
      <c r="A159" s="322">
        <v>11.5</v>
      </c>
      <c r="B159" s="275" t="s">
        <v>419</v>
      </c>
      <c r="C159" s="270"/>
      <c r="D159" s="274"/>
      <c r="E159" s="276" t="s">
        <v>126</v>
      </c>
      <c r="F159" s="277">
        <v>0</v>
      </c>
      <c r="G159" s="277">
        <v>0</v>
      </c>
      <c r="H159" s="277">
        <v>0</v>
      </c>
      <c r="I159" s="277">
        <v>0</v>
      </c>
      <c r="J159" s="346" t="s">
        <v>222</v>
      </c>
      <c r="Q159" s="1126"/>
      <c r="R159" s="1127"/>
      <c r="S159" s="1127"/>
      <c r="T159" s="1628"/>
      <c r="U159" s="1628"/>
    </row>
    <row r="160" spans="1:21" ht="14.25" hidden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132">
        <f>IFERROR(ROUND(60*2*I158/I$109,2),0)</f>
        <v>0</v>
      </c>
      <c r="J160" s="330"/>
      <c r="Q160" s="1126"/>
      <c r="R160" s="1127"/>
      <c r="S160" s="1127"/>
      <c r="T160" s="1628"/>
      <c r="U160" s="1628"/>
    </row>
    <row r="161" spans="1:21" ht="14.25" hidden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131">
        <f>IF(I160=0,0,I$110+I$111+I160)</f>
        <v>0</v>
      </c>
      <c r="J161" s="326"/>
      <c r="Q161" s="1126"/>
      <c r="R161" s="1127"/>
      <c r="S161" s="1127"/>
      <c r="T161" s="1628"/>
      <c r="U161" s="1628"/>
    </row>
    <row r="162" spans="1:21" ht="14.25" hidden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124">
        <f>IF(I161=0,0,ROUND(60/I161,1))</f>
        <v>0</v>
      </c>
      <c r="J162" s="326"/>
      <c r="Q162" s="1126"/>
      <c r="R162" s="1127"/>
      <c r="S162" s="1127"/>
      <c r="T162" s="1628"/>
      <c r="U162" s="1628"/>
    </row>
    <row r="163" spans="1:21" ht="16.5" hidden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129">
        <f>ROUND(I162*I$107,0)</f>
        <v>0</v>
      </c>
      <c r="J163" s="327"/>
      <c r="Q163" s="1126"/>
      <c r="R163" s="1127"/>
      <c r="S163" s="1127"/>
      <c r="T163" s="1628"/>
      <c r="U163" s="1628"/>
    </row>
    <row r="164" spans="1:21" ht="14.25" hidden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127">
        <f>IF(I$14="да",0,IF(I163=0,0,(ROUND(I161*(ROUNDUP(I$13/I163,0)-ROUND(I$13/I163,2))/ROUND(I$13/I163,2),2))))</f>
        <v>0</v>
      </c>
      <c r="J164" s="331"/>
      <c r="Q164" s="1126"/>
      <c r="R164" s="1127"/>
      <c r="S164" s="1127"/>
      <c r="T164" s="1628"/>
      <c r="U164" s="1628"/>
    </row>
    <row r="165" spans="1:21" ht="14.25" hidden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124">
        <f>I161+I164</f>
        <v>0</v>
      </c>
      <c r="J165" s="326"/>
      <c r="Q165" s="1126"/>
      <c r="R165" s="1127"/>
      <c r="S165" s="1127"/>
      <c r="T165" s="1628"/>
      <c r="U165" s="1628"/>
    </row>
    <row r="166" spans="1:21" ht="14.25" hidden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124">
        <f>IF(I165=0,0,60/I165)</f>
        <v>0</v>
      </c>
      <c r="J166" s="330"/>
      <c r="Q166" s="1126"/>
      <c r="R166" s="1127"/>
      <c r="S166" s="1127"/>
      <c r="T166" s="1628"/>
      <c r="U166" s="1628"/>
    </row>
    <row r="167" spans="1:21" ht="16.5" hidden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123">
        <f>ROUND(I166*I$8,1)</f>
        <v>0</v>
      </c>
      <c r="J167" s="332"/>
      <c r="Q167" s="1126"/>
      <c r="R167" s="1127"/>
      <c r="S167" s="1127"/>
      <c r="T167" s="1628"/>
      <c r="U167" s="1628"/>
    </row>
    <row r="168" spans="1:21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631">
        <f>IFERROR(I159/I$107*I158*I$108,0)</f>
        <v>0</v>
      </c>
      <c r="J168" s="612"/>
      <c r="Q168" s="1126"/>
      <c r="R168" s="1127"/>
      <c r="S168" s="1127"/>
      <c r="T168" s="1628"/>
      <c r="U168" s="1628"/>
    </row>
    <row r="169" spans="1:21" ht="14.25" hidden="1">
      <c r="A169" s="315">
        <v>11.6</v>
      </c>
      <c r="B169" s="316" t="s">
        <v>439</v>
      </c>
      <c r="C169" s="317" t="s">
        <v>147</v>
      </c>
      <c r="D169" s="318" t="s">
        <v>146</v>
      </c>
      <c r="E169" s="319" t="s">
        <v>145</v>
      </c>
      <c r="F169" s="320">
        <v>0</v>
      </c>
      <c r="G169" s="320">
        <v>0</v>
      </c>
      <c r="H169" s="320">
        <v>0</v>
      </c>
      <c r="I169" s="320">
        <v>0</v>
      </c>
      <c r="J169" s="329" t="s">
        <v>222</v>
      </c>
      <c r="Q169" s="1126"/>
      <c r="R169" s="1127"/>
      <c r="S169" s="1127"/>
      <c r="T169" s="1628"/>
      <c r="U169" s="1628"/>
    </row>
    <row r="170" spans="1:21" ht="15.75" hidden="1">
      <c r="A170" s="321">
        <v>11.6</v>
      </c>
      <c r="B170" s="275" t="s">
        <v>420</v>
      </c>
      <c r="C170" s="270"/>
      <c r="D170" s="274"/>
      <c r="E170" s="276" t="s">
        <v>126</v>
      </c>
      <c r="F170" s="277">
        <v>0</v>
      </c>
      <c r="G170" s="277">
        <v>0</v>
      </c>
      <c r="H170" s="277">
        <v>0</v>
      </c>
      <c r="I170" s="277">
        <v>0</v>
      </c>
      <c r="J170" s="346" t="s">
        <v>222</v>
      </c>
      <c r="Q170" s="1126"/>
      <c r="R170" s="1127"/>
      <c r="S170" s="1127"/>
      <c r="T170" s="1628"/>
      <c r="U170" s="1628"/>
    </row>
    <row r="171" spans="1:21" ht="14.25" hidden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115">
        <f>IFERROR(ROUND(60*2*I169/I$109,2),0)</f>
        <v>0</v>
      </c>
      <c r="J171" s="330"/>
      <c r="Q171" s="1126"/>
      <c r="R171" s="1127"/>
      <c r="S171" s="1127"/>
      <c r="T171" s="1628"/>
      <c r="U171" s="1628"/>
    </row>
    <row r="172" spans="1:21" ht="14.25" hidden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114">
        <f>IF(I171=0,0,I$110+I$111+I171)</f>
        <v>0</v>
      </c>
      <c r="J172" s="326"/>
      <c r="Q172" s="1126"/>
      <c r="R172" s="1127"/>
      <c r="S172" s="1127"/>
      <c r="T172" s="1628"/>
      <c r="U172" s="1628"/>
    </row>
    <row r="173" spans="1:21" ht="14.25" hidden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107">
        <f>IF(I172=0,0,ROUND(60/I172,1))</f>
        <v>0</v>
      </c>
      <c r="J173" s="326"/>
      <c r="Q173" s="1126"/>
      <c r="R173" s="1127"/>
      <c r="S173" s="1127"/>
      <c r="T173" s="1628"/>
      <c r="U173" s="1628"/>
    </row>
    <row r="174" spans="1:21" ht="16.5" hidden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112">
        <f>ROUND(I173*I$107,0)</f>
        <v>0</v>
      </c>
      <c r="J174" s="327"/>
      <c r="Q174" s="1126"/>
      <c r="R174" s="1127"/>
      <c r="S174" s="1127"/>
      <c r="T174" s="1628"/>
      <c r="U174" s="1628"/>
    </row>
    <row r="175" spans="1:21" ht="14.25" hidden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110">
        <f>IF(I$14="да",0,IF(I174=0,0,(ROUND(I172*(ROUNDUP(I$13/I174,0)-ROUND(I$13/I174,2))/ROUND(I$13/I174,2),2))))</f>
        <v>0</v>
      </c>
      <c r="J175" s="331"/>
      <c r="Q175" s="1126"/>
      <c r="R175" s="1127"/>
      <c r="S175" s="1127"/>
      <c r="T175" s="1628"/>
      <c r="U175" s="1628"/>
    </row>
    <row r="176" spans="1:21" ht="14.25" hidden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107">
        <f>I172+I175</f>
        <v>0</v>
      </c>
      <c r="J176" s="326"/>
      <c r="Q176" s="1126"/>
      <c r="R176" s="1127"/>
      <c r="S176" s="1127"/>
      <c r="T176" s="1628"/>
      <c r="U176" s="1628"/>
    </row>
    <row r="177" spans="1:21" ht="14.25" hidden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107">
        <f>IF(I176=0,0,60/I176)</f>
        <v>0</v>
      </c>
      <c r="J177" s="330"/>
      <c r="Q177" s="1126"/>
      <c r="R177" s="1127"/>
      <c r="S177" s="1127"/>
      <c r="T177" s="1628"/>
      <c r="U177" s="1628"/>
    </row>
    <row r="178" spans="1:21" ht="16.5" hidden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106">
        <f>ROUND(I177*I$8,1)</f>
        <v>0</v>
      </c>
      <c r="J178" s="332"/>
      <c r="Q178" s="1126"/>
      <c r="R178" s="1127"/>
      <c r="S178" s="1127"/>
      <c r="T178" s="1628"/>
      <c r="U178" s="1628"/>
    </row>
    <row r="179" spans="1:21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636">
        <f>IFERROR(I170/I$107*I169*I$108,0)</f>
        <v>0</v>
      </c>
      <c r="J179" s="612"/>
      <c r="Q179" s="1126"/>
      <c r="R179" s="1127"/>
      <c r="S179" s="1127"/>
      <c r="T179" s="1628"/>
      <c r="U179" s="1628"/>
    </row>
    <row r="180" spans="1:21" ht="14.25" hidden="1">
      <c r="A180" s="315">
        <v>11.7</v>
      </c>
      <c r="B180" s="316" t="s">
        <v>408</v>
      </c>
      <c r="C180" s="317" t="s">
        <v>147</v>
      </c>
      <c r="D180" s="318" t="s">
        <v>146</v>
      </c>
      <c r="E180" s="319" t="s">
        <v>145</v>
      </c>
      <c r="F180" s="320">
        <v>0</v>
      </c>
      <c r="G180" s="320">
        <v>0</v>
      </c>
      <c r="H180" s="320">
        <v>0</v>
      </c>
      <c r="I180" s="320">
        <v>0</v>
      </c>
      <c r="J180" s="329" t="s">
        <v>222</v>
      </c>
      <c r="Q180" s="1126"/>
      <c r="R180" s="1127"/>
      <c r="S180" s="1127"/>
      <c r="T180" s="1628"/>
      <c r="U180" s="1628"/>
    </row>
    <row r="181" spans="1:21" ht="15.75" hidden="1">
      <c r="A181" s="322">
        <v>11.7</v>
      </c>
      <c r="B181" s="275" t="s">
        <v>421</v>
      </c>
      <c r="C181" s="270"/>
      <c r="D181" s="274"/>
      <c r="E181" s="276" t="s">
        <v>126</v>
      </c>
      <c r="F181" s="277">
        <v>0</v>
      </c>
      <c r="G181" s="277">
        <v>0</v>
      </c>
      <c r="H181" s="277">
        <v>0</v>
      </c>
      <c r="I181" s="277">
        <v>0</v>
      </c>
      <c r="J181" s="346" t="s">
        <v>222</v>
      </c>
      <c r="Q181" s="1126"/>
      <c r="R181" s="1127"/>
      <c r="S181" s="1127"/>
      <c r="T181" s="1628"/>
      <c r="U181" s="1628"/>
    </row>
    <row r="182" spans="1:21" ht="14.25" hidden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282">
        <f>IFERROR(ROUND(60*2*I180/I$109,2),0)</f>
        <v>0</v>
      </c>
      <c r="J182" s="330"/>
      <c r="Q182" s="1126"/>
      <c r="R182" s="1127"/>
      <c r="S182" s="1127"/>
      <c r="T182" s="1628"/>
      <c r="U182" s="1628"/>
    </row>
    <row r="183" spans="1:21" ht="14.25" hidden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284">
        <f>IF(I182=0,0,I$110+I$111+I182)</f>
        <v>0</v>
      </c>
      <c r="J183" s="326"/>
      <c r="Q183" s="1126"/>
      <c r="R183" s="1127"/>
      <c r="S183" s="1127"/>
      <c r="T183" s="1628"/>
      <c r="U183" s="1628"/>
    </row>
    <row r="184" spans="1:21" ht="14.25" hidden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287">
        <f>IF(I183=0,0,ROUND(60/I183,1))</f>
        <v>0</v>
      </c>
      <c r="J184" s="326"/>
      <c r="Q184" s="1126"/>
      <c r="R184" s="1127"/>
      <c r="S184" s="1127"/>
      <c r="T184" s="1628"/>
      <c r="U184" s="1628"/>
    </row>
    <row r="185" spans="1:21" ht="16.5" hidden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290">
        <f>ROUND(I184*I$107,0)</f>
        <v>0</v>
      </c>
      <c r="J185" s="327"/>
      <c r="Q185" s="1126"/>
      <c r="R185" s="1127"/>
      <c r="S185" s="1127"/>
      <c r="T185" s="1628"/>
      <c r="U185" s="1628"/>
    </row>
    <row r="186" spans="1:21" ht="14.25" hidden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294">
        <f>IF(I$14="да",0,IF(I185=0,0,(ROUND(I183*(ROUNDUP(I$13/I185,0)-ROUND(I$13/I185,2))/ROUND(I$13/I185,2),2))))</f>
        <v>0</v>
      </c>
      <c r="J186" s="331"/>
      <c r="Q186" s="1126"/>
      <c r="R186" s="1127"/>
      <c r="S186" s="1127"/>
      <c r="T186" s="1628"/>
      <c r="U186" s="1628"/>
    </row>
    <row r="187" spans="1:21" ht="14.25" hidden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287">
        <f>I183+I186</f>
        <v>0</v>
      </c>
      <c r="J187" s="326"/>
      <c r="Q187" s="1126"/>
      <c r="R187" s="1127"/>
      <c r="S187" s="1127"/>
      <c r="T187" s="1628"/>
      <c r="U187" s="1628"/>
    </row>
    <row r="188" spans="1:21" ht="14.25" hidden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287">
        <f>IF(I187=0,0,60/I187)</f>
        <v>0</v>
      </c>
      <c r="J188" s="330"/>
      <c r="Q188" s="1126"/>
      <c r="R188" s="1127"/>
      <c r="S188" s="1127"/>
      <c r="T188" s="1628"/>
      <c r="U188" s="1628"/>
    </row>
    <row r="189" spans="1:21" ht="16.5" hidden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296">
        <f>ROUND(I188*I$8,1)</f>
        <v>0</v>
      </c>
      <c r="J189" s="332"/>
      <c r="Q189" s="1126"/>
      <c r="R189" s="1127"/>
      <c r="S189" s="1127"/>
      <c r="T189" s="1628"/>
      <c r="U189" s="1628"/>
    </row>
    <row r="190" spans="1:21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641">
        <f>IFERROR(I181/I$107*I180*I$108,0)</f>
        <v>0</v>
      </c>
      <c r="J190" s="612"/>
      <c r="Q190" s="1126"/>
      <c r="R190" s="1127"/>
      <c r="S190" s="1127"/>
      <c r="T190" s="1628"/>
      <c r="U190" s="1628"/>
    </row>
    <row r="191" spans="1:21" ht="14.25" hidden="1">
      <c r="A191" s="315">
        <v>11.8</v>
      </c>
      <c r="B191" s="316" t="s">
        <v>447</v>
      </c>
      <c r="C191" s="317" t="s">
        <v>147</v>
      </c>
      <c r="D191" s="318" t="s">
        <v>146</v>
      </c>
      <c r="E191" s="319" t="s">
        <v>145</v>
      </c>
      <c r="F191" s="320">
        <v>0</v>
      </c>
      <c r="G191" s="320">
        <v>0</v>
      </c>
      <c r="H191" s="320">
        <v>0</v>
      </c>
      <c r="I191" s="320">
        <v>0</v>
      </c>
      <c r="J191" s="329" t="s">
        <v>222</v>
      </c>
      <c r="Q191" s="1126"/>
      <c r="R191" s="1127"/>
      <c r="S191" s="1127"/>
      <c r="T191" s="1628"/>
      <c r="U191" s="1628"/>
    </row>
    <row r="192" spans="1:21" ht="15.75" hidden="1">
      <c r="A192" s="322">
        <v>11.8</v>
      </c>
      <c r="B192" s="275" t="s">
        <v>422</v>
      </c>
      <c r="C192" s="270"/>
      <c r="D192" s="274"/>
      <c r="E192" s="276" t="s">
        <v>126</v>
      </c>
      <c r="F192" s="277">
        <v>0</v>
      </c>
      <c r="G192" s="277">
        <v>0</v>
      </c>
      <c r="H192" s="277">
        <v>0</v>
      </c>
      <c r="I192" s="277">
        <v>0</v>
      </c>
      <c r="J192" s="346" t="s">
        <v>222</v>
      </c>
      <c r="Q192" s="1126"/>
      <c r="R192" s="1127"/>
      <c r="S192" s="1127"/>
      <c r="T192" s="1628"/>
      <c r="U192" s="1628"/>
    </row>
    <row r="193" spans="1:23" ht="14.25" hidden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330"/>
      <c r="Q193" s="1126"/>
      <c r="R193" s="1127"/>
      <c r="S193" s="1127"/>
      <c r="T193" s="1628"/>
      <c r="U193" s="1628"/>
    </row>
    <row r="194" spans="1:23" ht="14.25" hidden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302">
        <f>IF(I193=0,0,I$110+I$111+I193)</f>
        <v>0</v>
      </c>
      <c r="J194" s="326"/>
      <c r="Q194" s="1126"/>
      <c r="R194" s="1127"/>
      <c r="S194" s="1127"/>
      <c r="T194" s="1628"/>
      <c r="U194" s="1628"/>
    </row>
    <row r="195" spans="1:23" ht="14.25" hidden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304">
        <f>IF(I194=0,0,ROUND(60/I194,1))</f>
        <v>0</v>
      </c>
      <c r="J195" s="326"/>
      <c r="Q195" s="1126"/>
      <c r="R195" s="1127"/>
      <c r="S195" s="1127"/>
      <c r="T195" s="1628"/>
      <c r="U195" s="1628"/>
    </row>
    <row r="196" spans="1:23" ht="16.5" hidden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307">
        <f>ROUND(I195*I$107,0)</f>
        <v>0</v>
      </c>
      <c r="J196" s="327"/>
      <c r="Q196" s="1126"/>
      <c r="R196" s="1127"/>
      <c r="S196" s="1127"/>
      <c r="T196" s="1628"/>
      <c r="U196" s="1628"/>
    </row>
    <row r="197" spans="1:23" ht="14.25" hidden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311">
        <f>IF(I$14="да",0,IF(I196=0,0,(ROUND(I194*(ROUNDUP(I$13/I196,0)-ROUND(I$13/I196,2))/ROUND(I$13/I196,2),2))))</f>
        <v>0</v>
      </c>
      <c r="J197" s="331"/>
      <c r="Q197" s="1126"/>
      <c r="R197" s="1127"/>
      <c r="S197" s="1127"/>
      <c r="T197" s="1628"/>
      <c r="U197" s="1628"/>
    </row>
    <row r="198" spans="1:23" ht="14.25" hidden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304">
        <f>I194+I197</f>
        <v>0</v>
      </c>
      <c r="J198" s="326"/>
      <c r="Q198" s="1126"/>
      <c r="R198" s="1127"/>
      <c r="S198" s="1127"/>
      <c r="T198" s="1628"/>
      <c r="U198" s="1628"/>
    </row>
    <row r="199" spans="1:23" ht="14.25" hidden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304">
        <f>IF(I198=0,0,60/I198)</f>
        <v>0</v>
      </c>
      <c r="J199" s="330"/>
      <c r="Q199" s="1126"/>
      <c r="R199" s="1127"/>
      <c r="S199" s="1127"/>
      <c r="T199" s="1628"/>
      <c r="U199" s="1628"/>
    </row>
    <row r="200" spans="1:23" ht="16.5" hidden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313">
        <f>ROUND(I199*I$8,1)</f>
        <v>0</v>
      </c>
      <c r="J200" s="332"/>
      <c r="Q200" s="1126"/>
      <c r="R200" s="1127"/>
      <c r="S200" s="1127"/>
      <c r="T200" s="1628"/>
      <c r="U200" s="1628"/>
    </row>
    <row r="201" spans="1:2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705">
        <f>IFERROR(F192/F$107*F191*F$108,0)</f>
        <v>0</v>
      </c>
      <c r="G201" s="705">
        <f>IFERROR(G192/G$107*G191*G$108,0)</f>
        <v>0</v>
      </c>
      <c r="H201" s="705">
        <f>IFERROR(H192/H$107*H191*H$108,0)</f>
        <v>0</v>
      </c>
      <c r="I201" s="705">
        <f>IFERROR(I192/I$107*I191*I$108,0)</f>
        <v>0</v>
      </c>
      <c r="J201" s="592"/>
      <c r="Q201" s="1126"/>
      <c r="R201" s="1127"/>
      <c r="S201" s="1127"/>
      <c r="T201" s="1628"/>
      <c r="U201" s="1628"/>
    </row>
    <row r="202" spans="1:23" ht="13.5" thickBot="1">
      <c r="A202" s="656">
        <v>12</v>
      </c>
      <c r="B202" s="598" t="s">
        <v>760</v>
      </c>
      <c r="C202" s="599"/>
      <c r="D202" s="600"/>
      <c r="E202" s="601" t="s">
        <v>221</v>
      </c>
      <c r="F202" s="602">
        <f>IFERROR((F16*F24+F27*F35+F38*F46+F49*F57+F60*F68+F71*F79+F82*F90+F93*F101+F115*F123+F126*F134+F137*F145+F148*F156+F159*F167+F170*F178+F181*F189+F192*F200)/(F16+F27+F38+F49+F60+F71+F82+F93+F115+F126+F137+F148+F159+F170+F181+F192),0)</f>
        <v>0</v>
      </c>
      <c r="G202" s="602">
        <f>IFERROR((G16*G24+G27*G35+G38*G46+G49*G57+G60*G68+G71*G79+G82*G90+G93*G101+G115*G123+G126*G134+G137*G145+G148*G156+G159*G167+G170*G178+G181*G189+G192*G200)/(G16+G27+G38+G49+G60+G71+G82+G93+G115+G126+G137+G148+G159+G170+G181+G192),0)</f>
        <v>111.6</v>
      </c>
      <c r="H202" s="602">
        <f>IFERROR((H16*H24+H27*H35+H38*H46+H49*H57+H60*H68+H71*H79+H82*H90+H93*H101+H115*H123+H126*H134+H137*H145+H148*H156+H159*H167+H170*H178+H181*H189+H192*H200)/(H16+H27+H38+H49+H60+H71+H82+H93+H115+H126+H137+H148+H159+H170+H181+H192),0)</f>
        <v>112</v>
      </c>
      <c r="I202" s="602">
        <f>IFERROR((I16*I24+I27*I35+I38*I46+I49*I57+I60*I68+I71*I79+I82*I90+I93*I101+I115*I123+I126*I134+I137*I145+I148*I156+I159*I167+I170*I178+I181*I189+I192*I200)/(I16+I27+I38+I49+I60+I71+I82+I93+I115+I126+I137+I148+I159+I170+I181+I192),0)</f>
        <v>109.2</v>
      </c>
      <c r="J202" s="603"/>
      <c r="K202" s="1177">
        <f>(IF(F202=0,0,(F202*F206+G202*G206+H202*H206+I202*I206)/K206))</f>
        <v>0</v>
      </c>
      <c r="L202" s="1179">
        <f>L207/L206</f>
        <v>85.817564999482173</v>
      </c>
      <c r="M202" s="717">
        <f>((F202*F206+G202*G206+H202*H206+I202*I206)/M206)</f>
        <v>111.48468223634377</v>
      </c>
      <c r="N202" s="1115">
        <f>N207/N206</f>
        <v>90.180595848421063</v>
      </c>
      <c r="O202" s="1115">
        <f>O207/O206</f>
        <v>89.9047091500303</v>
      </c>
      <c r="P202" s="89" t="s">
        <v>705</v>
      </c>
      <c r="Q202" s="1626">
        <f>Q207/Q206</f>
        <v>94.399262266361077</v>
      </c>
      <c r="R202" s="1627">
        <f>R207/R206</f>
        <v>91.250383907341046</v>
      </c>
      <c r="S202" s="1627">
        <f>S207/S206</f>
        <v>86.827890875296077</v>
      </c>
      <c r="T202" s="1627">
        <f>T207/T206</f>
        <v>86.664054378486995</v>
      </c>
      <c r="U202" s="1686">
        <f>U207/U206</f>
        <v>89.9047091500303</v>
      </c>
      <c r="V202" s="89" t="s">
        <v>812</v>
      </c>
    </row>
    <row r="203" spans="1:23" ht="13.5" thickBot="1">
      <c r="A203" s="657">
        <v>13</v>
      </c>
      <c r="B203" s="652" t="s">
        <v>472</v>
      </c>
      <c r="C203" s="653"/>
      <c r="D203" s="600"/>
      <c r="E203" s="654" t="s">
        <v>471</v>
      </c>
      <c r="F203" s="658">
        <f>SUM(F25,F36,F47,F58,F69,F80,F91,F102,F124,F135,F146,F157,F168,F179,F190,F201)</f>
        <v>0</v>
      </c>
      <c r="G203" s="658">
        <f>SUM(G25,G36,G47,G58,G69,G80,G91,G102,G124,G135,G146,G157,G168,G179,G190,G201)</f>
        <v>372940.16157666664</v>
      </c>
      <c r="H203" s="658">
        <f>SUM(H25,H36,H47,H58,H69,H80,H91,H102,H124,H135,H146,H157,H168,H179,H190,H201)</f>
        <v>545443.33961000002</v>
      </c>
      <c r="I203" s="658">
        <f>SUM(I25,I36,I47,I58,I69,I80,I91,I102,I124,I135,I146,I157,I168,I179,I190,I201)</f>
        <v>141850.47803333332</v>
      </c>
      <c r="J203" s="655"/>
      <c r="Q203" s="1641">
        <f>Q209/Q208</f>
        <v>86.955315565920543</v>
      </c>
      <c r="R203" s="1477">
        <f>R209/R208</f>
        <v>74.057986636146097</v>
      </c>
      <c r="S203" s="1477">
        <f>S209/S208</f>
        <v>72.089075889663604</v>
      </c>
      <c r="T203" s="1477">
        <f>T209/T208</f>
        <v>75.238454547480757</v>
      </c>
      <c r="U203" s="1642">
        <f>U209/U208</f>
        <v>77.470265487881832</v>
      </c>
      <c r="V203" s="89" t="s">
        <v>813</v>
      </c>
    </row>
    <row r="204" spans="1:23" ht="15.75" thickBot="1">
      <c r="A204" s="580">
        <v>13</v>
      </c>
      <c r="B204" s="581" t="s">
        <v>592</v>
      </c>
      <c r="C204" s="1844" t="s">
        <v>355</v>
      </c>
      <c r="D204" s="1845"/>
      <c r="E204" s="582" t="s">
        <v>17</v>
      </c>
      <c r="F204" s="583">
        <f>П1А1!F204-П1А1!F213-'Погр. тип 1 А1_ВК'!F211</f>
        <v>925.05289948591803</v>
      </c>
      <c r="G204" s="583">
        <f>П1А1!G204-П1А1!G213-'Погр. тип 1 А1_ВК'!G211</f>
        <v>2260.4819078269352</v>
      </c>
      <c r="H204" s="583">
        <f>П1А1!H204-П1А1!H213-'Погр. тип 1 А1_ВК'!H211</f>
        <v>3060.4950104388586</v>
      </c>
      <c r="I204" s="583">
        <f>П1А1!I204-П1А1!I213-'Погр. тип 1 А1_ВК'!I211</f>
        <v>4725.3866293457895</v>
      </c>
      <c r="J204" s="584" t="s">
        <v>355</v>
      </c>
      <c r="Q204" s="1643">
        <f>Q211/Q210</f>
        <v>151.50803393823458</v>
      </c>
      <c r="R204" s="1644">
        <f>R211/R210</f>
        <v>140.65052597151302</v>
      </c>
      <c r="S204" s="1644">
        <f>S211/S210</f>
        <v>135.14261489286829</v>
      </c>
      <c r="T204" s="1644">
        <f>T211/T210</f>
        <v>153.00153510677953</v>
      </c>
      <c r="U204" s="1645">
        <f>U211/U210</f>
        <v>142.76774723160455</v>
      </c>
      <c r="V204" s="89" t="s">
        <v>814</v>
      </c>
    </row>
    <row r="205" spans="1:23" ht="18.75" thickBot="1">
      <c r="A205" s="585">
        <v>14</v>
      </c>
      <c r="B205" s="577" t="s">
        <v>465</v>
      </c>
      <c r="C205" s="380" t="s">
        <v>213</v>
      </c>
      <c r="D205" s="67"/>
      <c r="E205" s="227" t="s">
        <v>13</v>
      </c>
      <c r="F205" s="345">
        <f>F202*F204</f>
        <v>0</v>
      </c>
      <c r="G205" s="345">
        <f>G202*G204</f>
        <v>252269.78091348594</v>
      </c>
      <c r="H205" s="345">
        <f>H202*H204</f>
        <v>342775.44116915215</v>
      </c>
      <c r="I205" s="345">
        <f>I202*I204</f>
        <v>516012.21992456022</v>
      </c>
      <c r="J205" s="239"/>
      <c r="Q205" s="1599"/>
      <c r="R205" s="1600"/>
      <c r="S205" s="1600"/>
      <c r="T205" s="1601"/>
      <c r="U205" s="1601"/>
    </row>
    <row r="206" spans="1:23" ht="18.75" thickBot="1">
      <c r="A206" s="585">
        <v>15</v>
      </c>
      <c r="B206" s="577" t="s">
        <v>490</v>
      </c>
      <c r="C206" s="380"/>
      <c r="D206" s="67"/>
      <c r="E206" s="227" t="s">
        <v>13</v>
      </c>
      <c r="F206" s="704">
        <f>SUM(F16,F27,F38,F49,F60,F71,F82,F93,F115,F126,F137,F148,F159,F170,F181,F192)</f>
        <v>0</v>
      </c>
      <c r="G206" s="704">
        <f>SUM(G16,G27,G38,G49,G60,G71,G82,G93,G115,G126,G137,G148,G159,G170,G181,G192)</f>
        <v>182499.5</v>
      </c>
      <c r="H206" s="704">
        <f>SUM(H16,H27,H38,H49,H60,H71,H82,H93,H115,H126,H137,H148,H159,H170,H181,H192)</f>
        <v>266914.5</v>
      </c>
      <c r="I206" s="704">
        <f>SUM(I16,I27,I38,I49,I60,I71,I82,I93,I115,I126,I137,I148,I159,I170,I181,I192)</f>
        <v>69415</v>
      </c>
      <c r="J206" s="239"/>
      <c r="K206" s="1177">
        <f>F206+G206+H206+I206</f>
        <v>518829</v>
      </c>
      <c r="L206" s="1177">
        <f>Э1А1!K207+Э2А1!K210+Э3А1!K210+Э4А1!K210+П1А1!K206+'Погр. тип 1 А1_ВК'!K206+'Погр. тип 1 А1_рыхл'!K206</f>
        <v>15801028.657499939</v>
      </c>
      <c r="M206" s="1180">
        <f>K206</f>
        <v>518829</v>
      </c>
      <c r="N206" s="1180">
        <f>Э1А1!M207+Э2А1!M210+Э3А1!M210+Э4А1!M210+П1А1!M206+'Погр. тип 1 А1_ВК'!M206+'Погр. тип 1 А1_рыхл'!M206</f>
        <v>15801028.657499939</v>
      </c>
      <c r="O206" s="1180">
        <f>Э1А1!M207+Э2А1!M210+Э3А1!M210+Э4А1!M210+П1А1!M206+'Погр. тип 1 А1_рыхл'!M206</f>
        <v>15651028.657499939</v>
      </c>
      <c r="Q206" s="1632">
        <f>Э1А1!F207+Э2А1!F210+Э3А1!F210+Э4А1!F210+П1А1!F206+'Погр. тип 1 А1_рыхл'!F206</f>
        <v>4001473.779625</v>
      </c>
      <c r="R206" s="1633">
        <f>Э1А1!G207+Э2А1!G210+Э3А1!G210+Э4А1!G210+П1А1!G206+'Погр. тип 1 А1_рыхл'!G206</f>
        <v>4168702.3778749397</v>
      </c>
      <c r="S206" s="1633">
        <f>Э1А1!H207+Э2А1!H210+Э3А1!H210+Э4А1!H210+П1А1!H206+'Погр. тип 1 А1_рыхл'!H206</f>
        <v>3957032.5</v>
      </c>
      <c r="T206" s="1634">
        <f>Э1А1!I207+Э2А1!I210+Э3А1!I210+Э4А1!I210+П1А1!I206+'Погр. тип 1 А1_рыхл'!I206</f>
        <v>3523820</v>
      </c>
      <c r="U206" s="1634">
        <f>Э1А1!M207+Э2А1!M210+Э3А1!M210+Э4А1!M210+П1А1!M206+'Погр. тип 1 А1_рыхл'!M206</f>
        <v>15651028.657499939</v>
      </c>
      <c r="V206" s="1850" t="s">
        <v>815</v>
      </c>
      <c r="W206" s="89">
        <f t="shared" ref="W206:W211" si="4">U206-Q206-R206-S206-T206</f>
        <v>0</v>
      </c>
    </row>
    <row r="207" spans="1:23" ht="18.75" thickBot="1">
      <c r="A207" s="585">
        <v>16</v>
      </c>
      <c r="B207" s="577" t="str">
        <f>'Погр. тип 1 А1_ВК'!B207</f>
        <v>Среднеквартальные объёмы по погрузчику тип 1</v>
      </c>
      <c r="C207" s="380"/>
      <c r="D207" s="67"/>
      <c r="E207" s="227" t="s">
        <v>13</v>
      </c>
      <c r="F207" s="345">
        <f>'Погр. тип 1_рыхл'!F22</f>
        <v>0</v>
      </c>
      <c r="G207" s="345">
        <f>'Погр. тип 1_рыхл'!G22</f>
        <v>182499.5</v>
      </c>
      <c r="H207" s="345">
        <f>'Погр. тип 1_рыхл'!H22</f>
        <v>266914.5</v>
      </c>
      <c r="I207" s="345">
        <f>'Погр. тип 1_рыхл'!I22</f>
        <v>69415</v>
      </c>
      <c r="J207" s="239"/>
      <c r="K207" s="1177">
        <f>K202*K206</f>
        <v>0</v>
      </c>
      <c r="L207" s="1177">
        <f>Э1А1!K208+Э2А1!K211+Э3А1!K211+Э4А1!K211+П1А1!K207+'Погр. тип 1 А1_ВК'!K207+'Погр. тип 1 А1_рыхл'!K207</f>
        <v>1356005803.8736815</v>
      </c>
      <c r="M207" s="1180">
        <f>M202*M206</f>
        <v>57841486.200000003</v>
      </c>
      <c r="N207" s="1180">
        <f>Э1А1!M208+Э2А1!M211+Э3А1!M211+Э4А1!M211+П1А1!M207+'Погр. тип 1 А1_ВК'!M207+'Погр. тип 1 А1_рыхл'!M207</f>
        <v>1424946179.3513212</v>
      </c>
      <c r="O207" s="1180">
        <f>Э1А1!M208+Э2А1!M211+Э3А1!M211+Э4А1!M211+П1А1!M207+'Погр. тип 1 А1_рыхл'!M207</f>
        <v>1407101179.3513212</v>
      </c>
      <c r="Q207" s="1635">
        <f>Э1А1!F202*Э1А1!F207+Э2А1!F207*Э2А1!F210+Э3А1!F207*Э3А1!F210+Э4А1!F207*Э4А1!F210+П1А1!F202*П1А1!F206+'Погр. тип 1 А1_рыхл'!F202*'Погр. тип 1 А1_рыхл'!F206</f>
        <v>377736172.77478749</v>
      </c>
      <c r="R207" s="1636">
        <f>Э1А1!G202*Э1А1!G207+Э2А1!G207*Э2А1!G210+Э3А1!G207*Э3А1!G210+Э4А1!G207*Э4А1!G210+П1А1!G202*П1А1!G206+'Погр. тип 1 А1_рыхл'!G202*'Погр. тип 1 А1_рыхл'!G206</f>
        <v>380395692.37653375</v>
      </c>
      <c r="S207" s="1636">
        <f>Э1А1!H202*Э1А1!H207+Э2А1!H207*Э2А1!H210+Э3А1!H207*Э3А1!H210+Э4А1!H207*Э4А1!H210+П1А1!H202*П1А1!H206+'Погр. тип 1 А1_рыхл'!H202*'Погр. тип 1 А1_рыхл'!H206</f>
        <v>343580786.10000002</v>
      </c>
      <c r="T207" s="1637">
        <f>Э1А1!I202*Э1А1!I207+Э2А1!I207*Э2А1!I210+Э3А1!I207*Э3А1!I210+Э4А1!I207*Э4А1!I210+П1А1!I202*П1А1!I206+'Погр. тип 1 А1_рыхл'!I202*'Погр. тип 1 А1_рыхл'!I206</f>
        <v>305388528.10000002</v>
      </c>
      <c r="U207" s="1637">
        <f>Э1А1!M208+Э2А1!M211+Э3А1!M211+Э4А1!M211+П1А1!M207+'Погр. тип 1 А1_рыхл'!M207</f>
        <v>1407101179.3513212</v>
      </c>
      <c r="V207" s="1850"/>
      <c r="W207" s="89">
        <f t="shared" si="4"/>
        <v>0</v>
      </c>
    </row>
    <row r="208" spans="1:23" ht="18">
      <c r="A208" s="585">
        <v>17</v>
      </c>
      <c r="B208" s="577" t="s">
        <v>593</v>
      </c>
      <c r="C208" s="380"/>
      <c r="D208" s="67"/>
      <c r="E208" s="227" t="s">
        <v>13</v>
      </c>
      <c r="F208" s="345">
        <f>F115</f>
        <v>0</v>
      </c>
      <c r="G208" s="345">
        <f>G115</f>
        <v>182499.5</v>
      </c>
      <c r="H208" s="345">
        <f>H115</f>
        <v>266914.5</v>
      </c>
      <c r="I208" s="345">
        <f>I115</f>
        <v>69415</v>
      </c>
      <c r="J208" s="239"/>
      <c r="Q208" s="1632">
        <f>Э1А1!F16+Э2А1!F16+Э3А1!F16+Э4А1!F16+П1А1!F206</f>
        <v>3540040.7324999999</v>
      </c>
      <c r="R208" s="1633">
        <f>Э1А1!G16+Э2А1!G16+Э3А1!G16+Э4А1!G16+П1А1!G206</f>
        <v>3092455.8778749397</v>
      </c>
      <c r="S208" s="1633">
        <f>Э1А1!H16+Э2А1!H16+Э3А1!H16+Э4А1!H16+П1А1!H206</f>
        <v>3032073</v>
      </c>
      <c r="T208" s="1634">
        <f>Э1А1!I16+Э2А1!I16+Э3А1!I16+Э4А1!I16+П1А1!I206</f>
        <v>3006071</v>
      </c>
      <c r="U208" s="1634">
        <f>Э1А1!M16+Э2А1!M16+Э3А1!M16+Э4А1!M16+П1А1!M206</f>
        <v>12670640.610374939</v>
      </c>
      <c r="V208" s="1850" t="s">
        <v>813</v>
      </c>
      <c r="W208" s="89">
        <f t="shared" si="4"/>
        <v>0</v>
      </c>
    </row>
    <row r="209" spans="1:23" ht="15.75" thickBot="1">
      <c r="A209" s="604">
        <v>18</v>
      </c>
      <c r="B209" s="605" t="s">
        <v>475</v>
      </c>
      <c r="C209" s="606" t="s">
        <v>216</v>
      </c>
      <c r="D209" s="607"/>
      <c r="E209" s="608" t="s">
        <v>0</v>
      </c>
      <c r="F209" s="578">
        <f>F204/П1А1!F210</f>
        <v>0.63321742404127446</v>
      </c>
      <c r="G209" s="578">
        <f>G204/П1А1!G210</f>
        <v>1.4499327534717243</v>
      </c>
      <c r="H209" s="578">
        <f>H204/П1А1!H210</f>
        <v>1.9921227702261468</v>
      </c>
      <c r="I209" s="578">
        <f>I204/П1А1!I210</f>
        <v>3.1468052024927613</v>
      </c>
      <c r="J209" s="258" t="s">
        <v>200</v>
      </c>
      <c r="Q209" s="1635">
        <f>Э1А1!F16*Э1А1!F24+Э2А1!F16*Э2А1!F24+Э3А1!F16*Э3А1!F24+Э4А1!F16*Э4А1!F24+П1А1!F202*П1А1!F206</f>
        <v>307825359.01075</v>
      </c>
      <c r="R209" s="1636">
        <f>Э1А1!G16*Э1А1!G24+Э2А1!G16*Э2А1!G24+Э3А1!G16*Э3А1!G24+Э4А1!G16*Э4А1!G24+П1А1!G202*П1А1!G206</f>
        <v>229021056.07653373</v>
      </c>
      <c r="S209" s="1636">
        <f>Э1А1!H16*Э1А1!H24+Э2А1!H16*Э2А1!H24+Э3А1!H16*Э3А1!H24+Э4А1!H16*Э4А1!H24+П1А1!H202*П1А1!H206</f>
        <v>218579340.59999999</v>
      </c>
      <c r="T209" s="1637">
        <f>Э1А1!I16*Э1А1!I24+Э2А1!I16*Э2А1!I24+Э3А1!I16*Э3А1!I24+Э4А1!I16*Э4А1!I24+П1А1!I202*П1А1!I206</f>
        <v>226172136.30000001</v>
      </c>
      <c r="U209" s="1637">
        <f>Э1А1!M25+Э2А1!M25+Э3А1!M25+Э4А1!M25+П1А1!M207</f>
        <v>981597891.98728359</v>
      </c>
      <c r="V209" s="1850"/>
      <c r="W209" s="89">
        <f t="shared" si="4"/>
        <v>0</v>
      </c>
    </row>
    <row r="210" spans="1:23" ht="18" thickBot="1">
      <c r="A210" s="749">
        <v>19</v>
      </c>
      <c r="B210" s="742" t="s">
        <v>478</v>
      </c>
      <c r="C210" s="742" t="s">
        <v>223</v>
      </c>
      <c r="D210" s="743" t="s">
        <v>217</v>
      </c>
      <c r="E210" s="356" t="s">
        <v>1</v>
      </c>
      <c r="F210" s="744">
        <f>IF(F205=0,0,IF(F206&gt;F208,FALSE,IF((F206/F205)&gt;1,F209,IFERROR(F206/F205*F209,0))))</f>
        <v>0</v>
      </c>
      <c r="G210" s="744">
        <f>IF(G205=0,0,IF(G206&gt;G208,FALSE,IF((G206/G205)&gt;1,G209,IFERROR(G206/G205*G209,0))))</f>
        <v>1.0489246931758334</v>
      </c>
      <c r="H210" s="744">
        <f>IF(H205=0,0,IF(H206&gt;H208,FALSE,IF((H206/H205)&gt;1,H209,IFERROR(H206/H205*H209,0))))</f>
        <v>1.5512384765369802</v>
      </c>
      <c r="I210" s="748">
        <f>IF(I205=0,0,IF(I206&gt;I208,FALSE,IF((I206/I205)&gt;1,I209,IFERROR(I206/I205*I209,0))))</f>
        <v>0.42331455476571811</v>
      </c>
      <c r="J210" s="745"/>
      <c r="K210" s="748">
        <f>IF(K205=0,0,IF(K206&gt;K208,FALSE,IF((K206/K205)&gt;1,K209,IFERROR(K206/K205*K209,0))))</f>
        <v>0</v>
      </c>
      <c r="Q210" s="1632">
        <f>Э1А1!F115+Э2А1!F115+Э3А1!F115+Э4А1!F115+'Погр. тип 1 А1_рыхл'!F206</f>
        <v>461433.04712500004</v>
      </c>
      <c r="R210" s="1633">
        <f>Э1А1!G115+Э2А1!G115+Э3А1!G115+Э4А1!G115+'Погр. тип 1 А1_рыхл'!G206</f>
        <v>1076246.5</v>
      </c>
      <c r="S210" s="1633">
        <f>Э1А1!H115+Э2А1!H115+Э3А1!H115+Э4А1!H115+'Погр. тип 1 А1_рыхл'!H206</f>
        <v>924959.5</v>
      </c>
      <c r="T210" s="1634">
        <f>Э1А1!I115+Э2А1!I115+Э3А1!I115+Э4А1!I115+'Погр. тип 1 А1_рыхл'!I206</f>
        <v>517749</v>
      </c>
      <c r="U210" s="1634">
        <f>Э1А1!M115+Э2А1!M115+Э3А1!M115+Э4А1!M115+'Погр. тип 1 А1_рыхл'!M206</f>
        <v>2980388.047125</v>
      </c>
      <c r="V210" s="1850" t="s">
        <v>814</v>
      </c>
      <c r="W210" s="89">
        <f t="shared" si="4"/>
        <v>0</v>
      </c>
    </row>
    <row r="211" spans="1:23" ht="20.25" customHeight="1" thickBot="1">
      <c r="Q211" s="1635">
        <f>Э1А1!F115*Э1А1!F123+Э2А1!F115*Э2А1!F123+Э3А1!F115*Э3А1!F123+Э4А1!F115*Э4А1!F123+'Погр. тип 1 А1_рыхл'!F202*'Погр. тип 1 А1_рыхл'!F206</f>
        <v>69910813.764037505</v>
      </c>
      <c r="R211" s="1636">
        <f>Э1А1!G115*Э1А1!G123+Э2А1!G115*Э2А1!G123+Э3А1!G115*Э3А1!G123+Э4А1!G115*Э4А1!G123+'Погр. тип 1 А1_рыхл'!G202*'Погр. тип 1 А1_рыхл'!G206</f>
        <v>151374636.29999998</v>
      </c>
      <c r="S211" s="1636">
        <f>Э1А1!H115*Э1А1!H123+Э2А1!H115*Э2А1!H123+Э3А1!H115*Э3А1!H123+Э4А1!H115*Э4А1!H123+'Погр. тип 1 А1_рыхл'!H202*'Погр. тип 1 А1_рыхл'!H206</f>
        <v>125001445.5</v>
      </c>
      <c r="T211" s="1637">
        <f>Э1А1!I115*Э1А1!I123+Э2А1!I115*Э2А1!I123+Э3А1!I115*Э3А1!I123+Э4А1!I115*Э4А1!I123+'Погр. тип 1 А1_рыхл'!I202*'Погр. тип 1 А1_рыхл'!I206</f>
        <v>79216391.799999997</v>
      </c>
      <c r="U211" s="1637">
        <f>Э1А1!M124+Э2А1!M124+Э3А1!M124+Э4А1!M124+M207</f>
        <v>425503287.36403751</v>
      </c>
      <c r="V211" s="1850"/>
      <c r="W211" s="89">
        <f t="shared" si="4"/>
        <v>0</v>
      </c>
    </row>
    <row r="212" spans="1:23" ht="18" thickBot="1">
      <c r="A212" s="435">
        <v>20</v>
      </c>
      <c r="B212" s="1150" t="s">
        <v>661</v>
      </c>
      <c r="C212" s="1150" t="s">
        <v>223</v>
      </c>
      <c r="D212" s="886" t="s">
        <v>217</v>
      </c>
      <c r="E212" s="1151" t="s">
        <v>1</v>
      </c>
      <c r="F212" s="1235">
        <f>П1А1!F214+'Погр. тип 1 А1_ВК'!F210+F210</f>
        <v>29.900115909292026</v>
      </c>
      <c r="G212" s="1682">
        <f>П1А1!G214+'Погр. тип 1 А1_ВК'!G210+G210</f>
        <v>30.598991939704113</v>
      </c>
      <c r="H212" s="1235">
        <f>П1А1!H214+'Погр. тип 1 А1_ВК'!H210+H210</f>
        <v>30.559115706310834</v>
      </c>
      <c r="I212" s="1235">
        <f>П1А1!I214+'Погр. тип 1 А1_ВК'!I210+I210</f>
        <v>28.276509352272953</v>
      </c>
      <c r="J212" s="1467">
        <f>(F212+G212+H212+I212)/4</f>
        <v>29.83368322689498</v>
      </c>
    </row>
    <row r="213" spans="1:23" ht="13.5" hidden="1" thickBot="1">
      <c r="A213" s="1117">
        <v>21</v>
      </c>
      <c r="B213" s="1118" t="s">
        <v>663</v>
      </c>
      <c r="C213" s="1118"/>
      <c r="D213" s="1118"/>
      <c r="E213" s="1118"/>
      <c r="F213" s="1118"/>
      <c r="G213" s="1119">
        <f>G207-G205</f>
        <v>-69770.280913485942</v>
      </c>
      <c r="H213" s="1131">
        <f>H207-H205</f>
        <v>-75860.941169152153</v>
      </c>
      <c r="I213" s="1119"/>
      <c r="J213" s="1120">
        <f>G213+H213</f>
        <v>-145631.22208263809</v>
      </c>
    </row>
    <row r="214" spans="1:23">
      <c r="E214" s="1173" t="s">
        <v>689</v>
      </c>
      <c r="F214" s="1712">
        <f>F203</f>
        <v>0</v>
      </c>
      <c r="G214" s="1712">
        <f>G203</f>
        <v>372940.16157666664</v>
      </c>
      <c r="H214" s="1712">
        <f>H203</f>
        <v>545443.33961000002</v>
      </c>
      <c r="I214" s="1712">
        <f>I203</f>
        <v>141850.47803333332</v>
      </c>
    </row>
    <row r="215" spans="1:23">
      <c r="E215" s="1170" t="s">
        <v>692</v>
      </c>
      <c r="F215" s="1488">
        <f>IF(F114=0,0,F25/F15+F124/F114)</f>
        <v>0</v>
      </c>
      <c r="G215" s="1488">
        <f t="shared" ref="G215:I215" si="5">IF(G114=0,0,G25/G15+G124/G114)</f>
        <v>255438.46683333328</v>
      </c>
      <c r="H215" s="1488">
        <f t="shared" si="5"/>
        <v>373591.3285</v>
      </c>
      <c r="I215" s="1488">
        <f t="shared" si="5"/>
        <v>97157.861666666664</v>
      </c>
    </row>
    <row r="217" spans="1:23">
      <c r="F217" s="906">
        <f>П1А1!F210</f>
        <v>1460.8772032552615</v>
      </c>
      <c r="G217" s="906">
        <f>П1А1!G210</f>
        <v>1559.0253426680852</v>
      </c>
      <c r="H217" s="906">
        <f>П1А1!H210</f>
        <v>1536.2983929406266</v>
      </c>
      <c r="I217" s="906">
        <f>П1А1!I210</f>
        <v>1501.6457407667133</v>
      </c>
    </row>
    <row r="218" spans="1:23">
      <c r="F218" s="906">
        <f>F202*F217</f>
        <v>0</v>
      </c>
      <c r="G218" s="906">
        <f>G202*G217</f>
        <v>173987.2282417583</v>
      </c>
      <c r="H218" s="906">
        <f>H202*H217</f>
        <v>172065.42000935017</v>
      </c>
      <c r="I218" s="906">
        <f>I202*I217</f>
        <v>163979.7148917251</v>
      </c>
    </row>
    <row r="219" spans="1:23">
      <c r="E219" s="1173" t="s">
        <v>787</v>
      </c>
      <c r="F219" s="1510">
        <f>IF(F218=0,0,F207/F218)</f>
        <v>0</v>
      </c>
      <c r="G219" s="1510">
        <f>IF(G218=0,0,G207/G218)</f>
        <v>1.0489246931758331</v>
      </c>
      <c r="H219" s="1510">
        <f>IF(H218=0,0,H207/H218)</f>
        <v>1.5512384765369802</v>
      </c>
      <c r="I219" s="1510">
        <f>IF(I218=0,0,I207/I218)</f>
        <v>0.42331455476571805</v>
      </c>
    </row>
    <row r="220" spans="1:23" ht="13.5" thickBot="1">
      <c r="E220" s="92" t="s">
        <v>856</v>
      </c>
      <c r="F220" s="1706">
        <f>F210*F217</f>
        <v>0</v>
      </c>
      <c r="G220" s="1706">
        <f>G210*G217</f>
        <v>1635.3001792114696</v>
      </c>
      <c r="H220" s="1706">
        <f>H210*H217</f>
        <v>2383.1651785714284</v>
      </c>
      <c r="I220" s="1706">
        <f>I210*I217</f>
        <v>635.66849816849822</v>
      </c>
    </row>
    <row r="221" spans="1:23" ht="15.75" thickBot="1">
      <c r="D221" s="1848" t="s">
        <v>788</v>
      </c>
      <c r="E221" s="1509">
        <v>1</v>
      </c>
      <c r="F221" s="1705">
        <f>Э1А1!F210</f>
        <v>5.1376463694513248</v>
      </c>
      <c r="G221" s="1705">
        <f>Э1А1!G210</f>
        <v>6.1476971041490609</v>
      </c>
      <c r="H221" s="1705">
        <f>Э1А1!H210</f>
        <v>6.1730818021759335</v>
      </c>
      <c r="I221" s="1705">
        <f>Э1А1!I210</f>
        <v>4.8795568288689939</v>
      </c>
      <c r="J221" s="1491"/>
    </row>
    <row r="222" spans="1:23" ht="15.75" thickBot="1">
      <c r="D222" s="1849"/>
      <c r="E222" s="1509">
        <v>2</v>
      </c>
      <c r="F222" s="1509">
        <f>Э2А1!F212</f>
        <v>9.92916835652135</v>
      </c>
      <c r="G222" s="1509">
        <f>Э2А1!G212</f>
        <v>9.911684175763785</v>
      </c>
      <c r="H222" s="1509">
        <f>Э2А1!H212</f>
        <v>11.314725836180278</v>
      </c>
      <c r="I222" s="1509">
        <f>Э2А1!I212</f>
        <v>10.659714316403203</v>
      </c>
    </row>
    <row r="223" spans="1:23" ht="15.75" thickBot="1">
      <c r="D223" s="1849"/>
      <c r="E223" s="1509">
        <v>3</v>
      </c>
      <c r="F223" s="1509">
        <f>Э3А1!F216</f>
        <v>4.2100752676663618</v>
      </c>
      <c r="G223" s="1509">
        <f>Э3А1!G216</f>
        <v>3.9805708580773502</v>
      </c>
      <c r="H223" s="1509">
        <f>Э3А1!H216</f>
        <v>4.7651436244773899</v>
      </c>
      <c r="I223" s="1509">
        <f>Э3А1!I216</f>
        <v>5.6814951501119975</v>
      </c>
    </row>
    <row r="224" spans="1:23" ht="15.75" thickBot="1">
      <c r="D224" s="1849"/>
      <c r="E224" s="1509">
        <v>4</v>
      </c>
      <c r="F224" s="1509">
        <f>Э4А1!F216</f>
        <v>10.347209693650818</v>
      </c>
      <c r="G224" s="1509">
        <f>Э4А1!G216</f>
        <v>9.3059628483145875</v>
      </c>
      <c r="H224" s="1509">
        <f>Э4А1!H216</f>
        <v>5.3871301820815862</v>
      </c>
      <c r="I224" s="1509">
        <f>Э4А1!I216</f>
        <v>6.1727660151833703</v>
      </c>
    </row>
    <row r="225" spans="4:9" ht="15.75" thickBot="1">
      <c r="D225" s="1849"/>
      <c r="E225" s="1509" t="s">
        <v>784</v>
      </c>
      <c r="F225" s="1509">
        <f>П1А1!F212</f>
        <v>0</v>
      </c>
      <c r="G225" s="1509">
        <f>П1А1!G212</f>
        <v>0.15002345080363758</v>
      </c>
      <c r="H225" s="1509">
        <f>П1А1!H212</f>
        <v>1.313004941776442</v>
      </c>
      <c r="I225" s="1509">
        <f>П1А1!I212</f>
        <v>0</v>
      </c>
    </row>
    <row r="226" spans="4:9" ht="15.75" thickBot="1">
      <c r="D226" s="1849"/>
      <c r="E226" s="1509" t="s">
        <v>786</v>
      </c>
      <c r="F226" s="1509">
        <f>'Погр. тип 1 А1_ВК'!F223</f>
        <v>0.27601622200216958</v>
      </c>
      <c r="G226" s="1509">
        <f>'Погр. тип 1 А1_ВК'!G223</f>
        <v>5.412880941985726E-2</v>
      </c>
      <c r="H226" s="1509">
        <f>'Погр. тип 1 А1_ВК'!H223</f>
        <v>5.4790843082224906E-2</v>
      </c>
      <c r="I226" s="1509">
        <f>'Погр. тип 1 А1_ВК'!I223</f>
        <v>0.45966248693967127</v>
      </c>
    </row>
    <row r="227" spans="4:9" ht="15.75" thickBot="1">
      <c r="D227" s="1849"/>
      <c r="E227" s="1509" t="s">
        <v>785</v>
      </c>
      <c r="F227" s="1509">
        <f>F219</f>
        <v>0</v>
      </c>
      <c r="G227" s="1509">
        <f>G219</f>
        <v>1.0489246931758331</v>
      </c>
      <c r="H227" s="1509">
        <f>H219</f>
        <v>1.5512384765369802</v>
      </c>
      <c r="I227" s="1509">
        <f>I219</f>
        <v>0.42331455476571805</v>
      </c>
    </row>
    <row r="228" spans="4:9" ht="15.75" thickBot="1">
      <c r="D228" s="1675" t="s">
        <v>839</v>
      </c>
      <c r="E228" s="1675" t="s">
        <v>17</v>
      </c>
      <c r="F228" s="1675">
        <f>П1А1!F215+'Погр. тип 1 А1_ВК'!F211+'Погр. тип 1 А1_рыхл'!F220</f>
        <v>43680.39770657468</v>
      </c>
      <c r="G228" s="1675">
        <f>П1А1!G215+'Погр. тип 1 А1_ВК'!G211+'Погр. тип 1 А1_рыхл'!G220</f>
        <v>47704.603894095184</v>
      </c>
      <c r="H228" s="1675">
        <f>П1А1!H215+'Погр. тип 1 А1_ВК'!H211+'Погр. тип 1 А1_рыхл'!H220</f>
        <v>46947.920349291999</v>
      </c>
      <c r="I228" s="1675">
        <f>П1А1!I215+'Погр. тип 1 А1_ВК'!I211+'Погр. тип 1 А1_рыхл'!I220</f>
        <v>42461.299832590812</v>
      </c>
    </row>
    <row r="230" spans="4:9">
      <c r="E230" s="1693" t="str">
        <f>'Погр. тип 1_рыхл'!E62</f>
        <v>ПРС</v>
      </c>
      <c r="F230" s="1693">
        <f>'Погр. тип 1_рыхл'!F62</f>
        <v>0</v>
      </c>
      <c r="G230" s="1693">
        <f>'Погр. тип 1_рыхл'!G62</f>
        <v>182499.5</v>
      </c>
      <c r="H230" s="1693">
        <f>'Погр. тип 1_рыхл'!H62</f>
        <v>266914.5</v>
      </c>
      <c r="I230" s="1693">
        <f>'Погр. тип 1_рыхл'!I62</f>
        <v>69415</v>
      </c>
    </row>
    <row r="231" spans="4:9">
      <c r="E231" s="1693">
        <f>'Погр. тип 1_рыхл'!E63</f>
        <v>0</v>
      </c>
      <c r="F231" s="1693">
        <f>'Погр. тип 1_рыхл'!F63</f>
        <v>0</v>
      </c>
      <c r="G231" s="1693">
        <f>'Погр. тип 1_рыхл'!G63</f>
        <v>0</v>
      </c>
      <c r="H231" s="1693">
        <f>'Погр. тип 1_рыхл'!H63</f>
        <v>0</v>
      </c>
      <c r="I231" s="1693">
        <f>'Погр. тип 1_рыхл'!I63</f>
        <v>0</v>
      </c>
    </row>
    <row r="233" spans="4:9">
      <c r="E233" s="1693" t="s">
        <v>848</v>
      </c>
      <c r="F233" s="1694">
        <f>'Свод для ПТО 2023г'!F27</f>
        <v>1.46</v>
      </c>
      <c r="G233" s="1694">
        <f>F233</f>
        <v>1.46</v>
      </c>
      <c r="H233" s="1694">
        <f t="shared" ref="H233:I233" si="6">G233</f>
        <v>1.46</v>
      </c>
      <c r="I233" s="1694">
        <f t="shared" si="6"/>
        <v>1.46</v>
      </c>
    </row>
    <row r="234" spans="4:9">
      <c r="E234" s="1693" t="s">
        <v>849</v>
      </c>
      <c r="F234" s="1694">
        <v>9.09</v>
      </c>
      <c r="G234" s="1694"/>
      <c r="H234" s="1694">
        <v>9.09</v>
      </c>
      <c r="I234" s="1694"/>
    </row>
    <row r="235" spans="4:9">
      <c r="E235" s="1693" t="s">
        <v>850</v>
      </c>
      <c r="F235" s="1694">
        <f>IF((F230+F231)=0,0,(F230*F233+F231*F234)/(F230+F231))</f>
        <v>0</v>
      </c>
      <c r="G235" s="1694">
        <f>IF((G230+G231)=0,0,(G230*G233+G231*G234)/(G230+G231))</f>
        <v>1.4600000000000002</v>
      </c>
      <c r="H235" s="1694">
        <f>IF((H230+H231)=0,0,(H230*H233+H231*H234)/(H230+H231))</f>
        <v>1.46</v>
      </c>
      <c r="I235" s="1694">
        <f>IF((I230+I231)=0,0,(I230*I233+I231*I234)/(I230+I231))</f>
        <v>1.46</v>
      </c>
    </row>
  </sheetData>
  <sheetProtection formatColumns="0" formatRows="0" selectLockedCells="1"/>
  <mergeCells count="5">
    <mergeCell ref="C204:D204"/>
    <mergeCell ref="D221:D227"/>
    <mergeCell ref="V206:V207"/>
    <mergeCell ref="V208:V209"/>
    <mergeCell ref="V210:V211"/>
  </mergeCells>
  <printOptions horizontalCentered="1"/>
  <pageMargins left="0.51181102362204722" right="0.11811023622047245" top="0.94488188976377963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W241"/>
  <sheetViews>
    <sheetView zoomScaleNormal="100" workbookViewId="0">
      <pane ySplit="4" topLeftCell="A121" activePane="bottomLeft" state="frozen"/>
      <selection pane="bottomLeft" activeCell="F220" sqref="F220:I220"/>
    </sheetView>
  </sheetViews>
  <sheetFormatPr defaultColWidth="9.140625" defaultRowHeight="12.75"/>
  <cols>
    <col min="1" max="1" width="6.42578125" style="92" customWidth="1"/>
    <col min="2" max="2" width="64" style="92" customWidth="1"/>
    <col min="3" max="3" width="8.5703125" style="93" customWidth="1"/>
    <col min="4" max="4" width="35.28515625" style="92" bestFit="1" customWidth="1"/>
    <col min="5" max="5" width="10.7109375" style="92" customWidth="1"/>
    <col min="6" max="6" width="12.140625" style="89" bestFit="1" customWidth="1"/>
    <col min="7" max="9" width="13.140625" style="89" bestFit="1" customWidth="1"/>
    <col min="10" max="10" width="52.7109375" style="90" customWidth="1"/>
    <col min="11" max="11" width="9.140625" style="89"/>
    <col min="12" max="12" width="12.140625" style="89" customWidth="1"/>
    <col min="13" max="13" width="10.28515625" style="89" bestFit="1" customWidth="1"/>
    <col min="14" max="15" width="12.85546875" style="89" bestFit="1" customWidth="1"/>
    <col min="16" max="16" width="9.140625" style="89"/>
    <col min="17" max="20" width="12.85546875" style="89" bestFit="1" customWidth="1"/>
    <col min="21" max="21" width="14.42578125" style="89" bestFit="1" customWidth="1"/>
    <col min="22" max="23" width="9.5703125" style="89" bestFit="1" customWidth="1"/>
    <col min="24" max="16384" width="9.140625" style="89"/>
  </cols>
  <sheetData>
    <row r="1" spans="1:13" ht="15.75">
      <c r="F1" s="1707">
        <f>F16*F7*F15</f>
        <v>0</v>
      </c>
      <c r="G1" s="1707">
        <f t="shared" ref="G1:I1" si="0">G16*G7*G15</f>
        <v>0</v>
      </c>
      <c r="H1" s="1707">
        <f t="shared" si="0"/>
        <v>0</v>
      </c>
      <c r="I1" s="1707">
        <f t="shared" si="0"/>
        <v>0</v>
      </c>
      <c r="J1" s="429" t="s">
        <v>237</v>
      </c>
    </row>
    <row r="2" spans="1:13" ht="15.75">
      <c r="F2" s="1707">
        <f t="shared" ref="F2:I2" si="1">F115*F106*F114</f>
        <v>0</v>
      </c>
      <c r="G2" s="1707">
        <f t="shared" si="1"/>
        <v>149081.45399999275</v>
      </c>
      <c r="H2" s="1707">
        <f t="shared" si="1"/>
        <v>98172</v>
      </c>
      <c r="I2" s="1707">
        <f t="shared" si="1"/>
        <v>1570752</v>
      </c>
      <c r="J2" s="429" t="s">
        <v>236</v>
      </c>
    </row>
    <row r="3" spans="1:13" ht="16.5" thickBot="1">
      <c r="C3" s="1094"/>
      <c r="D3" s="89"/>
      <c r="F3" s="1075">
        <f>F1+F2</f>
        <v>0</v>
      </c>
      <c r="G3" s="1075">
        <f t="shared" ref="G3:I3" si="2">G1+G2</f>
        <v>149081.45399999275</v>
      </c>
      <c r="H3" s="1075">
        <f t="shared" si="2"/>
        <v>98172</v>
      </c>
      <c r="I3" s="1075">
        <f t="shared" si="2"/>
        <v>1570752</v>
      </c>
    </row>
    <row r="4" spans="1:13" ht="29.25" thickBot="1">
      <c r="A4" s="435" t="s">
        <v>80</v>
      </c>
      <c r="B4" s="436" t="s">
        <v>79</v>
      </c>
      <c r="C4" s="436" t="s">
        <v>78</v>
      </c>
      <c r="D4" s="436" t="s">
        <v>77</v>
      </c>
      <c r="E4" s="436" t="s">
        <v>76</v>
      </c>
      <c r="F4" s="437" t="s">
        <v>75</v>
      </c>
      <c r="G4" s="437" t="s">
        <v>74</v>
      </c>
      <c r="H4" s="437" t="s">
        <v>73</v>
      </c>
      <c r="I4" s="437" t="s">
        <v>72</v>
      </c>
      <c r="J4" s="593" t="s">
        <v>71</v>
      </c>
    </row>
    <row r="5" spans="1:13" ht="21" hidden="1" thickBot="1">
      <c r="A5" s="664" t="s">
        <v>709</v>
      </c>
      <c r="B5" s="662"/>
      <c r="C5" s="662"/>
      <c r="D5" s="662"/>
      <c r="E5" s="662"/>
      <c r="F5" s="662"/>
      <c r="G5" s="662"/>
      <c r="H5" s="662"/>
      <c r="I5" s="662"/>
      <c r="J5" s="663"/>
    </row>
    <row r="6" spans="1:13" ht="15" hidden="1" thickBot="1">
      <c r="A6" s="322">
        <v>1</v>
      </c>
      <c r="B6" s="333" t="s">
        <v>109</v>
      </c>
      <c r="C6" s="323" t="s">
        <v>169</v>
      </c>
      <c r="D6" s="314" t="s">
        <v>11</v>
      </c>
      <c r="E6" s="334" t="s">
        <v>107</v>
      </c>
      <c r="F6" s="1297">
        <f>'Экс 2 (2600)'!F14</f>
        <v>90.3</v>
      </c>
      <c r="G6" s="1297">
        <f>'Экс 2 (2600)'!G14</f>
        <v>90.3</v>
      </c>
      <c r="H6" s="1297">
        <f>'Экс 2 (2600)'!H14</f>
        <v>90.3</v>
      </c>
      <c r="I6" s="1297">
        <f>'Экс 2 (2600)'!I14</f>
        <v>90.3</v>
      </c>
      <c r="J6" s="216"/>
    </row>
    <row r="7" spans="1:13" ht="16.5" hidden="1" thickBot="1">
      <c r="A7" s="321">
        <v>3</v>
      </c>
      <c r="B7" s="210" t="s">
        <v>359</v>
      </c>
      <c r="C7" s="215" t="s">
        <v>106</v>
      </c>
      <c r="D7" s="207" t="s">
        <v>168</v>
      </c>
      <c r="E7" s="94" t="s">
        <v>167</v>
      </c>
      <c r="F7" s="208">
        <f>'Экс 2 (2600)'!F15</f>
        <v>2.6694607001827833</v>
      </c>
      <c r="G7" s="208">
        <f>'Экс 2 (2600)'!G15</f>
        <v>2.7929051863078165</v>
      </c>
      <c r="H7" s="208">
        <f>'Экс 2 (2600)'!H15</f>
        <v>2.7846509632188936</v>
      </c>
      <c r="I7" s="208">
        <f>'Экс 2 (2600)'!I15</f>
        <v>2.8600212702893577</v>
      </c>
      <c r="J7" s="208"/>
    </row>
    <row r="8" spans="1:13" ht="16.5" hidden="1" thickBot="1">
      <c r="A8" s="321">
        <v>4</v>
      </c>
      <c r="B8" s="96" t="s">
        <v>166</v>
      </c>
      <c r="C8" s="94" t="s">
        <v>165</v>
      </c>
      <c r="D8" s="94" t="s">
        <v>164</v>
      </c>
      <c r="E8" s="94" t="s">
        <v>126</v>
      </c>
      <c r="F8" s="41">
        <f>IF('Экс 2 (2600)'!F16&lt;'Экс 2 (2600)'!F18,ROUND(F6/F7,1),'Экс 2 (2600)'!F18)</f>
        <v>33.799999999999997</v>
      </c>
      <c r="G8" s="41">
        <f>IF('Экс 2 (2600)'!G16&lt;'Экс 2 (2600)'!G18,ROUND(G6/G7,1),'Экс 2 (2600)'!G18)</f>
        <v>32.299999999999997</v>
      </c>
      <c r="H8" s="41">
        <f>IF('Экс 2 (2600)'!H16&lt;'Экс 2 (2600)'!H18,ROUND(H6/H7,1),'Экс 2 (2600)'!H18)</f>
        <v>32.4</v>
      </c>
      <c r="I8" s="41">
        <f>IF('Экс 2 (2600)'!I16&lt;'Экс 2 (2600)'!I18,ROUND(I6/I7,1),'Экс 2 (2600)'!I18)</f>
        <v>31.6</v>
      </c>
      <c r="J8" s="41"/>
    </row>
    <row r="9" spans="1:13" ht="15" hidden="1" thickBot="1">
      <c r="A9" s="321">
        <v>5</v>
      </c>
      <c r="B9" s="96" t="s">
        <v>163</v>
      </c>
      <c r="C9" s="95" t="s">
        <v>162</v>
      </c>
      <c r="D9" s="94" t="s">
        <v>161</v>
      </c>
      <c r="E9" s="209" t="s">
        <v>107</v>
      </c>
      <c r="F9" s="97">
        <f>ROUND(F8*F7,1)</f>
        <v>90.2</v>
      </c>
      <c r="G9" s="97">
        <f>ROUND(G8*G7,1)</f>
        <v>90.2</v>
      </c>
      <c r="H9" s="97">
        <f>ROUND(H8*H7,1)</f>
        <v>90.2</v>
      </c>
      <c r="I9" s="97">
        <f>ROUND(I8*I7,1)</f>
        <v>90.4</v>
      </c>
      <c r="J9" s="97"/>
    </row>
    <row r="10" spans="1:13" ht="15" hidden="1" thickBot="1">
      <c r="A10" s="321">
        <v>6</v>
      </c>
      <c r="B10" s="575" t="s">
        <v>160</v>
      </c>
      <c r="C10" s="270" t="s">
        <v>159</v>
      </c>
      <c r="D10" s="576" t="s">
        <v>11</v>
      </c>
      <c r="E10" s="403" t="s">
        <v>158</v>
      </c>
      <c r="F10" s="249">
        <v>19.5</v>
      </c>
      <c r="G10" s="249">
        <v>19.5</v>
      </c>
      <c r="H10" s="249">
        <v>19.5</v>
      </c>
      <c r="I10" s="249">
        <v>19.5</v>
      </c>
      <c r="J10" s="336" t="s">
        <v>153</v>
      </c>
    </row>
    <row r="11" spans="1:13" ht="25.5" hidden="1" customHeight="1">
      <c r="A11" s="321">
        <v>7</v>
      </c>
      <c r="B11" s="96" t="s">
        <v>157</v>
      </c>
      <c r="C11" s="95" t="s">
        <v>156</v>
      </c>
      <c r="D11" s="214" t="s">
        <v>151</v>
      </c>
      <c r="E11" s="209" t="s">
        <v>61</v>
      </c>
      <c r="F11" s="213">
        <f>'Погр. тип 1 ск.'!F20</f>
        <v>6.13</v>
      </c>
      <c r="G11" s="213">
        <f>'Погр. тип 1 ск.'!G20</f>
        <v>6.13</v>
      </c>
      <c r="H11" s="213">
        <f>'Погр. тип 1 ск.'!H20</f>
        <v>6.13</v>
      </c>
      <c r="I11" s="213">
        <f>'Погр. тип 1 ск.'!I20</f>
        <v>6.13</v>
      </c>
      <c r="J11" s="337"/>
    </row>
    <row r="12" spans="1:13" ht="15" hidden="1" thickBot="1">
      <c r="A12" s="321">
        <v>8</v>
      </c>
      <c r="B12" s="575" t="s">
        <v>155</v>
      </c>
      <c r="C12" s="270" t="s">
        <v>154</v>
      </c>
      <c r="D12" s="576" t="s">
        <v>11</v>
      </c>
      <c r="E12" s="596" t="s">
        <v>61</v>
      </c>
      <c r="F12" s="247">
        <v>1</v>
      </c>
      <c r="G12" s="247">
        <v>1</v>
      </c>
      <c r="H12" s="247">
        <v>1</v>
      </c>
      <c r="I12" s="247">
        <v>1</v>
      </c>
      <c r="J12" s="336" t="s">
        <v>153</v>
      </c>
    </row>
    <row r="13" spans="1:13" ht="15" hidden="1" customHeight="1">
      <c r="A13" s="321">
        <v>9</v>
      </c>
      <c r="B13" s="212" t="s">
        <v>456</v>
      </c>
      <c r="C13" s="94" t="s">
        <v>152</v>
      </c>
      <c r="D13" s="211" t="s">
        <v>151</v>
      </c>
      <c r="E13" s="94" t="s">
        <v>127</v>
      </c>
      <c r="F13" s="659">
        <f>'Погр. тип 1 ск.'!F11</f>
        <v>398</v>
      </c>
      <c r="G13" s="659">
        <f>'Погр. тип 1 ск.'!G11</f>
        <v>398</v>
      </c>
      <c r="H13" s="659">
        <f>'Погр. тип 1 ск.'!H11</f>
        <v>398</v>
      </c>
      <c r="I13" s="659">
        <f>'Погр. тип 1 ск.'!I11</f>
        <v>398</v>
      </c>
      <c r="J13" s="98"/>
    </row>
    <row r="14" spans="1:13" ht="13.5" hidden="1" thickBot="1">
      <c r="A14" s="321">
        <v>10</v>
      </c>
      <c r="B14" s="271" t="s">
        <v>150</v>
      </c>
      <c r="C14" s="270" t="s">
        <v>149</v>
      </c>
      <c r="D14" s="597" t="s">
        <v>148</v>
      </c>
      <c r="E14" s="272"/>
      <c r="F14" s="273" t="s">
        <v>576</v>
      </c>
      <c r="G14" s="273" t="s">
        <v>576</v>
      </c>
      <c r="H14" s="273" t="s">
        <v>576</v>
      </c>
      <c r="I14" s="273" t="s">
        <v>576</v>
      </c>
      <c r="J14" s="328"/>
    </row>
    <row r="15" spans="1:13" ht="15" hidden="1" thickBot="1">
      <c r="A15" s="315">
        <v>11.1</v>
      </c>
      <c r="B15" s="316" t="s">
        <v>383</v>
      </c>
      <c r="C15" s="317" t="s">
        <v>147</v>
      </c>
      <c r="D15" s="318" t="s">
        <v>146</v>
      </c>
      <c r="E15" s="319" t="s">
        <v>145</v>
      </c>
      <c r="F15" s="320">
        <v>1</v>
      </c>
      <c r="G15" s="320">
        <v>1</v>
      </c>
      <c r="H15" s="320">
        <v>1</v>
      </c>
      <c r="I15" s="320">
        <v>1</v>
      </c>
      <c r="J15" s="329" t="s">
        <v>222</v>
      </c>
      <c r="M15" s="695"/>
    </row>
    <row r="16" spans="1:13" ht="16.5" hidden="1" thickBot="1">
      <c r="A16" s="321">
        <v>11.1</v>
      </c>
      <c r="B16" s="275" t="s">
        <v>384</v>
      </c>
      <c r="C16" s="270"/>
      <c r="D16" s="274"/>
      <c r="E16" s="276" t="s">
        <v>126</v>
      </c>
      <c r="F16" s="277">
        <v>0</v>
      </c>
      <c r="G16" s="277">
        <v>0</v>
      </c>
      <c r="H16" s="277">
        <v>0</v>
      </c>
      <c r="I16" s="277">
        <v>0</v>
      </c>
      <c r="J16" s="346" t="s">
        <v>222</v>
      </c>
    </row>
    <row r="17" spans="1:10" ht="15" hidden="1" thickBot="1">
      <c r="A17" s="321">
        <v>11.1</v>
      </c>
      <c r="B17" s="206" t="s">
        <v>385</v>
      </c>
      <c r="C17" s="205" t="s">
        <v>144</v>
      </c>
      <c r="D17" s="192" t="s">
        <v>143</v>
      </c>
      <c r="E17" s="192" t="s">
        <v>61</v>
      </c>
      <c r="F17" s="204">
        <f>IFERROR(ROUND(60*2*F15/F$10,2),0)</f>
        <v>6.15</v>
      </c>
      <c r="G17" s="204">
        <f>IFERROR(ROUND(60*2*G15/G$10,2),0)</f>
        <v>6.15</v>
      </c>
      <c r="H17" s="204">
        <f>IFERROR(ROUND(60*2*H15/H$10,2),0)</f>
        <v>6.15</v>
      </c>
      <c r="I17" s="204">
        <f>IFERROR(ROUND(60*2*I15/I$10,2),0)</f>
        <v>6.15</v>
      </c>
      <c r="J17" s="330"/>
    </row>
    <row r="18" spans="1:10" ht="15" hidden="1" thickBot="1">
      <c r="A18" s="321">
        <v>11.1</v>
      </c>
      <c r="B18" s="191" t="s">
        <v>386</v>
      </c>
      <c r="C18" s="192" t="s">
        <v>142</v>
      </c>
      <c r="D18" s="192" t="s">
        <v>141</v>
      </c>
      <c r="E18" s="192" t="s">
        <v>61</v>
      </c>
      <c r="F18" s="203">
        <f>IF(F17=0,0,F$11+F$12+F17)</f>
        <v>13.280000000000001</v>
      </c>
      <c r="G18" s="203">
        <f>IF(G17=0,0,G$11+G$12+G17)</f>
        <v>13.280000000000001</v>
      </c>
      <c r="H18" s="203">
        <f>IF(H17=0,0,H$11+H$12+H17)</f>
        <v>13.280000000000001</v>
      </c>
      <c r="I18" s="203">
        <f>IF(I17=0,0,I$11+I$12+I17)</f>
        <v>13.280000000000001</v>
      </c>
      <c r="J18" s="326"/>
    </row>
    <row r="19" spans="1:10" ht="15" hidden="1" thickBot="1">
      <c r="A19" s="321">
        <v>11.1</v>
      </c>
      <c r="B19" s="191" t="s">
        <v>387</v>
      </c>
      <c r="C19" s="190" t="s">
        <v>140</v>
      </c>
      <c r="D19" s="190" t="s">
        <v>139</v>
      </c>
      <c r="E19" s="202" t="s">
        <v>138</v>
      </c>
      <c r="F19" s="196">
        <f>IF(F18=0,0,ROUND(60/F18,1))</f>
        <v>4.5</v>
      </c>
      <c r="G19" s="196">
        <f>IF(G18=0,0,ROUND(60/G18,1))</f>
        <v>4.5</v>
      </c>
      <c r="H19" s="196">
        <f>IF(H18=0,0,ROUND(60/H18,1))</f>
        <v>4.5</v>
      </c>
      <c r="I19" s="196">
        <f>IF(I18=0,0,ROUND(60/I18,1))</f>
        <v>4.5</v>
      </c>
      <c r="J19" s="326"/>
    </row>
    <row r="20" spans="1:10" ht="17.25" hidden="1" thickBot="1">
      <c r="A20" s="321">
        <v>11.1</v>
      </c>
      <c r="B20" s="194" t="s">
        <v>457</v>
      </c>
      <c r="C20" s="189" t="s">
        <v>137</v>
      </c>
      <c r="D20" s="190" t="s">
        <v>136</v>
      </c>
      <c r="E20" s="192" t="s">
        <v>127</v>
      </c>
      <c r="F20" s="201">
        <f>ROUND(F19*F$8,0)</f>
        <v>152</v>
      </c>
      <c r="G20" s="201">
        <f>ROUND(G19*G$8,0)</f>
        <v>145</v>
      </c>
      <c r="H20" s="201">
        <f>ROUND(H19*H$8,0)</f>
        <v>146</v>
      </c>
      <c r="I20" s="201">
        <f>ROUND(I19*I$8,0)</f>
        <v>142</v>
      </c>
      <c r="J20" s="327"/>
    </row>
    <row r="21" spans="1:10" ht="15" hidden="1" thickBot="1">
      <c r="A21" s="321">
        <v>11.1</v>
      </c>
      <c r="B21" s="200" t="s">
        <v>388</v>
      </c>
      <c r="C21" s="190" t="s">
        <v>135</v>
      </c>
      <c r="D21" s="193" t="s">
        <v>134</v>
      </c>
      <c r="E21" s="197" t="s">
        <v>61</v>
      </c>
      <c r="F21" s="199">
        <f>IF(F$14="да",0,IF(F20=0,0,(ROUND(F18*(ROUNDUP(F$13/F20,0)-ROUND(F$13/F20,2))/ROUND(F$13/F20,2),2))))</f>
        <v>0</v>
      </c>
      <c r="G21" s="199">
        <f>IF(G$14="да",0,IF(G20=0,0,(ROUND(G18*(ROUNDUP(G$13/G20,0)-ROUND(G$13/G20,2))/ROUND(G$13/G20,2),2))))</f>
        <v>0</v>
      </c>
      <c r="H21" s="199">
        <f>IF(H$14="да",0,IF(H20=0,0,(ROUND(H18*(ROUNDUP(H$13/H20,0)-ROUND(H$13/H20,2))/ROUND(H$13/H20,2),2))))</f>
        <v>0</v>
      </c>
      <c r="I21" s="199">
        <f>IF(I$14="да",0,IF(I20=0,0,(ROUND(I18*(ROUNDUP(I$13/I20,0)-ROUND(I$13/I20,2))/ROUND(I$13/I20,2),2))))</f>
        <v>0</v>
      </c>
      <c r="J21" s="331"/>
    </row>
    <row r="22" spans="1:10" ht="15" hidden="1" thickBot="1">
      <c r="A22" s="321">
        <v>11.1</v>
      </c>
      <c r="B22" s="191" t="s">
        <v>389</v>
      </c>
      <c r="C22" s="190" t="s">
        <v>133</v>
      </c>
      <c r="D22" s="198" t="s">
        <v>132</v>
      </c>
      <c r="E22" s="197" t="s">
        <v>61</v>
      </c>
      <c r="F22" s="196">
        <f>F18+F21</f>
        <v>13.280000000000001</v>
      </c>
      <c r="G22" s="196">
        <f>G18+G21</f>
        <v>13.280000000000001</v>
      </c>
      <c r="H22" s="196">
        <f>H18+H21</f>
        <v>13.280000000000001</v>
      </c>
      <c r="I22" s="196">
        <f>I18+I21</f>
        <v>13.280000000000001</v>
      </c>
      <c r="J22" s="326"/>
    </row>
    <row r="23" spans="1:10" ht="15" hidden="1" thickBot="1">
      <c r="A23" s="321">
        <v>11.1</v>
      </c>
      <c r="B23" s="191" t="s">
        <v>390</v>
      </c>
      <c r="C23" s="190" t="s">
        <v>131</v>
      </c>
      <c r="D23" s="198" t="s">
        <v>130</v>
      </c>
      <c r="E23" s="197"/>
      <c r="F23" s="196">
        <f>IF(F22=0,0,60/F22)</f>
        <v>4.5180722891566258</v>
      </c>
      <c r="G23" s="196">
        <f>IF(G22=0,0,60/G22)</f>
        <v>4.5180722891566258</v>
      </c>
      <c r="H23" s="196">
        <f>IF(H22=0,0,60/H22)</f>
        <v>4.5180722891566258</v>
      </c>
      <c r="I23" s="196">
        <f>IF(I22=0,0,60/I22)</f>
        <v>4.5180722891566258</v>
      </c>
      <c r="J23" s="330"/>
    </row>
    <row r="24" spans="1:10" ht="17.25" hidden="1" thickBot="1">
      <c r="A24" s="321">
        <v>11.1</v>
      </c>
      <c r="B24" s="194" t="s">
        <v>391</v>
      </c>
      <c r="C24" s="189" t="s">
        <v>129</v>
      </c>
      <c r="D24" s="190" t="s">
        <v>128</v>
      </c>
      <c r="E24" s="192" t="s">
        <v>127</v>
      </c>
      <c r="F24" s="195">
        <f>ROUND(F23*F$8,1)</f>
        <v>152.69999999999999</v>
      </c>
      <c r="G24" s="195">
        <f>ROUND(G23*G$8,1)</f>
        <v>145.9</v>
      </c>
      <c r="H24" s="195">
        <f>ROUND(H23*H$8,1)</f>
        <v>146.4</v>
      </c>
      <c r="I24" s="195">
        <f>ROUND(I23*I$8,1)</f>
        <v>142.80000000000001</v>
      </c>
      <c r="J24" s="332"/>
    </row>
    <row r="25" spans="1:10" ht="13.5" hidden="1" thickBot="1">
      <c r="A25" s="321">
        <v>11.1</v>
      </c>
      <c r="B25" s="194" t="s">
        <v>391</v>
      </c>
      <c r="C25" s="609" t="s">
        <v>470</v>
      </c>
      <c r="D25" s="610"/>
      <c r="E25" s="611" t="s">
        <v>471</v>
      </c>
      <c r="F25" s="613">
        <f>IFERROR(F16/F$8*F15*F$9,0)</f>
        <v>0</v>
      </c>
      <c r="G25" s="613">
        <f>IFERROR(G16/G$8*G15*G$9,0)</f>
        <v>0</v>
      </c>
      <c r="H25" s="613">
        <f>IFERROR(H16/H$8*H15*H$9,0)</f>
        <v>0</v>
      </c>
      <c r="I25" s="613">
        <f>IFERROR(I16/I$8*I15*I$9,0)</f>
        <v>0</v>
      </c>
      <c r="J25" s="612"/>
    </row>
    <row r="26" spans="1:10" ht="15" hidden="1" thickBot="1">
      <c r="A26" s="315">
        <v>11.2</v>
      </c>
      <c r="B26" s="316" t="s">
        <v>423</v>
      </c>
      <c r="C26" s="317" t="s">
        <v>147</v>
      </c>
      <c r="D26" s="318" t="s">
        <v>146</v>
      </c>
      <c r="E26" s="319" t="s">
        <v>145</v>
      </c>
      <c r="F26" s="320">
        <v>0</v>
      </c>
      <c r="G26" s="320">
        <v>0</v>
      </c>
      <c r="H26" s="320">
        <v>0</v>
      </c>
      <c r="I26" s="320">
        <v>0</v>
      </c>
      <c r="J26" s="329" t="s">
        <v>222</v>
      </c>
    </row>
    <row r="27" spans="1:10" ht="16.5" hidden="1" customHeight="1">
      <c r="A27" s="322">
        <v>11.2</v>
      </c>
      <c r="B27" s="275" t="s">
        <v>416</v>
      </c>
      <c r="C27" s="270"/>
      <c r="D27" s="274"/>
      <c r="E27" s="276" t="s">
        <v>126</v>
      </c>
      <c r="F27" s="277">
        <v>0</v>
      </c>
      <c r="G27" s="277">
        <v>0</v>
      </c>
      <c r="H27" s="277">
        <v>0</v>
      </c>
      <c r="I27" s="277">
        <v>0</v>
      </c>
      <c r="J27" s="346" t="s">
        <v>222</v>
      </c>
    </row>
    <row r="28" spans="1:10" ht="15" hidden="1" thickBot="1">
      <c r="A28" s="322">
        <v>11.2</v>
      </c>
      <c r="B28" s="188" t="s">
        <v>424</v>
      </c>
      <c r="C28" s="187" t="s">
        <v>144</v>
      </c>
      <c r="D28" s="173" t="s">
        <v>143</v>
      </c>
      <c r="E28" s="173" t="s">
        <v>61</v>
      </c>
      <c r="F28" s="186">
        <f>IFERROR(ROUND(60*2*F26/F$10,2),0)</f>
        <v>0</v>
      </c>
      <c r="G28" s="186">
        <f>IFERROR(ROUND(60*2*G26/G$10,2),0)</f>
        <v>0</v>
      </c>
      <c r="H28" s="186">
        <f>IFERROR(ROUND(60*2*H26/H$10,2),0)</f>
        <v>0</v>
      </c>
      <c r="I28" s="186">
        <f>IFERROR(ROUND(60*2*I26/I$10,2),0)</f>
        <v>0</v>
      </c>
      <c r="J28" s="330"/>
    </row>
    <row r="29" spans="1:10" ht="15" hidden="1" thickBot="1">
      <c r="A29" s="322">
        <v>11.2</v>
      </c>
      <c r="B29" s="175" t="s">
        <v>425</v>
      </c>
      <c r="C29" s="173" t="s">
        <v>142</v>
      </c>
      <c r="D29" s="173" t="s">
        <v>141</v>
      </c>
      <c r="E29" s="173" t="s">
        <v>61</v>
      </c>
      <c r="F29" s="185">
        <f>IF(F28=0,0,F$11+F$12+F28)</f>
        <v>0</v>
      </c>
      <c r="G29" s="185">
        <f>IF(G28=0,0,G$11+G$12+G28)</f>
        <v>0</v>
      </c>
      <c r="H29" s="185">
        <f>IF(H28=0,0,H$11+H$12+H28)</f>
        <v>0</v>
      </c>
      <c r="I29" s="185">
        <f>IF(I28=0,0,I$11+I$12+I28)</f>
        <v>0</v>
      </c>
      <c r="J29" s="326"/>
    </row>
    <row r="30" spans="1:10" ht="15" hidden="1" thickBot="1">
      <c r="A30" s="322">
        <v>11.2</v>
      </c>
      <c r="B30" s="175" t="s">
        <v>426</v>
      </c>
      <c r="C30" s="172" t="s">
        <v>140</v>
      </c>
      <c r="D30" s="172" t="s">
        <v>139</v>
      </c>
      <c r="E30" s="184" t="s">
        <v>138</v>
      </c>
      <c r="F30" s="178">
        <f>IF(F29=0,0,ROUND(60/F29,1))</f>
        <v>0</v>
      </c>
      <c r="G30" s="178">
        <f>IF(G29=0,0,ROUND(60/G29,1))</f>
        <v>0</v>
      </c>
      <c r="H30" s="178">
        <f>IF(H29=0,0,ROUND(60/H29,1))</f>
        <v>0</v>
      </c>
      <c r="I30" s="178">
        <f>IF(I29=0,0,ROUND(60/I29,1))</f>
        <v>0</v>
      </c>
      <c r="J30" s="326"/>
    </row>
    <row r="31" spans="1:10" ht="15" hidden="1" customHeight="1">
      <c r="A31" s="322">
        <v>11.2</v>
      </c>
      <c r="B31" s="176" t="s">
        <v>458</v>
      </c>
      <c r="C31" s="171" t="s">
        <v>137</v>
      </c>
      <c r="D31" s="172" t="s">
        <v>136</v>
      </c>
      <c r="E31" s="173" t="s">
        <v>127</v>
      </c>
      <c r="F31" s="183">
        <f>ROUND(F30*F$8,0)</f>
        <v>0</v>
      </c>
      <c r="G31" s="183">
        <f>ROUND(G30*G$8,0)</f>
        <v>0</v>
      </c>
      <c r="H31" s="183">
        <f>ROUND(H30*H$8,0)</f>
        <v>0</v>
      </c>
      <c r="I31" s="183">
        <f>ROUND(I30*I$8,0)</f>
        <v>0</v>
      </c>
      <c r="J31" s="327"/>
    </row>
    <row r="32" spans="1:10" ht="15" hidden="1" thickBot="1">
      <c r="A32" s="322">
        <v>11.2</v>
      </c>
      <c r="B32" s="182" t="s">
        <v>427</v>
      </c>
      <c r="C32" s="172" t="s">
        <v>135</v>
      </c>
      <c r="D32" s="174" t="s">
        <v>134</v>
      </c>
      <c r="E32" s="179" t="s">
        <v>61</v>
      </c>
      <c r="F32" s="181">
        <f>IF(F$14="да",0,IF(F31=0,0,(ROUND(F29*(ROUNDUP(F$13/F31,0)-ROUND(F$13/F31,2))/ROUND(F$13/F31,2),2))))</f>
        <v>0</v>
      </c>
      <c r="G32" s="181">
        <f>IF(G$14="да",0,IF(G31=0,0,(ROUND(G29*(ROUNDUP(G$13/G31,0)-ROUND(G$13/G31,2))/ROUND(G$13/G31,2),2))))</f>
        <v>0</v>
      </c>
      <c r="H32" s="181">
        <f>IF(H$14="да",0,IF(H31=0,0,(ROUND(H29*(ROUNDUP(H$13/H31,0)-ROUND(H$13/H31,2))/ROUND(H$13/H31,2),2))))</f>
        <v>0</v>
      </c>
      <c r="I32" s="181">
        <f>IF(I$14="да",0,IF(I31=0,0,(ROUND(I29*(ROUNDUP(I$13/I31,0)-ROUND(I$13/I31,2))/ROUND(I$13/I31,2),2))))</f>
        <v>0</v>
      </c>
      <c r="J32" s="331"/>
    </row>
    <row r="33" spans="1:10" ht="15" hidden="1" thickBot="1">
      <c r="A33" s="322">
        <v>11.2</v>
      </c>
      <c r="B33" s="175" t="s">
        <v>428</v>
      </c>
      <c r="C33" s="172" t="s">
        <v>133</v>
      </c>
      <c r="D33" s="180" t="s">
        <v>132</v>
      </c>
      <c r="E33" s="179" t="s">
        <v>61</v>
      </c>
      <c r="F33" s="178">
        <f>F29+F32</f>
        <v>0</v>
      </c>
      <c r="G33" s="178">
        <f>G29+G32</f>
        <v>0</v>
      </c>
      <c r="H33" s="178">
        <f>H29+H32</f>
        <v>0</v>
      </c>
      <c r="I33" s="178">
        <f>I29+I32</f>
        <v>0</v>
      </c>
      <c r="J33" s="326"/>
    </row>
    <row r="34" spans="1:10" ht="15" hidden="1" thickBot="1">
      <c r="A34" s="322">
        <v>11.2</v>
      </c>
      <c r="B34" s="175" t="s">
        <v>429</v>
      </c>
      <c r="C34" s="172" t="s">
        <v>131</v>
      </c>
      <c r="D34" s="180" t="s">
        <v>130</v>
      </c>
      <c r="E34" s="179"/>
      <c r="F34" s="178">
        <f>IF(F33=0,0,60/F33)</f>
        <v>0</v>
      </c>
      <c r="G34" s="178">
        <f>IF(G33=0,0,60/G33)</f>
        <v>0</v>
      </c>
      <c r="H34" s="178">
        <f>IF(H33=0,0,60/H33)</f>
        <v>0</v>
      </c>
      <c r="I34" s="178">
        <f>IF(I33=0,0,60/I33)</f>
        <v>0</v>
      </c>
      <c r="J34" s="330"/>
    </row>
    <row r="35" spans="1:10" ht="17.25" hidden="1" thickBot="1">
      <c r="A35" s="322">
        <v>11.2</v>
      </c>
      <c r="B35" s="176" t="s">
        <v>430</v>
      </c>
      <c r="C35" s="171" t="s">
        <v>129</v>
      </c>
      <c r="D35" s="172" t="s">
        <v>128</v>
      </c>
      <c r="E35" s="173" t="s">
        <v>127</v>
      </c>
      <c r="F35" s="177">
        <f>ROUND(F34*F$8,1)</f>
        <v>0</v>
      </c>
      <c r="G35" s="177">
        <f>ROUND(G34*G$8,1)</f>
        <v>0</v>
      </c>
      <c r="H35" s="177">
        <f>ROUND(H34*H$8,1)</f>
        <v>0</v>
      </c>
      <c r="I35" s="177">
        <f>ROUND(I34*I$8,1)</f>
        <v>0</v>
      </c>
      <c r="J35" s="332"/>
    </row>
    <row r="36" spans="1:10" ht="13.5" hidden="1" thickBot="1">
      <c r="A36" s="322">
        <v>11.2</v>
      </c>
      <c r="B36" s="614" t="s">
        <v>430</v>
      </c>
      <c r="C36" s="615" t="s">
        <v>470</v>
      </c>
      <c r="D36" s="616"/>
      <c r="E36" s="173" t="s">
        <v>471</v>
      </c>
      <c r="F36" s="644">
        <f>IFERROR(F27/F$8*F26*F$9,0)</f>
        <v>0</v>
      </c>
      <c r="G36" s="644">
        <f>IFERROR(G27/G$8*G26*G$9,0)</f>
        <v>0</v>
      </c>
      <c r="H36" s="644">
        <f>IFERROR(H27/H$8*H26*H$9,0)</f>
        <v>0</v>
      </c>
      <c r="I36" s="644">
        <f>IFERROR(I27/I$8*I26*I$9,0)</f>
        <v>0</v>
      </c>
      <c r="J36" s="612"/>
    </row>
    <row r="37" spans="1:10" ht="26.25" hidden="1" customHeight="1">
      <c r="A37" s="315">
        <v>11.3</v>
      </c>
      <c r="B37" s="316" t="s">
        <v>392</v>
      </c>
      <c r="C37" s="317" t="s">
        <v>147</v>
      </c>
      <c r="D37" s="318" t="s">
        <v>146</v>
      </c>
      <c r="E37" s="319" t="s">
        <v>145</v>
      </c>
      <c r="F37" s="320">
        <v>0</v>
      </c>
      <c r="G37" s="320">
        <v>0</v>
      </c>
      <c r="H37" s="320">
        <v>0</v>
      </c>
      <c r="I37" s="320">
        <v>0</v>
      </c>
      <c r="J37" s="329" t="s">
        <v>222</v>
      </c>
    </row>
    <row r="38" spans="1:10" ht="16.5" hidden="1" thickBot="1">
      <c r="A38" s="322">
        <v>11.3</v>
      </c>
      <c r="B38" s="275" t="s">
        <v>417</v>
      </c>
      <c r="C38" s="270"/>
      <c r="D38" s="274"/>
      <c r="E38" s="276" t="s">
        <v>126</v>
      </c>
      <c r="F38" s="277">
        <v>0</v>
      </c>
      <c r="G38" s="277">
        <v>0</v>
      </c>
      <c r="H38" s="277">
        <v>0</v>
      </c>
      <c r="I38" s="277">
        <v>0</v>
      </c>
      <c r="J38" s="346" t="s">
        <v>222</v>
      </c>
    </row>
    <row r="39" spans="1:10" ht="15" hidden="1" thickBot="1">
      <c r="A39" s="322">
        <v>11.3</v>
      </c>
      <c r="B39" s="156" t="s">
        <v>393</v>
      </c>
      <c r="C39" s="170" t="s">
        <v>144</v>
      </c>
      <c r="D39" s="153" t="s">
        <v>143</v>
      </c>
      <c r="E39" s="153" t="s">
        <v>61</v>
      </c>
      <c r="F39" s="169">
        <f>IFERROR(ROUND(60*2*F37/F$10,2),0)</f>
        <v>0</v>
      </c>
      <c r="G39" s="169">
        <f>IFERROR(ROUND(60*2*G37/G$10,2),0)</f>
        <v>0</v>
      </c>
      <c r="H39" s="169">
        <f>IFERROR(ROUND(60*2*H37/H$10,2),0)</f>
        <v>0</v>
      </c>
      <c r="I39" s="169">
        <f>IFERROR(ROUND(60*2*I37/I$10,2),0)</f>
        <v>0</v>
      </c>
      <c r="J39" s="330"/>
    </row>
    <row r="40" spans="1:10" ht="15" hidden="1" thickBot="1">
      <c r="A40" s="322">
        <v>11.3</v>
      </c>
      <c r="B40" s="157" t="s">
        <v>394</v>
      </c>
      <c r="C40" s="153" t="s">
        <v>142</v>
      </c>
      <c r="D40" s="153" t="s">
        <v>141</v>
      </c>
      <c r="E40" s="153" t="s">
        <v>61</v>
      </c>
      <c r="F40" s="168">
        <f>IF(F39=0,0,F$11+F$12+F39)</f>
        <v>0</v>
      </c>
      <c r="G40" s="168">
        <f>IF(G39=0,0,G$11+G$12+G39)</f>
        <v>0</v>
      </c>
      <c r="H40" s="168">
        <f>IF(H39=0,0,H$11+H$12+H39)</f>
        <v>0</v>
      </c>
      <c r="I40" s="168">
        <f>IF(I39=0,0,I$11+I$12+I39)</f>
        <v>0</v>
      </c>
      <c r="J40" s="326"/>
    </row>
    <row r="41" spans="1:10" ht="18.75" hidden="1" customHeight="1">
      <c r="A41" s="322">
        <v>11.3</v>
      </c>
      <c r="B41" s="157" t="s">
        <v>395</v>
      </c>
      <c r="C41" s="155" t="s">
        <v>140</v>
      </c>
      <c r="D41" s="155" t="s">
        <v>139</v>
      </c>
      <c r="E41" s="167" t="s">
        <v>138</v>
      </c>
      <c r="F41" s="161">
        <f>IF(F40=0,0,ROUND(60/F40,1))</f>
        <v>0</v>
      </c>
      <c r="G41" s="161">
        <f>IF(G40=0,0,ROUND(60/G40,1))</f>
        <v>0</v>
      </c>
      <c r="H41" s="161">
        <f>IF(H40=0,0,ROUND(60/H40,1))</f>
        <v>0</v>
      </c>
      <c r="I41" s="161">
        <f>IF(I40=0,0,ROUND(60/I40,1))</f>
        <v>0</v>
      </c>
      <c r="J41" s="326"/>
    </row>
    <row r="42" spans="1:10" ht="17.25" hidden="1" thickBot="1">
      <c r="A42" s="322">
        <v>11.3</v>
      </c>
      <c r="B42" s="159" t="s">
        <v>459</v>
      </c>
      <c r="C42" s="154" t="s">
        <v>137</v>
      </c>
      <c r="D42" s="155" t="s">
        <v>136</v>
      </c>
      <c r="E42" s="153" t="s">
        <v>127</v>
      </c>
      <c r="F42" s="166">
        <f>ROUND(F41*F$8,0)</f>
        <v>0</v>
      </c>
      <c r="G42" s="166">
        <f>ROUND(G41*G$8,0)</f>
        <v>0</v>
      </c>
      <c r="H42" s="166">
        <f>ROUND(H41*H$8,0)</f>
        <v>0</v>
      </c>
      <c r="I42" s="166">
        <f>ROUND(I41*I$8,0)</f>
        <v>0</v>
      </c>
      <c r="J42" s="327"/>
    </row>
    <row r="43" spans="1:10" ht="15" hidden="1" thickBot="1">
      <c r="A43" s="322">
        <v>11.3</v>
      </c>
      <c r="B43" s="165" t="s">
        <v>396</v>
      </c>
      <c r="C43" s="155" t="s">
        <v>135</v>
      </c>
      <c r="D43" s="158" t="s">
        <v>134</v>
      </c>
      <c r="E43" s="162" t="s">
        <v>61</v>
      </c>
      <c r="F43" s="164">
        <f>IF(F$14="да",0,IF(F42=0,0,(ROUND(F40*(ROUNDUP(F$13/F42,0)-ROUND(F$13/F42,2))/ROUND(F$13/F42,2),2))))</f>
        <v>0</v>
      </c>
      <c r="G43" s="164">
        <f>IF(G$14="да",0,IF(G42=0,0,(ROUND(G40*(ROUNDUP(G$13/G42,0)-ROUND(G$13/G42,2))/ROUND(G$13/G42,2),2))))</f>
        <v>0</v>
      </c>
      <c r="H43" s="164">
        <f>IF(H$14="да",0,IF(H42=0,0,(ROUND(H40*(ROUNDUP(H$13/H42,0)-ROUND(H$13/H42,2))/ROUND(H$13/H42,2),2))))</f>
        <v>0</v>
      </c>
      <c r="I43" s="164">
        <f>IF(I$14="да",0,IF(I42=0,0,(ROUND(I40*(ROUNDUP(I$13/I42,0)-ROUND(I$13/I42,2))/ROUND(I$13/I42,2),2))))</f>
        <v>0</v>
      </c>
      <c r="J43" s="331"/>
    </row>
    <row r="44" spans="1:10" ht="15" hidden="1" thickBot="1">
      <c r="A44" s="322">
        <v>11.3</v>
      </c>
      <c r="B44" s="157" t="s">
        <v>397</v>
      </c>
      <c r="C44" s="155" t="s">
        <v>133</v>
      </c>
      <c r="D44" s="163" t="s">
        <v>132</v>
      </c>
      <c r="E44" s="162" t="s">
        <v>61</v>
      </c>
      <c r="F44" s="161">
        <f>F40+F43</f>
        <v>0</v>
      </c>
      <c r="G44" s="161">
        <f>G40+G43</f>
        <v>0</v>
      </c>
      <c r="H44" s="161">
        <f>H40+H43</f>
        <v>0</v>
      </c>
      <c r="I44" s="161">
        <f>I40+I43</f>
        <v>0</v>
      </c>
      <c r="J44" s="326"/>
    </row>
    <row r="45" spans="1:10" ht="15" hidden="1" customHeight="1">
      <c r="A45" s="322">
        <v>11.3</v>
      </c>
      <c r="B45" s="157" t="s">
        <v>398</v>
      </c>
      <c r="C45" s="155" t="s">
        <v>131</v>
      </c>
      <c r="D45" s="163" t="s">
        <v>130</v>
      </c>
      <c r="E45" s="162"/>
      <c r="F45" s="161">
        <f>IF(F44=0,0,60/F44)</f>
        <v>0</v>
      </c>
      <c r="G45" s="161">
        <f>IF(G44=0,0,60/G44)</f>
        <v>0</v>
      </c>
      <c r="H45" s="161">
        <f>IF(H44=0,0,60/H44)</f>
        <v>0</v>
      </c>
      <c r="I45" s="161">
        <f>IF(I44=0,0,60/I44)</f>
        <v>0</v>
      </c>
      <c r="J45" s="330"/>
    </row>
    <row r="46" spans="1:10" ht="17.25" hidden="1" thickBot="1">
      <c r="A46" s="322">
        <v>11.3</v>
      </c>
      <c r="B46" s="159" t="s">
        <v>399</v>
      </c>
      <c r="C46" s="154" t="s">
        <v>129</v>
      </c>
      <c r="D46" s="155" t="s">
        <v>128</v>
      </c>
      <c r="E46" s="153" t="s">
        <v>127</v>
      </c>
      <c r="F46" s="160">
        <f>ROUND(F45*F$8,1)</f>
        <v>0</v>
      </c>
      <c r="G46" s="160">
        <f>ROUND(G45*G$8,1)</f>
        <v>0</v>
      </c>
      <c r="H46" s="160">
        <f>ROUND(H45*H$8,1)</f>
        <v>0</v>
      </c>
      <c r="I46" s="160">
        <f>ROUND(I45*I$8,1)</f>
        <v>0</v>
      </c>
      <c r="J46" s="332"/>
    </row>
    <row r="47" spans="1:10" ht="13.5" hidden="1" thickBot="1">
      <c r="A47" s="322">
        <v>11.3</v>
      </c>
      <c r="B47" s="617" t="s">
        <v>399</v>
      </c>
      <c r="C47" s="618" t="s">
        <v>470</v>
      </c>
      <c r="D47" s="619"/>
      <c r="E47" s="153" t="s">
        <v>471</v>
      </c>
      <c r="F47" s="645">
        <f>IFERROR(F38/F$8*F37*F$9,0)</f>
        <v>0</v>
      </c>
      <c r="G47" s="645">
        <f>IFERROR(G38/G$8*G37*G$9,0)</f>
        <v>0</v>
      </c>
      <c r="H47" s="645">
        <f>IFERROR(H38/H$8*H37*H$9,0)</f>
        <v>0</v>
      </c>
      <c r="I47" s="645">
        <f>IFERROR(I38/I$8*I37*I$9,0)</f>
        <v>0</v>
      </c>
      <c r="J47" s="612"/>
    </row>
    <row r="48" spans="1:10" ht="15" hidden="1" thickBot="1">
      <c r="A48" s="315">
        <v>11.4</v>
      </c>
      <c r="B48" s="316" t="s">
        <v>431</v>
      </c>
      <c r="C48" s="317" t="s">
        <v>147</v>
      </c>
      <c r="D48" s="318" t="s">
        <v>146</v>
      </c>
      <c r="E48" s="319" t="s">
        <v>145</v>
      </c>
      <c r="F48" s="320">
        <v>0</v>
      </c>
      <c r="G48" s="320">
        <v>0</v>
      </c>
      <c r="H48" s="320">
        <v>0</v>
      </c>
      <c r="I48" s="320">
        <v>0</v>
      </c>
      <c r="J48" s="329" t="s">
        <v>222</v>
      </c>
    </row>
    <row r="49" spans="1:10" ht="16.5" hidden="1" thickBot="1">
      <c r="A49" s="321">
        <v>11.4</v>
      </c>
      <c r="B49" s="275" t="s">
        <v>418</v>
      </c>
      <c r="C49" s="270"/>
      <c r="D49" s="274"/>
      <c r="E49" s="276" t="s">
        <v>126</v>
      </c>
      <c r="F49" s="277">
        <v>0</v>
      </c>
      <c r="G49" s="277">
        <v>0</v>
      </c>
      <c r="H49" s="277">
        <v>0</v>
      </c>
      <c r="I49" s="277">
        <v>0</v>
      </c>
      <c r="J49" s="346" t="s">
        <v>222</v>
      </c>
    </row>
    <row r="50" spans="1:10" ht="15" hidden="1" thickBot="1">
      <c r="A50" s="321">
        <v>11.4</v>
      </c>
      <c r="B50" s="152" t="s">
        <v>432</v>
      </c>
      <c r="C50" s="151" t="s">
        <v>144</v>
      </c>
      <c r="D50" s="137" t="s">
        <v>143</v>
      </c>
      <c r="E50" s="137" t="s">
        <v>61</v>
      </c>
      <c r="F50" s="150">
        <f>IFERROR(ROUND(60*2*F48/F$10,2),0)</f>
        <v>0</v>
      </c>
      <c r="G50" s="150">
        <f>IFERROR(ROUND(60*2*G48/G$10,2),0)</f>
        <v>0</v>
      </c>
      <c r="H50" s="150">
        <f>IFERROR(ROUND(60*2*H48/H$10,2),0)</f>
        <v>0</v>
      </c>
      <c r="I50" s="150">
        <f>IFERROR(ROUND(60*2*I48/I$10,2),0)</f>
        <v>0</v>
      </c>
      <c r="J50" s="330"/>
    </row>
    <row r="51" spans="1:10" ht="15" hidden="1" thickBot="1">
      <c r="A51" s="321">
        <v>11.4</v>
      </c>
      <c r="B51" s="139" t="s">
        <v>433</v>
      </c>
      <c r="C51" s="137" t="s">
        <v>142</v>
      </c>
      <c r="D51" s="137" t="s">
        <v>141</v>
      </c>
      <c r="E51" s="137" t="s">
        <v>61</v>
      </c>
      <c r="F51" s="149">
        <f>IF(F50=0,0,F$11+F$12+F50)</f>
        <v>0</v>
      </c>
      <c r="G51" s="149">
        <f>IF(G50=0,0,G$11+G$12+G50)</f>
        <v>0</v>
      </c>
      <c r="H51" s="149">
        <f>IF(H50=0,0,H$11+H$12+H50)</f>
        <v>0</v>
      </c>
      <c r="I51" s="149">
        <f>IF(I50=0,0,I$11+I$12+I50)</f>
        <v>0</v>
      </c>
      <c r="J51" s="326"/>
    </row>
    <row r="52" spans="1:10" ht="15" hidden="1" thickBot="1">
      <c r="A52" s="321">
        <v>11.4</v>
      </c>
      <c r="B52" s="139" t="s">
        <v>434</v>
      </c>
      <c r="C52" s="136" t="s">
        <v>140</v>
      </c>
      <c r="D52" s="136" t="s">
        <v>139</v>
      </c>
      <c r="E52" s="148" t="s">
        <v>138</v>
      </c>
      <c r="F52" s="142">
        <f>IF(F51=0,0,ROUND(60/F51,1))</f>
        <v>0</v>
      </c>
      <c r="G52" s="142">
        <f>IF(G51=0,0,ROUND(60/G51,1))</f>
        <v>0</v>
      </c>
      <c r="H52" s="142">
        <f>IF(H51=0,0,ROUND(60/H51,1))</f>
        <v>0</v>
      </c>
      <c r="I52" s="142">
        <f>IF(I51=0,0,ROUND(60/I51,1))</f>
        <v>0</v>
      </c>
      <c r="J52" s="326"/>
    </row>
    <row r="53" spans="1:10" ht="17.25" hidden="1" thickBot="1">
      <c r="A53" s="321">
        <v>11.4</v>
      </c>
      <c r="B53" s="140" t="s">
        <v>460</v>
      </c>
      <c r="C53" s="135" t="s">
        <v>137</v>
      </c>
      <c r="D53" s="136" t="s">
        <v>136</v>
      </c>
      <c r="E53" s="137" t="s">
        <v>127</v>
      </c>
      <c r="F53" s="147">
        <f>ROUND(F52*F$8,0)</f>
        <v>0</v>
      </c>
      <c r="G53" s="147">
        <f>ROUND(G52*G$8,0)</f>
        <v>0</v>
      </c>
      <c r="H53" s="147">
        <f>ROUND(H52*H$8,0)</f>
        <v>0</v>
      </c>
      <c r="I53" s="147">
        <f>ROUND(I52*I$8,0)</f>
        <v>0</v>
      </c>
      <c r="J53" s="327"/>
    </row>
    <row r="54" spans="1:10" ht="14.25" hidden="1" customHeight="1">
      <c r="A54" s="321">
        <v>11.4</v>
      </c>
      <c r="B54" s="146" t="s">
        <v>435</v>
      </c>
      <c r="C54" s="136" t="s">
        <v>135</v>
      </c>
      <c r="D54" s="138" t="s">
        <v>134</v>
      </c>
      <c r="E54" s="143" t="s">
        <v>61</v>
      </c>
      <c r="F54" s="145">
        <f>IF(F$14="да",0,IF(F53=0,0,(ROUND(F51*(ROUNDUP(F$13/F53,0)-ROUND(F$13/F53,2))/ROUND(F$13/F53,2),2))))</f>
        <v>0</v>
      </c>
      <c r="G54" s="145">
        <f>IF(G$14="да",0,IF(G53=0,0,(ROUND(G51*(ROUNDUP(G$13/G53,0)-ROUND(G$13/G53,2))/ROUND(G$13/G53,2),2))))</f>
        <v>0</v>
      </c>
      <c r="H54" s="145">
        <f>IF(H$14="да",0,IF(H53=0,0,(ROUND(H51*(ROUNDUP(H$13/H53,0)-ROUND(H$13/H53,2))/ROUND(H$13/H53,2),2))))</f>
        <v>0</v>
      </c>
      <c r="I54" s="145">
        <f>IF(I$14="да",0,IF(I53=0,0,(ROUND(I51*(ROUNDUP(I$13/I53,0)-ROUND(I$13/I53,2))/ROUND(I$13/I53,2),2))))</f>
        <v>0</v>
      </c>
      <c r="J54" s="331"/>
    </row>
    <row r="55" spans="1:10" ht="18.75" hidden="1" customHeight="1">
      <c r="A55" s="321">
        <v>11.4</v>
      </c>
      <c r="B55" s="139" t="s">
        <v>436</v>
      </c>
      <c r="C55" s="136" t="s">
        <v>133</v>
      </c>
      <c r="D55" s="144" t="s">
        <v>132</v>
      </c>
      <c r="E55" s="143" t="s">
        <v>61</v>
      </c>
      <c r="F55" s="142">
        <f>F51+F54</f>
        <v>0</v>
      </c>
      <c r="G55" s="142">
        <f>G51+G54</f>
        <v>0</v>
      </c>
      <c r="H55" s="142">
        <f>H51+H54</f>
        <v>0</v>
      </c>
      <c r="I55" s="142">
        <f>I51+I54</f>
        <v>0</v>
      </c>
      <c r="J55" s="326"/>
    </row>
    <row r="56" spans="1:10" ht="14.25" hidden="1" customHeight="1">
      <c r="A56" s="321">
        <v>11.4</v>
      </c>
      <c r="B56" s="139" t="s">
        <v>437</v>
      </c>
      <c r="C56" s="136" t="s">
        <v>131</v>
      </c>
      <c r="D56" s="144" t="s">
        <v>130</v>
      </c>
      <c r="E56" s="143"/>
      <c r="F56" s="142">
        <f>IF(F55=0,0,60/F55)</f>
        <v>0</v>
      </c>
      <c r="G56" s="142">
        <f>IF(G55=0,0,60/G55)</f>
        <v>0</v>
      </c>
      <c r="H56" s="142">
        <f>IF(H55=0,0,60/H55)</f>
        <v>0</v>
      </c>
      <c r="I56" s="142">
        <f>IF(I55=0,0,60/I55)</f>
        <v>0</v>
      </c>
      <c r="J56" s="330"/>
    </row>
    <row r="57" spans="1:10" ht="14.25" hidden="1" customHeight="1">
      <c r="A57" s="321">
        <v>11.4</v>
      </c>
      <c r="B57" s="140" t="s">
        <v>438</v>
      </c>
      <c r="C57" s="135" t="s">
        <v>129</v>
      </c>
      <c r="D57" s="136" t="s">
        <v>128</v>
      </c>
      <c r="E57" s="137" t="s">
        <v>127</v>
      </c>
      <c r="F57" s="141">
        <f>ROUND(F56*F$8,1)</f>
        <v>0</v>
      </c>
      <c r="G57" s="141">
        <f>ROUND(G56*G$8,1)</f>
        <v>0</v>
      </c>
      <c r="H57" s="141">
        <f>ROUND(H56*H$8,1)</f>
        <v>0</v>
      </c>
      <c r="I57" s="141">
        <f>ROUND(I56*I$8,1)</f>
        <v>0</v>
      </c>
      <c r="J57" s="332"/>
    </row>
    <row r="58" spans="1:10" ht="16.5" hidden="1" customHeight="1" thickBot="1">
      <c r="A58" s="322">
        <v>11.4</v>
      </c>
      <c r="B58" s="622" t="s">
        <v>438</v>
      </c>
      <c r="C58" s="623" t="s">
        <v>470</v>
      </c>
      <c r="D58" s="624"/>
      <c r="E58" s="137" t="s">
        <v>471</v>
      </c>
      <c r="F58" s="646">
        <f>IFERROR(F49/F$8*F48*F$9,0)</f>
        <v>0</v>
      </c>
      <c r="G58" s="646">
        <f>IFERROR(G49/G$8*G48*G$9,0)</f>
        <v>0</v>
      </c>
      <c r="H58" s="646">
        <f>IFERROR(H49/H$8*H48*H$9,0)</f>
        <v>0</v>
      </c>
      <c r="I58" s="646">
        <f>IFERROR(I49/I$8*I48*I$9,0)</f>
        <v>0</v>
      </c>
      <c r="J58" s="612"/>
    </row>
    <row r="59" spans="1:10" ht="15" hidden="1" customHeight="1">
      <c r="A59" s="315">
        <v>11.5</v>
      </c>
      <c r="B59" s="316" t="s">
        <v>400</v>
      </c>
      <c r="C59" s="317" t="s">
        <v>147</v>
      </c>
      <c r="D59" s="318" t="s">
        <v>146</v>
      </c>
      <c r="E59" s="319" t="s">
        <v>145</v>
      </c>
      <c r="F59" s="320">
        <v>0</v>
      </c>
      <c r="G59" s="320">
        <v>0</v>
      </c>
      <c r="H59" s="320">
        <v>0</v>
      </c>
      <c r="I59" s="320">
        <v>0</v>
      </c>
      <c r="J59" s="329" t="s">
        <v>222</v>
      </c>
    </row>
    <row r="60" spans="1:10" ht="14.25" hidden="1" customHeight="1">
      <c r="A60" s="322">
        <v>11.5</v>
      </c>
      <c r="B60" s="275" t="s">
        <v>419</v>
      </c>
      <c r="C60" s="270"/>
      <c r="D60" s="274"/>
      <c r="E60" s="276" t="s">
        <v>126</v>
      </c>
      <c r="F60" s="277">
        <v>0</v>
      </c>
      <c r="G60" s="277">
        <v>0</v>
      </c>
      <c r="H60" s="277">
        <v>0</v>
      </c>
      <c r="I60" s="277">
        <v>0</v>
      </c>
      <c r="J60" s="346" t="s">
        <v>222</v>
      </c>
    </row>
    <row r="61" spans="1:10" ht="14.25" hidden="1" customHeight="1">
      <c r="A61" s="322">
        <v>11.5</v>
      </c>
      <c r="B61" s="134" t="s">
        <v>401</v>
      </c>
      <c r="C61" s="133" t="s">
        <v>144</v>
      </c>
      <c r="D61" s="120" t="s">
        <v>143</v>
      </c>
      <c r="E61" s="120" t="s">
        <v>61</v>
      </c>
      <c r="F61" s="132">
        <f>IFERROR(ROUND(60*2*F59/F$10,2),0)</f>
        <v>0</v>
      </c>
      <c r="G61" s="132">
        <f>IFERROR(ROUND(60*2*G59/G$10,2),0)</f>
        <v>0</v>
      </c>
      <c r="H61" s="132">
        <f>IFERROR(ROUND(60*2*H59/H$10,2),0)</f>
        <v>0</v>
      </c>
      <c r="I61" s="132">
        <f>IFERROR(ROUND(60*2*I59/I$10,2),0)</f>
        <v>0</v>
      </c>
      <c r="J61" s="330"/>
    </row>
    <row r="62" spans="1:10" ht="16.5" hidden="1" customHeight="1">
      <c r="A62" s="322">
        <v>11.5</v>
      </c>
      <c r="B62" s="119" t="s">
        <v>402</v>
      </c>
      <c r="C62" s="120" t="s">
        <v>142</v>
      </c>
      <c r="D62" s="120" t="s">
        <v>141</v>
      </c>
      <c r="E62" s="120" t="s">
        <v>61</v>
      </c>
      <c r="F62" s="131">
        <f>IF(F61=0,0,F$11+F$12+F61)</f>
        <v>0</v>
      </c>
      <c r="G62" s="131">
        <f>IF(G61=0,0,G$11+G$12+G61)</f>
        <v>0</v>
      </c>
      <c r="H62" s="131">
        <f>IF(H61=0,0,H$11+H$12+H61)</f>
        <v>0</v>
      </c>
      <c r="I62" s="131">
        <f>IF(I61=0,0,I$11+I$12+I61)</f>
        <v>0</v>
      </c>
      <c r="J62" s="326"/>
    </row>
    <row r="63" spans="1:10" ht="16.5" hidden="1" customHeight="1">
      <c r="A63" s="322">
        <v>11.5</v>
      </c>
      <c r="B63" s="119" t="s">
        <v>403</v>
      </c>
      <c r="C63" s="118" t="s">
        <v>140</v>
      </c>
      <c r="D63" s="118" t="s">
        <v>139</v>
      </c>
      <c r="E63" s="130" t="s">
        <v>138</v>
      </c>
      <c r="F63" s="124">
        <f>IF(F62=0,0,ROUND(60/F62,1))</f>
        <v>0</v>
      </c>
      <c r="G63" s="124">
        <f>IF(G62=0,0,ROUND(60/G62,1))</f>
        <v>0</v>
      </c>
      <c r="H63" s="124">
        <f>IF(H62=0,0,ROUND(60/H62,1))</f>
        <v>0</v>
      </c>
      <c r="I63" s="124">
        <f>IF(I62=0,0,ROUND(60/I62,1))</f>
        <v>0</v>
      </c>
      <c r="J63" s="326"/>
    </row>
    <row r="64" spans="1:10" ht="16.5" hidden="1" customHeight="1">
      <c r="A64" s="322">
        <v>11.5</v>
      </c>
      <c r="B64" s="122" t="s">
        <v>461</v>
      </c>
      <c r="C64" s="117" t="s">
        <v>137</v>
      </c>
      <c r="D64" s="118" t="s">
        <v>136</v>
      </c>
      <c r="E64" s="120" t="s">
        <v>127</v>
      </c>
      <c r="F64" s="129">
        <f>ROUND(F63*F$8,0)</f>
        <v>0</v>
      </c>
      <c r="G64" s="129">
        <f>ROUND(G63*G$8,0)</f>
        <v>0</v>
      </c>
      <c r="H64" s="129">
        <f>ROUND(H63*H$8,0)</f>
        <v>0</v>
      </c>
      <c r="I64" s="129">
        <f>ROUND(I63*I$8,0)</f>
        <v>0</v>
      </c>
      <c r="J64" s="327"/>
    </row>
    <row r="65" spans="1:10" ht="15.75" hidden="1" customHeight="1">
      <c r="A65" s="322">
        <v>11.5</v>
      </c>
      <c r="B65" s="128" t="s">
        <v>404</v>
      </c>
      <c r="C65" s="118" t="s">
        <v>135</v>
      </c>
      <c r="D65" s="121" t="s">
        <v>134</v>
      </c>
      <c r="E65" s="125" t="s">
        <v>61</v>
      </c>
      <c r="F65" s="127">
        <f>IF(F$14="да",0,IF(F64=0,0,(ROUND(F62*(ROUNDUP(F$13/F64,0)-ROUND(F$13/F64,2))/ROUND(F$13/F64,2),2))))</f>
        <v>0</v>
      </c>
      <c r="G65" s="127">
        <f>IF(G$14="да",0,IF(G64=0,0,(ROUND(G62*(ROUNDUP(G$13/G64,0)-ROUND(G$13/G64,2))/ROUND(G$13/G64,2),2))))</f>
        <v>0</v>
      </c>
      <c r="H65" s="127">
        <f>IF(H$14="да",0,IF(H64=0,0,(ROUND(H62*(ROUNDUP(H$13/H64,0)-ROUND(H$13/H64,2))/ROUND(H$13/H64,2),2))))</f>
        <v>0</v>
      </c>
      <c r="I65" s="127">
        <f>IF(I$14="да",0,IF(I64=0,0,(ROUND(I62*(ROUNDUP(I$13/I64,0)-ROUND(I$13/I64,2))/ROUND(I$13/I64,2),2))))</f>
        <v>0</v>
      </c>
      <c r="J65" s="331"/>
    </row>
    <row r="66" spans="1:10" ht="12.75" hidden="1" customHeight="1">
      <c r="A66" s="322">
        <v>11.5</v>
      </c>
      <c r="B66" s="119" t="s">
        <v>405</v>
      </c>
      <c r="C66" s="118" t="s">
        <v>133</v>
      </c>
      <c r="D66" s="126" t="s">
        <v>132</v>
      </c>
      <c r="E66" s="125" t="s">
        <v>61</v>
      </c>
      <c r="F66" s="124">
        <f>F62+F65</f>
        <v>0</v>
      </c>
      <c r="G66" s="124">
        <f>G62+G65</f>
        <v>0</v>
      </c>
      <c r="H66" s="124">
        <f>H62+H65</f>
        <v>0</v>
      </c>
      <c r="I66" s="124">
        <f>I62+I65</f>
        <v>0</v>
      </c>
      <c r="J66" s="326"/>
    </row>
    <row r="67" spans="1:10" ht="13.5" hidden="1" customHeight="1">
      <c r="A67" s="322">
        <v>11.5</v>
      </c>
      <c r="B67" s="119" t="s">
        <v>406</v>
      </c>
      <c r="C67" s="118" t="s">
        <v>131</v>
      </c>
      <c r="D67" s="126" t="s">
        <v>130</v>
      </c>
      <c r="E67" s="125"/>
      <c r="F67" s="124">
        <f>IF(F66=0,0,60/F66)</f>
        <v>0</v>
      </c>
      <c r="G67" s="124">
        <f>IF(G66=0,0,60/G66)</f>
        <v>0</v>
      </c>
      <c r="H67" s="124">
        <f>IF(H66=0,0,60/H66)</f>
        <v>0</v>
      </c>
      <c r="I67" s="124">
        <f>IF(I66=0,0,60/I66)</f>
        <v>0</v>
      </c>
      <c r="J67" s="330"/>
    </row>
    <row r="68" spans="1:10" ht="14.25" hidden="1" customHeight="1">
      <c r="A68" s="322">
        <v>11.5</v>
      </c>
      <c r="B68" s="122" t="s">
        <v>407</v>
      </c>
      <c r="C68" s="117" t="s">
        <v>129</v>
      </c>
      <c r="D68" s="118" t="s">
        <v>128</v>
      </c>
      <c r="E68" s="120" t="s">
        <v>127</v>
      </c>
      <c r="F68" s="123">
        <f>ROUND(F67*F$8,1)</f>
        <v>0</v>
      </c>
      <c r="G68" s="123">
        <f>ROUND(G67*G$8,1)</f>
        <v>0</v>
      </c>
      <c r="H68" s="123">
        <f>ROUND(H67*H$8,1)</f>
        <v>0</v>
      </c>
      <c r="I68" s="123">
        <f>ROUND(I67*I$8,1)</f>
        <v>0</v>
      </c>
      <c r="J68" s="332"/>
    </row>
    <row r="69" spans="1:10" ht="18.75" hidden="1" customHeight="1" thickBot="1">
      <c r="A69" s="322">
        <v>11.5</v>
      </c>
      <c r="B69" s="627" t="s">
        <v>407</v>
      </c>
      <c r="C69" s="628" t="s">
        <v>470</v>
      </c>
      <c r="D69" s="629"/>
      <c r="E69" s="120" t="s">
        <v>471</v>
      </c>
      <c r="F69" s="647">
        <f>IFERROR(F60/F$8*F59*F$9,0)</f>
        <v>0</v>
      </c>
      <c r="G69" s="647">
        <f>IFERROR(G60/G$8*G59*G$9,0)</f>
        <v>0</v>
      </c>
      <c r="H69" s="647">
        <f>IFERROR(H60/H$8*H59*H$9,0)</f>
        <v>0</v>
      </c>
      <c r="I69" s="647">
        <f>IFERROR(I60/I$8*I59*I$9,0)</f>
        <v>0</v>
      </c>
      <c r="J69" s="612"/>
    </row>
    <row r="70" spans="1:10" ht="14.25" hidden="1" customHeight="1">
      <c r="A70" s="315">
        <v>11.6</v>
      </c>
      <c r="B70" s="316" t="s">
        <v>439</v>
      </c>
      <c r="C70" s="317" t="s">
        <v>147</v>
      </c>
      <c r="D70" s="318" t="s">
        <v>146</v>
      </c>
      <c r="E70" s="319" t="s">
        <v>145</v>
      </c>
      <c r="F70" s="320">
        <v>0</v>
      </c>
      <c r="G70" s="320">
        <v>0</v>
      </c>
      <c r="H70" s="320">
        <v>0</v>
      </c>
      <c r="I70" s="320">
        <v>0</v>
      </c>
      <c r="J70" s="329" t="s">
        <v>222</v>
      </c>
    </row>
    <row r="71" spans="1:10" ht="14.25" hidden="1" customHeight="1">
      <c r="A71" s="321">
        <v>11.6</v>
      </c>
      <c r="B71" s="275" t="s">
        <v>420</v>
      </c>
      <c r="C71" s="270"/>
      <c r="D71" s="274"/>
      <c r="E71" s="276" t="s">
        <v>126</v>
      </c>
      <c r="F71" s="277">
        <v>0</v>
      </c>
      <c r="G71" s="277">
        <v>0</v>
      </c>
      <c r="H71" s="277">
        <v>0</v>
      </c>
      <c r="I71" s="277">
        <v>0</v>
      </c>
      <c r="J71" s="346" t="s">
        <v>222</v>
      </c>
    </row>
    <row r="72" spans="1:10" ht="16.5" hidden="1" customHeight="1">
      <c r="A72" s="321">
        <v>11.6</v>
      </c>
      <c r="B72" s="102" t="s">
        <v>440</v>
      </c>
      <c r="C72" s="116" t="s">
        <v>144</v>
      </c>
      <c r="D72" s="99" t="s">
        <v>143</v>
      </c>
      <c r="E72" s="99" t="s">
        <v>61</v>
      </c>
      <c r="F72" s="115">
        <f>IFERROR(ROUND(60*2*F70/F$10,2),0)</f>
        <v>0</v>
      </c>
      <c r="G72" s="115">
        <f>IFERROR(ROUND(60*2*G70/G$10,2),0)</f>
        <v>0</v>
      </c>
      <c r="H72" s="115">
        <f>IFERROR(ROUND(60*2*H70/H$10,2),0)</f>
        <v>0</v>
      </c>
      <c r="I72" s="115">
        <f>IFERROR(ROUND(60*2*I70/I$10,2),0)</f>
        <v>0</v>
      </c>
      <c r="J72" s="330"/>
    </row>
    <row r="73" spans="1:10" ht="15" hidden="1" customHeight="1">
      <c r="A73" s="321">
        <v>11.6</v>
      </c>
      <c r="B73" s="104" t="s">
        <v>441</v>
      </c>
      <c r="C73" s="99" t="s">
        <v>142</v>
      </c>
      <c r="D73" s="99" t="s">
        <v>141</v>
      </c>
      <c r="E73" s="99" t="s">
        <v>61</v>
      </c>
      <c r="F73" s="114">
        <f>IF(F72=0,0,F$11+F$12+F72)</f>
        <v>0</v>
      </c>
      <c r="G73" s="114">
        <f>IF(G72=0,0,G$11+G$12+G72)</f>
        <v>0</v>
      </c>
      <c r="H73" s="114">
        <f>IF(H72=0,0,H$11+H$12+H72)</f>
        <v>0</v>
      </c>
      <c r="I73" s="114">
        <f>IF(I72=0,0,I$11+I$12+I72)</f>
        <v>0</v>
      </c>
      <c r="J73" s="326"/>
    </row>
    <row r="74" spans="1:10" ht="14.25" hidden="1" customHeight="1">
      <c r="A74" s="321">
        <v>11.6</v>
      </c>
      <c r="B74" s="104" t="s">
        <v>442</v>
      </c>
      <c r="C74" s="101" t="s">
        <v>140</v>
      </c>
      <c r="D74" s="101" t="s">
        <v>139</v>
      </c>
      <c r="E74" s="113" t="s">
        <v>138</v>
      </c>
      <c r="F74" s="107">
        <f>IF(F73=0,0,ROUND(60/F73,1))</f>
        <v>0</v>
      </c>
      <c r="G74" s="107">
        <f>IF(G73=0,0,ROUND(60/G73,1))</f>
        <v>0</v>
      </c>
      <c r="H74" s="107">
        <f>IF(H73=0,0,ROUND(60/H73,1))</f>
        <v>0</v>
      </c>
      <c r="I74" s="107">
        <f>IF(I73=0,0,ROUND(60/I73,1))</f>
        <v>0</v>
      </c>
      <c r="J74" s="326"/>
    </row>
    <row r="75" spans="1:10" ht="14.25" hidden="1" customHeight="1">
      <c r="A75" s="321">
        <v>11.6</v>
      </c>
      <c r="B75" s="105" t="s">
        <v>462</v>
      </c>
      <c r="C75" s="100" t="s">
        <v>137</v>
      </c>
      <c r="D75" s="101" t="s">
        <v>136</v>
      </c>
      <c r="E75" s="99" t="s">
        <v>127</v>
      </c>
      <c r="F75" s="112">
        <f>ROUND(F74*F$8,0)</f>
        <v>0</v>
      </c>
      <c r="G75" s="112">
        <f>ROUND(G74*G$8,0)</f>
        <v>0</v>
      </c>
      <c r="H75" s="112">
        <f>ROUND(H74*H$8,0)</f>
        <v>0</v>
      </c>
      <c r="I75" s="112">
        <f>ROUND(I74*I$8,0)</f>
        <v>0</v>
      </c>
      <c r="J75" s="327"/>
    </row>
    <row r="76" spans="1:10" ht="16.5" hidden="1" customHeight="1">
      <c r="A76" s="321">
        <v>11.6</v>
      </c>
      <c r="B76" s="111" t="s">
        <v>443</v>
      </c>
      <c r="C76" s="101" t="s">
        <v>135</v>
      </c>
      <c r="D76" s="103" t="s">
        <v>134</v>
      </c>
      <c r="E76" s="108" t="s">
        <v>61</v>
      </c>
      <c r="F76" s="110">
        <f>IF(F$14="да",0,IF(F75=0,0,(ROUND(F73*(ROUNDUP(F$13/F75,0)-ROUND(F$13/F75,2))/ROUND(F$13/F75,2),2))))</f>
        <v>0</v>
      </c>
      <c r="G76" s="110">
        <f>IF(G$14="да",0,IF(G75=0,0,(ROUND(G73*(ROUNDUP(G$13/G75,0)-ROUND(G$13/G75,2))/ROUND(G$13/G75,2),2))))</f>
        <v>0</v>
      </c>
      <c r="H76" s="110">
        <f>IF(H$14="да",0,IF(H75=0,0,(ROUND(H73*(ROUNDUP(H$13/H75,0)-ROUND(H$13/H75,2))/ROUND(H$13/H75,2),2))))</f>
        <v>0</v>
      </c>
      <c r="I76" s="110">
        <f>IF(I$14="да",0,IF(I75=0,0,(ROUND(I73*(ROUNDUP(I$13/I75,0)-ROUND(I$13/I75,2))/ROUND(I$13/I75,2),2))))</f>
        <v>0</v>
      </c>
      <c r="J76" s="331"/>
    </row>
    <row r="77" spans="1:10" ht="16.5" hidden="1" customHeight="1">
      <c r="A77" s="321">
        <v>11.6</v>
      </c>
      <c r="B77" s="104" t="s">
        <v>444</v>
      </c>
      <c r="C77" s="101" t="s">
        <v>133</v>
      </c>
      <c r="D77" s="109" t="s">
        <v>132</v>
      </c>
      <c r="E77" s="108" t="s">
        <v>61</v>
      </c>
      <c r="F77" s="107">
        <f>F73+F76</f>
        <v>0</v>
      </c>
      <c r="G77" s="107">
        <f>G73+G76</f>
        <v>0</v>
      </c>
      <c r="H77" s="107">
        <f>H73+H76</f>
        <v>0</v>
      </c>
      <c r="I77" s="107">
        <f>I73+I76</f>
        <v>0</v>
      </c>
      <c r="J77" s="326"/>
    </row>
    <row r="78" spans="1:10" ht="16.5" hidden="1" customHeight="1">
      <c r="A78" s="321">
        <v>11.6</v>
      </c>
      <c r="B78" s="104" t="s">
        <v>445</v>
      </c>
      <c r="C78" s="101" t="s">
        <v>131</v>
      </c>
      <c r="D78" s="109" t="s">
        <v>130</v>
      </c>
      <c r="E78" s="108"/>
      <c r="F78" s="107">
        <f>IF(F77=0,0,60/F77)</f>
        <v>0</v>
      </c>
      <c r="G78" s="107">
        <f>IF(G77=0,0,60/G77)</f>
        <v>0</v>
      </c>
      <c r="H78" s="107">
        <f>IF(H77=0,0,60/H77)</f>
        <v>0</v>
      </c>
      <c r="I78" s="107">
        <f>IF(I77=0,0,60/I77)</f>
        <v>0</v>
      </c>
      <c r="J78" s="330"/>
    </row>
    <row r="79" spans="1:10" ht="15.75" hidden="1" customHeight="1">
      <c r="A79" s="321">
        <v>11.6</v>
      </c>
      <c r="B79" s="105" t="s">
        <v>446</v>
      </c>
      <c r="C79" s="100" t="s">
        <v>129</v>
      </c>
      <c r="D79" s="101" t="s">
        <v>128</v>
      </c>
      <c r="E79" s="99" t="s">
        <v>127</v>
      </c>
      <c r="F79" s="106">
        <f>ROUND(F78*F$8,1)</f>
        <v>0</v>
      </c>
      <c r="G79" s="106">
        <f>ROUND(G78*G$8,1)</f>
        <v>0</v>
      </c>
      <c r="H79" s="106">
        <f>ROUND(H78*H$8,1)</f>
        <v>0</v>
      </c>
      <c r="I79" s="106">
        <f>ROUND(I78*I$8,1)</f>
        <v>0</v>
      </c>
      <c r="J79" s="332"/>
    </row>
    <row r="80" spans="1:10" ht="12.75" hidden="1" customHeight="1" thickBot="1">
      <c r="A80" s="322">
        <v>11.6</v>
      </c>
      <c r="B80" s="632" t="s">
        <v>446</v>
      </c>
      <c r="C80" s="633" t="s">
        <v>470</v>
      </c>
      <c r="D80" s="634"/>
      <c r="E80" s="99" t="s">
        <v>471</v>
      </c>
      <c r="F80" s="648">
        <f>IFERROR(F71/F$8*F70*F$9,0)</f>
        <v>0</v>
      </c>
      <c r="G80" s="648">
        <f>IFERROR(G71/G$8*G70*G$9,0)</f>
        <v>0</v>
      </c>
      <c r="H80" s="648">
        <f>IFERROR(H71/H$8*H70*H$9,0)</f>
        <v>0</v>
      </c>
      <c r="I80" s="648">
        <f>IFERROR(I71/I$8*I70*I$9,0)</f>
        <v>0</v>
      </c>
      <c r="J80" s="612"/>
    </row>
    <row r="81" spans="1:10" ht="13.5" hidden="1" customHeight="1">
      <c r="A81" s="315">
        <v>11.7</v>
      </c>
      <c r="B81" s="316" t="s">
        <v>408</v>
      </c>
      <c r="C81" s="317" t="s">
        <v>147</v>
      </c>
      <c r="D81" s="318" t="s">
        <v>146</v>
      </c>
      <c r="E81" s="319" t="s">
        <v>145</v>
      </c>
      <c r="F81" s="320">
        <v>0</v>
      </c>
      <c r="G81" s="320">
        <v>0</v>
      </c>
      <c r="H81" s="320">
        <v>0</v>
      </c>
      <c r="I81" s="320">
        <v>0</v>
      </c>
      <c r="J81" s="329" t="s">
        <v>222</v>
      </c>
    </row>
    <row r="82" spans="1:10" ht="14.25" hidden="1" customHeight="1">
      <c r="A82" s="322">
        <v>11.7</v>
      </c>
      <c r="B82" s="275" t="s">
        <v>421</v>
      </c>
      <c r="C82" s="270"/>
      <c r="D82" s="274"/>
      <c r="E82" s="276" t="s">
        <v>126</v>
      </c>
      <c r="F82" s="277">
        <v>0</v>
      </c>
      <c r="G82" s="277">
        <v>0</v>
      </c>
      <c r="H82" s="277">
        <v>0</v>
      </c>
      <c r="I82" s="277">
        <v>0</v>
      </c>
      <c r="J82" s="346" t="s">
        <v>222</v>
      </c>
    </row>
    <row r="83" spans="1:10" ht="14.25" hidden="1" customHeight="1">
      <c r="A83" s="322">
        <v>11.7</v>
      </c>
      <c r="B83" s="279" t="s">
        <v>409</v>
      </c>
      <c r="C83" s="280" t="s">
        <v>144</v>
      </c>
      <c r="D83" s="281" t="s">
        <v>143</v>
      </c>
      <c r="E83" s="281" t="s">
        <v>61</v>
      </c>
      <c r="F83" s="282">
        <f>IFERROR(ROUND(60*2*F81/F$10,2),0)</f>
        <v>0</v>
      </c>
      <c r="G83" s="282">
        <f>IFERROR(ROUND(60*2*G81/G$10,2),0)</f>
        <v>0</v>
      </c>
      <c r="H83" s="282">
        <f>IFERROR(ROUND(60*2*H81/H$10,2),0)</f>
        <v>0</v>
      </c>
      <c r="I83" s="282">
        <f>IFERROR(ROUND(60*2*I81/I$10,2),0)</f>
        <v>0</v>
      </c>
      <c r="J83" s="330"/>
    </row>
    <row r="84" spans="1:10" ht="14.25" hidden="1" customHeight="1">
      <c r="A84" s="322">
        <v>11.7</v>
      </c>
      <c r="B84" s="283" t="s">
        <v>410</v>
      </c>
      <c r="C84" s="281" t="s">
        <v>142</v>
      </c>
      <c r="D84" s="281" t="s">
        <v>141</v>
      </c>
      <c r="E84" s="281" t="s">
        <v>61</v>
      </c>
      <c r="F84" s="284">
        <f>IF(F83=0,0,F$11+F$12+F83)</f>
        <v>0</v>
      </c>
      <c r="G84" s="284">
        <f>IF(G83=0,0,G$11+G$12+G83)</f>
        <v>0</v>
      </c>
      <c r="H84" s="284">
        <f>IF(H83=0,0,H$11+H$12+H83)</f>
        <v>0</v>
      </c>
      <c r="I84" s="284">
        <f>IF(I83=0,0,I$11+I$12+I83)</f>
        <v>0</v>
      </c>
      <c r="J84" s="326"/>
    </row>
    <row r="85" spans="1:10" ht="14.25" hidden="1" customHeight="1">
      <c r="A85" s="322">
        <v>11.7</v>
      </c>
      <c r="B85" s="283" t="s">
        <v>411</v>
      </c>
      <c r="C85" s="285" t="s">
        <v>140</v>
      </c>
      <c r="D85" s="285" t="s">
        <v>139</v>
      </c>
      <c r="E85" s="286" t="s">
        <v>138</v>
      </c>
      <c r="F85" s="287">
        <f>IF(F84=0,0,ROUND(60/F84,1))</f>
        <v>0</v>
      </c>
      <c r="G85" s="287">
        <f>IF(G84=0,0,ROUND(60/G84,1))</f>
        <v>0</v>
      </c>
      <c r="H85" s="287">
        <f>IF(H84=0,0,ROUND(60/H84,1))</f>
        <v>0</v>
      </c>
      <c r="I85" s="287">
        <f>IF(I84=0,0,ROUND(60/I84,1))</f>
        <v>0</v>
      </c>
      <c r="J85" s="326"/>
    </row>
    <row r="86" spans="1:10" ht="16.5" hidden="1" customHeight="1">
      <c r="A86" s="322">
        <v>11.7</v>
      </c>
      <c r="B86" s="288" t="s">
        <v>463</v>
      </c>
      <c r="C86" s="289" t="s">
        <v>137</v>
      </c>
      <c r="D86" s="285" t="s">
        <v>136</v>
      </c>
      <c r="E86" s="281" t="s">
        <v>127</v>
      </c>
      <c r="F86" s="290">
        <f>ROUND(F85*F$8,0)</f>
        <v>0</v>
      </c>
      <c r="G86" s="290">
        <f>ROUND(G85*G$8,0)</f>
        <v>0</v>
      </c>
      <c r="H86" s="290">
        <f>ROUND(H85*H$8,0)</f>
        <v>0</v>
      </c>
      <c r="I86" s="290">
        <f>ROUND(I85*I$8,0)</f>
        <v>0</v>
      </c>
      <c r="J86" s="327"/>
    </row>
    <row r="87" spans="1:10" ht="14.25" hidden="1" customHeight="1">
      <c r="A87" s="322">
        <v>11.7</v>
      </c>
      <c r="B87" s="291" t="s">
        <v>412</v>
      </c>
      <c r="C87" s="285" t="s">
        <v>135</v>
      </c>
      <c r="D87" s="292" t="s">
        <v>134</v>
      </c>
      <c r="E87" s="293" t="s">
        <v>61</v>
      </c>
      <c r="F87" s="294">
        <f>IF(F$14="да",0,IF(F86=0,0,(ROUND(F84*(ROUNDUP(F$13/F86,0)-ROUND(F$13/F86,2))/ROUND(F$13/F86,2),2))))</f>
        <v>0</v>
      </c>
      <c r="G87" s="294">
        <f>IF(G$14="да",0,IF(G86=0,0,(ROUND(G84*(ROUNDUP(G$13/G86,0)-ROUND(G$13/G86,2))/ROUND(G$13/G86,2),2))))</f>
        <v>0</v>
      </c>
      <c r="H87" s="294">
        <f>IF(H$14="да",0,IF(H86=0,0,(ROUND(H84*(ROUNDUP(H$13/H86,0)-ROUND(H$13/H86,2))/ROUND(H$13/H86,2),2))))</f>
        <v>0</v>
      </c>
      <c r="I87" s="294">
        <f>IF(I$14="да",0,IF(I86=0,0,(ROUND(I84*(ROUNDUP(I$13/I86,0)-ROUND(I$13/I86,2))/ROUND(I$13/I86,2),2))))</f>
        <v>0</v>
      </c>
      <c r="J87" s="331"/>
    </row>
    <row r="88" spans="1:10" ht="14.25" hidden="1" customHeight="1">
      <c r="A88" s="322">
        <v>11.7</v>
      </c>
      <c r="B88" s="283" t="s">
        <v>413</v>
      </c>
      <c r="C88" s="285" t="s">
        <v>133</v>
      </c>
      <c r="D88" s="295" t="s">
        <v>132</v>
      </c>
      <c r="E88" s="293" t="s">
        <v>61</v>
      </c>
      <c r="F88" s="287">
        <f>F84+F87</f>
        <v>0</v>
      </c>
      <c r="G88" s="287">
        <f>G84+G87</f>
        <v>0</v>
      </c>
      <c r="H88" s="287">
        <f>H84+H87</f>
        <v>0</v>
      </c>
      <c r="I88" s="287">
        <f>I84+I87</f>
        <v>0</v>
      </c>
      <c r="J88" s="326"/>
    </row>
    <row r="89" spans="1:10" ht="14.25" hidden="1" customHeight="1">
      <c r="A89" s="322">
        <v>11.7</v>
      </c>
      <c r="B89" s="283" t="s">
        <v>414</v>
      </c>
      <c r="C89" s="285" t="s">
        <v>131</v>
      </c>
      <c r="D89" s="295" t="s">
        <v>130</v>
      </c>
      <c r="E89" s="293"/>
      <c r="F89" s="287">
        <f>IF(F88=0,0,60/F88)</f>
        <v>0</v>
      </c>
      <c r="G89" s="287">
        <f>IF(G88=0,0,60/G88)</f>
        <v>0</v>
      </c>
      <c r="H89" s="287">
        <f>IF(H88=0,0,60/H88)</f>
        <v>0</v>
      </c>
      <c r="I89" s="287">
        <f>IF(I88=0,0,60/I88)</f>
        <v>0</v>
      </c>
      <c r="J89" s="330"/>
    </row>
    <row r="90" spans="1:10" ht="16.5" hidden="1" customHeight="1">
      <c r="A90" s="322">
        <v>11.7</v>
      </c>
      <c r="B90" s="288" t="s">
        <v>415</v>
      </c>
      <c r="C90" s="289" t="s">
        <v>129</v>
      </c>
      <c r="D90" s="285" t="s">
        <v>128</v>
      </c>
      <c r="E90" s="281" t="s">
        <v>127</v>
      </c>
      <c r="F90" s="296">
        <f>ROUND(F89*F$8,1)</f>
        <v>0</v>
      </c>
      <c r="G90" s="296">
        <f>ROUND(G89*G$8,1)</f>
        <v>0</v>
      </c>
      <c r="H90" s="296">
        <f>ROUND(H89*H$8,1)</f>
        <v>0</v>
      </c>
      <c r="I90" s="296">
        <f>ROUND(I89*I$8,1)</f>
        <v>0</v>
      </c>
      <c r="J90" s="332"/>
    </row>
    <row r="91" spans="1:10" ht="16.5" hidden="1" customHeight="1" thickBot="1">
      <c r="A91" s="322">
        <v>11.7</v>
      </c>
      <c r="B91" s="637" t="s">
        <v>415</v>
      </c>
      <c r="C91" s="638" t="s">
        <v>470</v>
      </c>
      <c r="D91" s="639"/>
      <c r="E91" s="293" t="s">
        <v>471</v>
      </c>
      <c r="F91" s="649">
        <f>IFERROR(F82/F$8*F81*F$9,0)</f>
        <v>0</v>
      </c>
      <c r="G91" s="649">
        <f>IFERROR(G82/G$8*G81*G$9,0)</f>
        <v>0</v>
      </c>
      <c r="H91" s="649">
        <f>IFERROR(H82/H$8*H81*H$9,0)</f>
        <v>0</v>
      </c>
      <c r="I91" s="649">
        <f>IFERROR(I82/I$8*I81*I$9,0)</f>
        <v>0</v>
      </c>
      <c r="J91" s="612"/>
    </row>
    <row r="92" spans="1:10" ht="16.5" hidden="1" customHeight="1">
      <c r="A92" s="315">
        <v>11.8</v>
      </c>
      <c r="B92" s="316" t="s">
        <v>447</v>
      </c>
      <c r="C92" s="317" t="s">
        <v>147</v>
      </c>
      <c r="D92" s="318" t="s">
        <v>146</v>
      </c>
      <c r="E92" s="319" t="s">
        <v>145</v>
      </c>
      <c r="F92" s="320">
        <v>0</v>
      </c>
      <c r="G92" s="320">
        <v>0</v>
      </c>
      <c r="H92" s="320">
        <v>0</v>
      </c>
      <c r="I92" s="320">
        <v>0</v>
      </c>
      <c r="J92" s="329" t="s">
        <v>222</v>
      </c>
    </row>
    <row r="93" spans="1:10" ht="15.75" hidden="1" customHeight="1">
      <c r="A93" s="322">
        <v>11.8</v>
      </c>
      <c r="B93" s="275" t="s">
        <v>422</v>
      </c>
      <c r="C93" s="270"/>
      <c r="D93" s="274"/>
      <c r="E93" s="276" t="s">
        <v>126</v>
      </c>
      <c r="F93" s="277">
        <v>0</v>
      </c>
      <c r="G93" s="277">
        <v>0</v>
      </c>
      <c r="H93" s="277">
        <v>0</v>
      </c>
      <c r="I93" s="277">
        <v>0</v>
      </c>
      <c r="J93" s="346" t="s">
        <v>222</v>
      </c>
    </row>
    <row r="94" spans="1:10" ht="12.75" hidden="1" customHeight="1">
      <c r="A94" s="322">
        <v>11.8</v>
      </c>
      <c r="B94" s="297" t="s">
        <v>448</v>
      </c>
      <c r="C94" s="298" t="s">
        <v>144</v>
      </c>
      <c r="D94" s="299" t="s">
        <v>143</v>
      </c>
      <c r="E94" s="299" t="s">
        <v>61</v>
      </c>
      <c r="F94" s="300">
        <f>IFERROR(ROUND(60*2*F92/F$10,2),0)</f>
        <v>0</v>
      </c>
      <c r="G94" s="300">
        <f>IFERROR(ROUND(60*2*G92/G$10,2),0)</f>
        <v>0</v>
      </c>
      <c r="H94" s="300">
        <f>IFERROR(ROUND(60*2*H92/H$10,2),0)</f>
        <v>0</v>
      </c>
      <c r="I94" s="300">
        <f>IFERROR(ROUND(60*2*I92/I$10,2),0)</f>
        <v>0</v>
      </c>
      <c r="J94" s="330"/>
    </row>
    <row r="95" spans="1:10" ht="13.5" hidden="1" customHeight="1">
      <c r="A95" s="322">
        <v>11.8</v>
      </c>
      <c r="B95" s="301" t="s">
        <v>449</v>
      </c>
      <c r="C95" s="299" t="s">
        <v>142</v>
      </c>
      <c r="D95" s="299" t="s">
        <v>141</v>
      </c>
      <c r="E95" s="299" t="s">
        <v>61</v>
      </c>
      <c r="F95" s="302">
        <f>IF(F94=0,0,F$11+F$12+F94)</f>
        <v>0</v>
      </c>
      <c r="G95" s="302">
        <f>IF(G94=0,0,G$11+G$12+G94)</f>
        <v>0</v>
      </c>
      <c r="H95" s="302">
        <f>IF(H94=0,0,H$11+H$12+H94)</f>
        <v>0</v>
      </c>
      <c r="I95" s="302">
        <f>IF(I94=0,0,I$11+I$12+I94)</f>
        <v>0</v>
      </c>
      <c r="J95" s="326"/>
    </row>
    <row r="96" spans="1:10" ht="14.25" hidden="1" customHeight="1">
      <c r="A96" s="322">
        <v>11.8</v>
      </c>
      <c r="B96" s="301" t="s">
        <v>450</v>
      </c>
      <c r="C96" s="278" t="s">
        <v>140</v>
      </c>
      <c r="D96" s="278" t="s">
        <v>139</v>
      </c>
      <c r="E96" s="303" t="s">
        <v>138</v>
      </c>
      <c r="F96" s="304">
        <f>IF(F95=0,0,ROUND(60/F95,1))</f>
        <v>0</v>
      </c>
      <c r="G96" s="304">
        <f>IF(G95=0,0,ROUND(60/G95,1))</f>
        <v>0</v>
      </c>
      <c r="H96" s="304">
        <f>IF(H95=0,0,ROUND(60/H95,1))</f>
        <v>0</v>
      </c>
      <c r="I96" s="304">
        <f>IF(I95=0,0,ROUND(60/I95,1))</f>
        <v>0</v>
      </c>
      <c r="J96" s="326"/>
    </row>
    <row r="97" spans="1:21" ht="14.25" hidden="1" customHeight="1">
      <c r="A97" s="322">
        <v>11.8</v>
      </c>
      <c r="B97" s="305" t="s">
        <v>464</v>
      </c>
      <c r="C97" s="306" t="s">
        <v>137</v>
      </c>
      <c r="D97" s="278" t="s">
        <v>136</v>
      </c>
      <c r="E97" s="299" t="s">
        <v>127</v>
      </c>
      <c r="F97" s="307">
        <f>ROUND(F96*F$8,0)</f>
        <v>0</v>
      </c>
      <c r="G97" s="307">
        <f>ROUND(G96*G$8,0)</f>
        <v>0</v>
      </c>
      <c r="H97" s="307">
        <f>ROUND(H96*H$8,0)</f>
        <v>0</v>
      </c>
      <c r="I97" s="307">
        <f>ROUND(I96*I$8,0)</f>
        <v>0</v>
      </c>
      <c r="J97" s="327"/>
    </row>
    <row r="98" spans="1:21" ht="14.25" hidden="1" customHeight="1">
      <c r="A98" s="322">
        <v>11.8</v>
      </c>
      <c r="B98" s="308" t="s">
        <v>451</v>
      </c>
      <c r="C98" s="278" t="s">
        <v>135</v>
      </c>
      <c r="D98" s="309" t="s">
        <v>134</v>
      </c>
      <c r="E98" s="310" t="s">
        <v>61</v>
      </c>
      <c r="F98" s="311">
        <f>IF(F$14="да",0,IF(F97=0,0,(ROUND(F95*(ROUNDUP(F$13/F97,0)-ROUND(F$13/F97,2))/ROUND(F$13/F97,2),2))))</f>
        <v>0</v>
      </c>
      <c r="G98" s="311">
        <f>IF(G$14="да",0,IF(G97=0,0,(ROUND(G95*(ROUNDUP(G$13/G97,0)-ROUND(G$13/G97,2))/ROUND(G$13/G97,2),2))))</f>
        <v>0</v>
      </c>
      <c r="H98" s="311">
        <f>IF(H$14="да",0,IF(H97=0,0,(ROUND(H95*(ROUNDUP(H$13/H97,0)-ROUND(H$13/H97,2))/ROUND(H$13/H97,2),2))))</f>
        <v>0</v>
      </c>
      <c r="I98" s="311">
        <f>IF(I$14="да",0,IF(I97=0,0,(ROUND(I95*(ROUNDUP(I$13/I97,0)-ROUND(I$13/I97,2))/ROUND(I$13/I97,2),2))))</f>
        <v>0</v>
      </c>
      <c r="J98" s="331"/>
    </row>
    <row r="99" spans="1:21" ht="14.25" hidden="1" customHeight="1">
      <c r="A99" s="322">
        <v>11.8</v>
      </c>
      <c r="B99" s="301" t="s">
        <v>452</v>
      </c>
      <c r="C99" s="278" t="s">
        <v>133</v>
      </c>
      <c r="D99" s="312" t="s">
        <v>132</v>
      </c>
      <c r="E99" s="310" t="s">
        <v>61</v>
      </c>
      <c r="F99" s="304">
        <f>F95+F98</f>
        <v>0</v>
      </c>
      <c r="G99" s="304">
        <f>G95+G98</f>
        <v>0</v>
      </c>
      <c r="H99" s="304">
        <f>H95+H98</f>
        <v>0</v>
      </c>
      <c r="I99" s="304">
        <f>I95+I98</f>
        <v>0</v>
      </c>
      <c r="J99" s="326"/>
    </row>
    <row r="100" spans="1:21" ht="16.5" hidden="1" customHeight="1">
      <c r="A100" s="322">
        <v>11.8</v>
      </c>
      <c r="B100" s="301" t="s">
        <v>453</v>
      </c>
      <c r="C100" s="278" t="s">
        <v>131</v>
      </c>
      <c r="D100" s="312" t="s">
        <v>130</v>
      </c>
      <c r="E100" s="310"/>
      <c r="F100" s="304">
        <f>IF(F99=0,0,60/F99)</f>
        <v>0</v>
      </c>
      <c r="G100" s="304">
        <f>IF(G99=0,0,60/G99)</f>
        <v>0</v>
      </c>
      <c r="H100" s="304">
        <f>IF(H99=0,0,60/H99)</f>
        <v>0</v>
      </c>
      <c r="I100" s="304">
        <f>IF(I99=0,0,60/I99)</f>
        <v>0</v>
      </c>
      <c r="J100" s="330"/>
    </row>
    <row r="101" spans="1:21" ht="14.25" hidden="1" customHeight="1">
      <c r="A101" s="321">
        <v>11.8</v>
      </c>
      <c r="B101" s="305" t="s">
        <v>454</v>
      </c>
      <c r="C101" s="306" t="s">
        <v>129</v>
      </c>
      <c r="D101" s="278" t="s">
        <v>128</v>
      </c>
      <c r="E101" s="299" t="s">
        <v>127</v>
      </c>
      <c r="F101" s="313">
        <f>ROUND(F100*F$8,1)</f>
        <v>0</v>
      </c>
      <c r="G101" s="313">
        <f>ROUND(G100*G$8,1)</f>
        <v>0</v>
      </c>
      <c r="H101" s="313">
        <f>ROUND(H100*H$8,1)</f>
        <v>0</v>
      </c>
      <c r="I101" s="313">
        <f>ROUND(I100*I$8,1)</f>
        <v>0</v>
      </c>
      <c r="J101" s="332"/>
    </row>
    <row r="102" spans="1:21" ht="14.25" hidden="1" customHeight="1" thickBot="1">
      <c r="A102" s="344">
        <v>11.8</v>
      </c>
      <c r="B102" s="642" t="s">
        <v>454</v>
      </c>
      <c r="C102" s="348" t="s">
        <v>470</v>
      </c>
      <c r="D102" s="347"/>
      <c r="E102" s="665" t="s">
        <v>471</v>
      </c>
      <c r="F102" s="666">
        <f>IFERROR(F93/F$8*F92*F$9,0)</f>
        <v>0</v>
      </c>
      <c r="G102" s="666">
        <f>IFERROR(G93/G$8*G92*G$9,0)</f>
        <v>0</v>
      </c>
      <c r="H102" s="666">
        <f>IFERROR(H93/H$8*H92*H$9,0)</f>
        <v>0</v>
      </c>
      <c r="I102" s="666">
        <f>IFERROR(I93/I$8*I92*I$9,0)</f>
        <v>0</v>
      </c>
      <c r="J102" s="643"/>
    </row>
    <row r="103" spans="1:21" ht="21" thickBot="1">
      <c r="A103" s="667" t="s">
        <v>711</v>
      </c>
      <c r="B103" s="660"/>
      <c r="C103" s="660"/>
      <c r="D103" s="660"/>
      <c r="E103" s="660"/>
      <c r="F103" s="660"/>
      <c r="G103" s="660"/>
      <c r="H103" s="660"/>
      <c r="I103" s="660"/>
      <c r="J103" s="661"/>
    </row>
    <row r="104" spans="1:21" ht="29.25" thickBot="1">
      <c r="A104" s="435" t="s">
        <v>80</v>
      </c>
      <c r="B104" s="436" t="s">
        <v>79</v>
      </c>
      <c r="C104" s="436" t="s">
        <v>78</v>
      </c>
      <c r="D104" s="436" t="s">
        <v>77</v>
      </c>
      <c r="E104" s="436" t="s">
        <v>76</v>
      </c>
      <c r="F104" s="437" t="s">
        <v>75</v>
      </c>
      <c r="G104" s="437" t="s">
        <v>74</v>
      </c>
      <c r="H104" s="437" t="s">
        <v>73</v>
      </c>
      <c r="I104" s="437" t="s">
        <v>72</v>
      </c>
      <c r="J104" s="593" t="s">
        <v>71</v>
      </c>
    </row>
    <row r="105" spans="1:21" ht="16.5" customHeight="1">
      <c r="A105" s="322">
        <v>1</v>
      </c>
      <c r="B105" s="333" t="s">
        <v>109</v>
      </c>
      <c r="C105" s="323" t="s">
        <v>169</v>
      </c>
      <c r="D105" s="314" t="s">
        <v>11</v>
      </c>
      <c r="E105" s="334" t="s">
        <v>107</v>
      </c>
      <c r="F105" s="335">
        <f>'Погр. тип 1_ПКВ'!F12</f>
        <v>90.3</v>
      </c>
      <c r="G105" s="335">
        <f>'Погр. тип 1_ПКВ'!G12</f>
        <v>90.3</v>
      </c>
      <c r="H105" s="335">
        <f>'Погр. тип 1_ПКВ'!H12</f>
        <v>90.3</v>
      </c>
      <c r="I105" s="335">
        <f>'Погр. тип 1_ПКВ'!I12</f>
        <v>90.3</v>
      </c>
      <c r="J105" s="335"/>
      <c r="Q105" s="1078"/>
      <c r="R105" s="1078"/>
      <c r="S105" s="1078"/>
      <c r="T105" s="1078"/>
      <c r="U105" s="1078"/>
    </row>
    <row r="106" spans="1:21" ht="16.5" customHeight="1">
      <c r="A106" s="321">
        <v>3</v>
      </c>
      <c r="B106" s="210" t="s">
        <v>359</v>
      </c>
      <c r="C106" s="215" t="s">
        <v>106</v>
      </c>
      <c r="D106" s="207" t="s">
        <v>168</v>
      </c>
      <c r="E106" s="94" t="s">
        <v>167</v>
      </c>
      <c r="F106" s="208">
        <f>'Погр. тип 1_ПКВ'!F13</f>
        <v>1.8</v>
      </c>
      <c r="G106" s="208">
        <f>'Погр. тип 1_ПКВ'!G13</f>
        <v>1.8</v>
      </c>
      <c r="H106" s="208">
        <f>'Погр. тип 1_ПКВ'!H13</f>
        <v>1.8</v>
      </c>
      <c r="I106" s="208">
        <f>'Погр. тип 1_ПКВ'!I13</f>
        <v>1.8</v>
      </c>
      <c r="J106" s="208"/>
      <c r="Q106" s="1078"/>
      <c r="R106" s="1078"/>
      <c r="S106" s="1078"/>
      <c r="T106" s="1078"/>
      <c r="U106" s="1078"/>
    </row>
    <row r="107" spans="1:21" ht="15.75" customHeight="1">
      <c r="A107" s="321">
        <v>4</v>
      </c>
      <c r="B107" s="96" t="s">
        <v>166</v>
      </c>
      <c r="C107" s="94" t="s">
        <v>165</v>
      </c>
      <c r="D107" s="94" t="s">
        <v>164</v>
      </c>
      <c r="E107" s="94" t="s">
        <v>126</v>
      </c>
      <c r="F107" s="41">
        <f>IF('Погр. тип 1_ПКВ'!F14&lt;'Погр. тип 1_ПКВ'!F16,ROUND(F6/F7,1),'Погр. тип 1_ПКВ'!F16)</f>
        <v>46.153846153846153</v>
      </c>
      <c r="G107" s="41">
        <f>IF('Погр. тип 1_ПКВ'!G14&lt;'Погр. тип 1_ПКВ'!G16,ROUND(G6/G7,1),'Погр. тип 1_ПКВ'!G16)</f>
        <v>46.153846153846153</v>
      </c>
      <c r="H107" s="41">
        <f>IF('Погр. тип 1_ПКВ'!H14&lt;'Погр. тип 1_ПКВ'!H16,ROUND(H6/H7,1),'Погр. тип 1_ПКВ'!H16)</f>
        <v>46.153846153846153</v>
      </c>
      <c r="I107" s="41">
        <f>IF('Погр. тип 1_ПКВ'!I14&lt;'Погр. тип 1_ПКВ'!I16,ROUND(I6/I7,1),'Погр. тип 1_ПКВ'!I16)</f>
        <v>46.153846153846153</v>
      </c>
      <c r="J107" s="41"/>
      <c r="Q107" s="1078"/>
      <c r="R107" s="1078"/>
      <c r="S107" s="1078"/>
      <c r="T107" s="1078"/>
      <c r="U107" s="1078"/>
    </row>
    <row r="108" spans="1:21" ht="12.75" customHeight="1">
      <c r="A108" s="321">
        <v>5</v>
      </c>
      <c r="B108" s="96" t="s">
        <v>163</v>
      </c>
      <c r="C108" s="95" t="s">
        <v>162</v>
      </c>
      <c r="D108" s="94" t="s">
        <v>161</v>
      </c>
      <c r="E108" s="209" t="s">
        <v>107</v>
      </c>
      <c r="F108" s="97">
        <f>ROUND(F107*F106,1)</f>
        <v>83.1</v>
      </c>
      <c r="G108" s="97">
        <f>ROUND(G107*G106,1)</f>
        <v>83.1</v>
      </c>
      <c r="H108" s="97">
        <f>ROUND(H107*H106,1)</f>
        <v>83.1</v>
      </c>
      <c r="I108" s="97">
        <f>ROUND(I107*I106,1)</f>
        <v>83.1</v>
      </c>
      <c r="J108" s="97"/>
    </row>
    <row r="109" spans="1:21" ht="13.5" customHeight="1">
      <c r="A109" s="321">
        <v>6</v>
      </c>
      <c r="B109" s="575" t="s">
        <v>160</v>
      </c>
      <c r="C109" s="270" t="s">
        <v>159</v>
      </c>
      <c r="D109" s="576" t="s">
        <v>11</v>
      </c>
      <c r="E109" s="403" t="s">
        <v>158</v>
      </c>
      <c r="F109" s="247">
        <v>20</v>
      </c>
      <c r="G109" s="247">
        <v>20</v>
      </c>
      <c r="H109" s="247">
        <v>20</v>
      </c>
      <c r="I109" s="247">
        <v>20</v>
      </c>
      <c r="J109" s="336" t="s">
        <v>153</v>
      </c>
    </row>
    <row r="110" spans="1:21" ht="14.25" customHeight="1">
      <c r="A110" s="321">
        <v>7</v>
      </c>
      <c r="B110" s="96" t="s">
        <v>157</v>
      </c>
      <c r="C110" s="95" t="s">
        <v>156</v>
      </c>
      <c r="D110" s="214" t="s">
        <v>151</v>
      </c>
      <c r="E110" s="209" t="s">
        <v>61</v>
      </c>
      <c r="F110" s="213">
        <f>'Погр. тип 1_ПКВ'!F20</f>
        <v>7.6</v>
      </c>
      <c r="G110" s="213">
        <f>'Погр. тип 1_ПКВ'!G20</f>
        <v>7.6</v>
      </c>
      <c r="H110" s="213">
        <f>'Погр. тип 1_ПКВ'!H20</f>
        <v>7.6</v>
      </c>
      <c r="I110" s="213">
        <f>'Погр. тип 1_ПКВ'!I20</f>
        <v>7.6</v>
      </c>
      <c r="J110" s="337"/>
    </row>
    <row r="111" spans="1:21" ht="14.25" customHeight="1">
      <c r="A111" s="321">
        <v>8</v>
      </c>
      <c r="B111" s="575" t="s">
        <v>155</v>
      </c>
      <c r="C111" s="270" t="s">
        <v>154</v>
      </c>
      <c r="D111" s="576" t="s">
        <v>11</v>
      </c>
      <c r="E111" s="596" t="s">
        <v>61</v>
      </c>
      <c r="F111" s="247">
        <v>1</v>
      </c>
      <c r="G111" s="247">
        <v>1</v>
      </c>
      <c r="H111" s="247">
        <v>1</v>
      </c>
      <c r="I111" s="247">
        <v>1</v>
      </c>
      <c r="J111" s="336" t="s">
        <v>153</v>
      </c>
    </row>
    <row r="112" spans="1:21" ht="14.25" customHeight="1">
      <c r="A112" s="321">
        <v>9</v>
      </c>
      <c r="B112" s="212" t="s">
        <v>455</v>
      </c>
      <c r="C112" s="94" t="s">
        <v>152</v>
      </c>
      <c r="D112" s="211" t="s">
        <v>151</v>
      </c>
      <c r="E112" s="94" t="s">
        <v>127</v>
      </c>
      <c r="F112" s="98">
        <f>'Погр. тип 1_ПКВ'!F24</f>
        <v>403.83954138183827</v>
      </c>
      <c r="G112" s="98">
        <f>'Погр. тип 1_ПКВ'!G24</f>
        <v>403.83954138183827</v>
      </c>
      <c r="H112" s="98">
        <f>'Погр. тип 1_ПКВ'!H24</f>
        <v>403.83954138183827</v>
      </c>
      <c r="I112" s="98">
        <f>'Погр. тип 1_ПКВ'!I24</f>
        <v>403.83954138183827</v>
      </c>
      <c r="J112" s="98"/>
    </row>
    <row r="113" spans="1:22" ht="14.25" customHeight="1" thickBot="1">
      <c r="A113" s="321">
        <v>10</v>
      </c>
      <c r="B113" s="271" t="s">
        <v>150</v>
      </c>
      <c r="C113" s="270" t="s">
        <v>149</v>
      </c>
      <c r="D113" s="597" t="s">
        <v>148</v>
      </c>
      <c r="E113" s="272"/>
      <c r="F113" s="273" t="s">
        <v>576</v>
      </c>
      <c r="G113" s="273" t="s">
        <v>576</v>
      </c>
      <c r="H113" s="273" t="s">
        <v>576</v>
      </c>
      <c r="I113" s="273" t="s">
        <v>576</v>
      </c>
      <c r="J113" s="328"/>
    </row>
    <row r="114" spans="1:22" ht="16.5" customHeight="1">
      <c r="A114" s="315">
        <v>11.1</v>
      </c>
      <c r="B114" s="316" t="s">
        <v>383</v>
      </c>
      <c r="C114" s="317" t="s">
        <v>147</v>
      </c>
      <c r="D114" s="318" t="s">
        <v>146</v>
      </c>
      <c r="E114" s="319" t="s">
        <v>145</v>
      </c>
      <c r="F114" s="1698">
        <v>9.09</v>
      </c>
      <c r="G114" s="1698">
        <v>9.09</v>
      </c>
      <c r="H114" s="1698">
        <v>9.09</v>
      </c>
      <c r="I114" s="1698">
        <v>9.09</v>
      </c>
      <c r="J114" s="329" t="s">
        <v>222</v>
      </c>
    </row>
    <row r="115" spans="1:22" ht="14.25" customHeight="1">
      <c r="A115" s="321">
        <v>11.1</v>
      </c>
      <c r="B115" s="275" t="s">
        <v>384</v>
      </c>
      <c r="C115" s="270"/>
      <c r="D115" s="274"/>
      <c r="E115" s="276" t="s">
        <v>126</v>
      </c>
      <c r="F115" s="277">
        <f>'Погр. тип 1_ПКВ'!F22</f>
        <v>0</v>
      </c>
      <c r="G115" s="277">
        <f>'Погр. тип 1_ПКВ'!G22</f>
        <v>9111.4444444440014</v>
      </c>
      <c r="H115" s="277">
        <f>'Погр. тип 1_ПКВ'!H22</f>
        <v>6000</v>
      </c>
      <c r="I115" s="277">
        <f>'Погр. тип 1_ПКВ'!I22</f>
        <v>96000</v>
      </c>
      <c r="J115" s="346" t="s">
        <v>222</v>
      </c>
    </row>
    <row r="116" spans="1:22" ht="14.25" customHeight="1">
      <c r="A116" s="321">
        <v>11.1</v>
      </c>
      <c r="B116" s="206" t="s">
        <v>385</v>
      </c>
      <c r="C116" s="205" t="s">
        <v>144</v>
      </c>
      <c r="D116" s="192" t="s">
        <v>143</v>
      </c>
      <c r="E116" s="192" t="s">
        <v>61</v>
      </c>
      <c r="F116" s="204">
        <f>IFERROR(ROUND(60*2*F114/F$109,2),0)</f>
        <v>54.54</v>
      </c>
      <c r="G116" s="204">
        <f>IFERROR(ROUND(60*2*G114/G$109,2),0)</f>
        <v>54.54</v>
      </c>
      <c r="H116" s="204">
        <f>IFERROR(ROUND(60*2*H114/H$109,2),0)</f>
        <v>54.54</v>
      </c>
      <c r="I116" s="760">
        <f>IFERROR(ROUND(60*2*I114/I$109,2),0)</f>
        <v>54.54</v>
      </c>
      <c r="J116" s="330"/>
      <c r="Q116" s="1078"/>
      <c r="R116" s="1078"/>
      <c r="S116" s="1078"/>
      <c r="T116" s="1078"/>
      <c r="U116" s="1078"/>
      <c r="V116" s="1078"/>
    </row>
    <row r="117" spans="1:22" ht="14.25" customHeight="1">
      <c r="A117" s="321">
        <v>11.1</v>
      </c>
      <c r="B117" s="191" t="s">
        <v>386</v>
      </c>
      <c r="C117" s="192" t="s">
        <v>142</v>
      </c>
      <c r="D117" s="192" t="s">
        <v>141</v>
      </c>
      <c r="E117" s="192" t="s">
        <v>61</v>
      </c>
      <c r="F117" s="203">
        <f>IF(F116=0,0,F$110+F$111+F116)</f>
        <v>63.14</v>
      </c>
      <c r="G117" s="203">
        <f>IF(G116=0,0,G$110+G$111+G116)</f>
        <v>63.14</v>
      </c>
      <c r="H117" s="203">
        <f>IF(H116=0,0,H$110+H$111+H116)</f>
        <v>63.14</v>
      </c>
      <c r="I117" s="203">
        <f>IF(I116=0,0,I$110+I$111+I116)</f>
        <v>63.14</v>
      </c>
      <c r="J117" s="326"/>
      <c r="Q117" s="1111"/>
      <c r="R117" s="1111"/>
      <c r="S117" s="1111"/>
      <c r="T117" s="1111"/>
      <c r="U117" s="1111"/>
      <c r="V117" s="1111"/>
    </row>
    <row r="118" spans="1:22" ht="16.5" customHeight="1">
      <c r="A118" s="321">
        <v>11.1</v>
      </c>
      <c r="B118" s="191" t="s">
        <v>387</v>
      </c>
      <c r="C118" s="190" t="s">
        <v>140</v>
      </c>
      <c r="D118" s="190" t="s">
        <v>139</v>
      </c>
      <c r="E118" s="202" t="s">
        <v>138</v>
      </c>
      <c r="F118" s="196">
        <f>IF(F117=0,0,ROUND(60/F117,1))</f>
        <v>1</v>
      </c>
      <c r="G118" s="196">
        <f>IF(G117=0,0,ROUND(60/G117,1))</f>
        <v>1</v>
      </c>
      <c r="H118" s="196">
        <f>IF(H117=0,0,ROUND(60/H117,1))</f>
        <v>1</v>
      </c>
      <c r="I118" s="762">
        <f>IF(I117=0,0,ROUND(60/I117,1))</f>
        <v>1</v>
      </c>
      <c r="J118" s="326"/>
    </row>
    <row r="119" spans="1:22" ht="16.5" customHeight="1">
      <c r="A119" s="321">
        <v>11.1</v>
      </c>
      <c r="B119" s="194" t="s">
        <v>457</v>
      </c>
      <c r="C119" s="189" t="s">
        <v>137</v>
      </c>
      <c r="D119" s="190" t="s">
        <v>136</v>
      </c>
      <c r="E119" s="192" t="s">
        <v>127</v>
      </c>
      <c r="F119" s="201">
        <f>ROUND(F118*F$107,0)</f>
        <v>46</v>
      </c>
      <c r="G119" s="201">
        <f>ROUND(G118*G$107,0)</f>
        <v>46</v>
      </c>
      <c r="H119" s="201">
        <f>ROUND(H118*H$107,0)</f>
        <v>46</v>
      </c>
      <c r="I119" s="201">
        <f>ROUND(I118*I$107,0)</f>
        <v>46</v>
      </c>
      <c r="J119" s="327"/>
    </row>
    <row r="120" spans="1:22" ht="16.5" customHeight="1">
      <c r="A120" s="321">
        <v>11.1</v>
      </c>
      <c r="B120" s="200" t="s">
        <v>388</v>
      </c>
      <c r="C120" s="190" t="s">
        <v>135</v>
      </c>
      <c r="D120" s="193" t="s">
        <v>134</v>
      </c>
      <c r="E120" s="197" t="s">
        <v>61</v>
      </c>
      <c r="F120" s="199">
        <f>IF(F$113="да",0,IF(F119=0,0,(ROUND(F117*(ROUNDUP(F$112/F119,0)-ROUND(F$112/F119,2))/ROUND(F$112/F119,2),2))))</f>
        <v>0</v>
      </c>
      <c r="G120" s="199">
        <f>IF(G$14="да",0,IF(G119=0,0,(ROUND(G117*(ROUNDUP(G$13/G119,0)-ROUND(G$13/G119,2))/ROUND(G$13/G119,2),2))))</f>
        <v>0</v>
      </c>
      <c r="H120" s="199">
        <f>IF(H$14="да",0,IF(H119=0,0,(ROUND(H117*(ROUNDUP(H$13/H119,0)-ROUND(H$13/H119,2))/ROUND(H$13/H119,2),2))))</f>
        <v>0</v>
      </c>
      <c r="I120" s="764">
        <f>IF(I$14="да",0,IF(I119=0,0,(ROUND(I117*(ROUNDUP(I$13/I119,0)-ROUND(I$13/I119,2))/ROUND(I$13/I119,2),2))))</f>
        <v>0</v>
      </c>
      <c r="J120" s="331"/>
    </row>
    <row r="121" spans="1:22" ht="15.75" customHeight="1">
      <c r="A121" s="321">
        <v>11.1</v>
      </c>
      <c r="B121" s="191" t="s">
        <v>389</v>
      </c>
      <c r="C121" s="190" t="s">
        <v>133</v>
      </c>
      <c r="D121" s="198" t="s">
        <v>132</v>
      </c>
      <c r="E121" s="197" t="s">
        <v>61</v>
      </c>
      <c r="F121" s="196">
        <f>F117+F120</f>
        <v>63.14</v>
      </c>
      <c r="G121" s="196">
        <f>G117+G120</f>
        <v>63.14</v>
      </c>
      <c r="H121" s="196">
        <f>H117+H120</f>
        <v>63.14</v>
      </c>
      <c r="I121" s="762">
        <f>I117+I120</f>
        <v>63.14</v>
      </c>
      <c r="J121" s="326"/>
    </row>
    <row r="122" spans="1:22" ht="12.75" customHeight="1">
      <c r="A122" s="321">
        <v>11.1</v>
      </c>
      <c r="B122" s="191" t="s">
        <v>390</v>
      </c>
      <c r="C122" s="190" t="s">
        <v>131</v>
      </c>
      <c r="D122" s="198" t="s">
        <v>130</v>
      </c>
      <c r="E122" s="197" t="s">
        <v>138</v>
      </c>
      <c r="F122" s="196">
        <f>IF(F121=0,0,60/F121)</f>
        <v>0.95026924295216975</v>
      </c>
      <c r="G122" s="196">
        <f>IF(G121=0,0,60/G121)</f>
        <v>0.95026924295216975</v>
      </c>
      <c r="H122" s="196">
        <f>IF(H121=0,0,60/H121)</f>
        <v>0.95026924295216975</v>
      </c>
      <c r="I122" s="762">
        <f>IF(I121=0,0,60/I121)</f>
        <v>0.95026924295216975</v>
      </c>
      <c r="J122" s="330"/>
      <c r="U122" s="89">
        <v>89.483134369664498</v>
      </c>
    </row>
    <row r="123" spans="1:22" ht="13.5" customHeight="1" thickBot="1">
      <c r="A123" s="321">
        <v>11.1</v>
      </c>
      <c r="B123" s="194" t="s">
        <v>391</v>
      </c>
      <c r="C123" s="189" t="s">
        <v>129</v>
      </c>
      <c r="D123" s="190" t="s">
        <v>128</v>
      </c>
      <c r="E123" s="192" t="s">
        <v>127</v>
      </c>
      <c r="F123" s="195">
        <f>ROUND(F122*F$107,1)</f>
        <v>43.9</v>
      </c>
      <c r="G123" s="195">
        <f>ROUND(G122*G$8,1)</f>
        <v>30.7</v>
      </c>
      <c r="H123" s="195">
        <f>ROUND(H122*H$8,1)</f>
        <v>30.8</v>
      </c>
      <c r="I123" s="765">
        <f>ROUND(I122*I$8,1)</f>
        <v>30</v>
      </c>
      <c r="J123" s="332"/>
    </row>
    <row r="124" spans="1:22" ht="14.25" customHeight="1" thickBot="1">
      <c r="A124" s="321">
        <v>11.1</v>
      </c>
      <c r="B124" s="194" t="s">
        <v>391</v>
      </c>
      <c r="C124" s="609" t="s">
        <v>470</v>
      </c>
      <c r="D124" s="610"/>
      <c r="E124" s="611" t="s">
        <v>471</v>
      </c>
      <c r="F124" s="613">
        <f>IFERROR(F115/F$107*F114*F$108,0)</f>
        <v>0</v>
      </c>
      <c r="G124" s="613">
        <f>IFERROR(G115/G$107*G114*G$108,0)</f>
        <v>149122.86551499274</v>
      </c>
      <c r="H124" s="613">
        <f>IFERROR(H115/H$107*H114*H$108,0)</f>
        <v>98199.27</v>
      </c>
      <c r="I124" s="766">
        <f>IFERROR(I115/I$107*I114*I$108,0)</f>
        <v>1571188.32</v>
      </c>
      <c r="J124" s="612"/>
      <c r="Q124" s="1638" t="s">
        <v>774</v>
      </c>
      <c r="R124" s="1639" t="s">
        <v>775</v>
      </c>
      <c r="S124" s="1639" t="s">
        <v>776</v>
      </c>
      <c r="T124" s="1640" t="s">
        <v>777</v>
      </c>
      <c r="U124" s="1640">
        <v>2023</v>
      </c>
    </row>
    <row r="125" spans="1:22" ht="14.25" hidden="1" customHeight="1">
      <c r="A125" s="315">
        <v>11.2</v>
      </c>
      <c r="B125" s="316" t="s">
        <v>423</v>
      </c>
      <c r="C125" s="317" t="s">
        <v>147</v>
      </c>
      <c r="D125" s="318" t="s">
        <v>146</v>
      </c>
      <c r="E125" s="319" t="s">
        <v>145</v>
      </c>
      <c r="F125" s="320">
        <v>0</v>
      </c>
      <c r="G125" s="320">
        <v>0</v>
      </c>
      <c r="H125" s="320">
        <v>0</v>
      </c>
      <c r="I125" s="320">
        <v>0</v>
      </c>
      <c r="J125" s="329" t="s">
        <v>222</v>
      </c>
      <c r="Q125" s="1126"/>
      <c r="R125" s="1127"/>
      <c r="S125" s="1127"/>
      <c r="T125" s="1628"/>
      <c r="U125" s="1628"/>
    </row>
    <row r="126" spans="1:22" ht="14.25" hidden="1" customHeight="1">
      <c r="A126" s="322">
        <v>11.2</v>
      </c>
      <c r="B126" s="275" t="s">
        <v>416</v>
      </c>
      <c r="C126" s="270"/>
      <c r="D126" s="274"/>
      <c r="E126" s="276" t="s">
        <v>126</v>
      </c>
      <c r="F126" s="277">
        <v>0</v>
      </c>
      <c r="G126" s="277">
        <v>0</v>
      </c>
      <c r="H126" s="277">
        <v>0</v>
      </c>
      <c r="I126" s="277">
        <v>0</v>
      </c>
      <c r="J126" s="346" t="s">
        <v>222</v>
      </c>
      <c r="Q126" s="1126"/>
      <c r="R126" s="1127"/>
      <c r="S126" s="1127"/>
      <c r="T126" s="1628"/>
      <c r="U126" s="1628"/>
    </row>
    <row r="127" spans="1:22" ht="14.25" hidden="1" customHeight="1">
      <c r="A127" s="322">
        <v>11.2</v>
      </c>
      <c r="B127" s="188" t="s">
        <v>424</v>
      </c>
      <c r="C127" s="187" t="s">
        <v>144</v>
      </c>
      <c r="D127" s="173" t="s">
        <v>143</v>
      </c>
      <c r="E127" s="173" t="s">
        <v>61</v>
      </c>
      <c r="F127" s="186">
        <f>IFERROR(ROUND(60*2*F125/F$109,2),0)</f>
        <v>0</v>
      </c>
      <c r="G127" s="186">
        <f>IFERROR(ROUND(60*2*G125/G$109,2),0)</f>
        <v>0</v>
      </c>
      <c r="H127" s="186">
        <f>IFERROR(ROUND(60*2*H125/H$109,2),0)</f>
        <v>0</v>
      </c>
      <c r="I127" s="186">
        <f>IFERROR(ROUND(60*2*I125/I$109,2),0)</f>
        <v>0</v>
      </c>
      <c r="J127" s="330"/>
      <c r="Q127" s="1126"/>
      <c r="R127" s="1127"/>
      <c r="S127" s="1127"/>
      <c r="T127" s="1628"/>
      <c r="U127" s="1628"/>
    </row>
    <row r="128" spans="1:22" ht="16.5" hidden="1" customHeight="1">
      <c r="A128" s="322">
        <v>11.2</v>
      </c>
      <c r="B128" s="175" t="s">
        <v>425</v>
      </c>
      <c r="C128" s="173" t="s">
        <v>142</v>
      </c>
      <c r="D128" s="173" t="s">
        <v>141</v>
      </c>
      <c r="E128" s="173" t="s">
        <v>61</v>
      </c>
      <c r="F128" s="185">
        <f>IF(F127=0,0,F$110+F$111+F127)</f>
        <v>0</v>
      </c>
      <c r="G128" s="185">
        <f>IF(G127=0,0,G$110+G$111+G127)</f>
        <v>0</v>
      </c>
      <c r="H128" s="185">
        <f>IF(H127=0,0,H$110+H$111+H127)</f>
        <v>0</v>
      </c>
      <c r="I128" s="185">
        <f>IF(I127=0,0,I$110+I$111+I127)</f>
        <v>0</v>
      </c>
      <c r="J128" s="326"/>
      <c r="Q128" s="1126"/>
      <c r="R128" s="1127"/>
      <c r="S128" s="1127"/>
      <c r="T128" s="1628"/>
      <c r="U128" s="1628"/>
    </row>
    <row r="129" spans="1:21" ht="14.25" hidden="1" customHeight="1">
      <c r="A129" s="322">
        <v>11.2</v>
      </c>
      <c r="B129" s="175" t="s">
        <v>426</v>
      </c>
      <c r="C129" s="172" t="s">
        <v>140</v>
      </c>
      <c r="D129" s="172" t="s">
        <v>139</v>
      </c>
      <c r="E129" s="184" t="s">
        <v>138</v>
      </c>
      <c r="F129" s="178">
        <f>IF(F128=0,0,ROUND(60/F128,1))</f>
        <v>0</v>
      </c>
      <c r="G129" s="178">
        <f>IF(G128=0,0,ROUND(60/G128,1))</f>
        <v>0</v>
      </c>
      <c r="H129" s="178">
        <f>IF(H128=0,0,ROUND(60/H128,1))</f>
        <v>0</v>
      </c>
      <c r="I129" s="178">
        <f>IF(I128=0,0,ROUND(60/I128,1))</f>
        <v>0</v>
      </c>
      <c r="J129" s="326"/>
      <c r="Q129" s="1126"/>
      <c r="R129" s="1127"/>
      <c r="S129" s="1127"/>
      <c r="T129" s="1628"/>
      <c r="U129" s="1628"/>
    </row>
    <row r="130" spans="1:21" ht="14.25" hidden="1" customHeight="1">
      <c r="A130" s="322">
        <v>11.2</v>
      </c>
      <c r="B130" s="176" t="s">
        <v>458</v>
      </c>
      <c r="C130" s="171" t="s">
        <v>137</v>
      </c>
      <c r="D130" s="172" t="s">
        <v>136</v>
      </c>
      <c r="E130" s="173" t="s">
        <v>127</v>
      </c>
      <c r="F130" s="183">
        <f>ROUND(F129*F$107,0)</f>
        <v>0</v>
      </c>
      <c r="G130" s="183">
        <f>ROUND(G129*G$107,0)</f>
        <v>0</v>
      </c>
      <c r="H130" s="183">
        <f>ROUND(H129*H$107,0)</f>
        <v>0</v>
      </c>
      <c r="I130" s="183">
        <f>ROUND(I129*I$107,0)</f>
        <v>0</v>
      </c>
      <c r="J130" s="327"/>
      <c r="Q130" s="1126"/>
      <c r="R130" s="1127"/>
      <c r="S130" s="1127"/>
      <c r="T130" s="1628"/>
      <c r="U130" s="1628"/>
    </row>
    <row r="131" spans="1:21" ht="14.25" hidden="1" customHeight="1">
      <c r="A131" s="322">
        <v>11.2</v>
      </c>
      <c r="B131" s="182" t="s">
        <v>427</v>
      </c>
      <c r="C131" s="172" t="s">
        <v>135</v>
      </c>
      <c r="D131" s="174" t="s">
        <v>134</v>
      </c>
      <c r="E131" s="179" t="s">
        <v>61</v>
      </c>
      <c r="F131" s="181">
        <f>IF(F$113="да",0,IF(F130=0,0,(ROUND(F128*(ROUNDUP(F$112/F130,0)-ROUND(F$112/F130,2))/ROUND(F$112/F130,2),2))))</f>
        <v>0</v>
      </c>
      <c r="G131" s="181">
        <f>IF(G$14="да",0,IF(G130=0,0,(ROUND(G128*(ROUNDUP(G$13/G130,0)-ROUND(G$13/G130,2))/ROUND(G$13/G130,2),2))))</f>
        <v>0</v>
      </c>
      <c r="H131" s="181">
        <f>IF(H$14="да",0,IF(H130=0,0,(ROUND(H128*(ROUNDUP(H$13/H130,0)-ROUND(H$13/H130,2))/ROUND(H$13/H130,2),2))))</f>
        <v>0</v>
      </c>
      <c r="I131" s="181">
        <f>IF(I$14="да",0,IF(I130=0,0,(ROUND(I128*(ROUNDUP(I$13/I130,0)-ROUND(I$13/I130,2))/ROUND(I$13/I130,2),2))))</f>
        <v>0</v>
      </c>
      <c r="J131" s="331"/>
      <c r="Q131" s="1126"/>
      <c r="R131" s="1127"/>
      <c r="S131" s="1127"/>
      <c r="T131" s="1628"/>
      <c r="U131" s="1628"/>
    </row>
    <row r="132" spans="1:21" ht="16.5" hidden="1" customHeight="1">
      <c r="A132" s="322">
        <v>11.2</v>
      </c>
      <c r="B132" s="175" t="s">
        <v>428</v>
      </c>
      <c r="C132" s="172" t="s">
        <v>133</v>
      </c>
      <c r="D132" s="180" t="s">
        <v>132</v>
      </c>
      <c r="E132" s="179" t="s">
        <v>61</v>
      </c>
      <c r="F132" s="178">
        <f>F128+F131</f>
        <v>0</v>
      </c>
      <c r="G132" s="178">
        <f>G128+G131</f>
        <v>0</v>
      </c>
      <c r="H132" s="178">
        <f>H128+H131</f>
        <v>0</v>
      </c>
      <c r="I132" s="178">
        <f>I128+I131</f>
        <v>0</v>
      </c>
      <c r="J132" s="326"/>
      <c r="Q132" s="1126"/>
      <c r="R132" s="1127"/>
      <c r="S132" s="1127"/>
      <c r="T132" s="1628"/>
      <c r="U132" s="1628"/>
    </row>
    <row r="133" spans="1:21" ht="16.5" hidden="1" customHeight="1">
      <c r="A133" s="322">
        <v>11.2</v>
      </c>
      <c r="B133" s="175" t="s">
        <v>429</v>
      </c>
      <c r="C133" s="172" t="s">
        <v>131</v>
      </c>
      <c r="D133" s="180" t="s">
        <v>130</v>
      </c>
      <c r="E133" s="179" t="s">
        <v>138</v>
      </c>
      <c r="F133" s="178">
        <f>IF(F132=0,0,60/F132)</f>
        <v>0</v>
      </c>
      <c r="G133" s="178">
        <f>IF(G132=0,0,60/G132)</f>
        <v>0</v>
      </c>
      <c r="H133" s="178">
        <f>IF(H132=0,0,60/H132)</f>
        <v>0</v>
      </c>
      <c r="I133" s="178">
        <f>IF(I132=0,0,60/I132)</f>
        <v>0</v>
      </c>
      <c r="J133" s="330"/>
      <c r="Q133" s="1126"/>
      <c r="R133" s="1127"/>
      <c r="S133" s="1127"/>
      <c r="T133" s="1628"/>
      <c r="U133" s="1628"/>
    </row>
    <row r="134" spans="1:21" ht="16.5" hidden="1" customHeight="1">
      <c r="A134" s="322">
        <v>11.2</v>
      </c>
      <c r="B134" s="176" t="s">
        <v>430</v>
      </c>
      <c r="C134" s="171" t="s">
        <v>129</v>
      </c>
      <c r="D134" s="172" t="s">
        <v>128</v>
      </c>
      <c r="E134" s="173" t="s">
        <v>127</v>
      </c>
      <c r="F134" s="177">
        <f>ROUND(F133*F$107,1)</f>
        <v>0</v>
      </c>
      <c r="G134" s="177">
        <f>ROUND(G133*G$8,1)</f>
        <v>0</v>
      </c>
      <c r="H134" s="177">
        <f>ROUND(H133*H$8,1)</f>
        <v>0</v>
      </c>
      <c r="I134" s="177">
        <f>ROUND(I133*I$8,1)</f>
        <v>0</v>
      </c>
      <c r="J134" s="332"/>
      <c r="Q134" s="1126"/>
      <c r="R134" s="1127"/>
      <c r="S134" s="1127"/>
      <c r="T134" s="1628"/>
      <c r="U134" s="1628"/>
    </row>
    <row r="135" spans="1:21" ht="15.75" hidden="1" customHeight="1" thickBot="1">
      <c r="A135" s="322">
        <v>11.2</v>
      </c>
      <c r="B135" s="176" t="s">
        <v>430</v>
      </c>
      <c r="C135" s="171" t="s">
        <v>470</v>
      </c>
      <c r="D135" s="172"/>
      <c r="E135" s="173" t="s">
        <v>471</v>
      </c>
      <c r="F135" s="651">
        <f>IFERROR(F126/F$107*F125*F$108,0)</f>
        <v>0</v>
      </c>
      <c r="G135" s="651">
        <f>IFERROR(G126/G$107*G125*G$108,0)</f>
        <v>0</v>
      </c>
      <c r="H135" s="651">
        <f>IFERROR(H126/H$107*H125*H$108,0)</f>
        <v>0</v>
      </c>
      <c r="I135" s="651">
        <f>IFERROR(I126/I$107*I125*I$108,0)</f>
        <v>0</v>
      </c>
      <c r="J135" s="612"/>
      <c r="Q135" s="1126"/>
      <c r="R135" s="1127"/>
      <c r="S135" s="1127"/>
      <c r="T135" s="1628"/>
      <c r="U135" s="1628"/>
    </row>
    <row r="136" spans="1:21" ht="12.75" hidden="1" customHeight="1">
      <c r="A136" s="315">
        <v>11.3</v>
      </c>
      <c r="B136" s="316" t="s">
        <v>392</v>
      </c>
      <c r="C136" s="317" t="s">
        <v>147</v>
      </c>
      <c r="D136" s="318" t="s">
        <v>146</v>
      </c>
      <c r="E136" s="319" t="s">
        <v>145</v>
      </c>
      <c r="F136" s="320">
        <v>0</v>
      </c>
      <c r="G136" s="320">
        <v>0</v>
      </c>
      <c r="H136" s="320">
        <v>0</v>
      </c>
      <c r="I136" s="320">
        <v>0</v>
      </c>
      <c r="J136" s="329" t="s">
        <v>222</v>
      </c>
      <c r="Q136" s="1126"/>
      <c r="R136" s="1127"/>
      <c r="S136" s="1127"/>
      <c r="T136" s="1628"/>
      <c r="U136" s="1628"/>
    </row>
    <row r="137" spans="1:21" ht="13.5" hidden="1" customHeight="1">
      <c r="A137" s="322">
        <v>11.3</v>
      </c>
      <c r="B137" s="275" t="s">
        <v>417</v>
      </c>
      <c r="C137" s="270"/>
      <c r="D137" s="274"/>
      <c r="E137" s="276" t="s">
        <v>126</v>
      </c>
      <c r="F137" s="277">
        <v>0</v>
      </c>
      <c r="G137" s="277">
        <v>0</v>
      </c>
      <c r="H137" s="277">
        <v>0</v>
      </c>
      <c r="I137" s="277">
        <v>0</v>
      </c>
      <c r="J137" s="346" t="s">
        <v>222</v>
      </c>
      <c r="Q137" s="1126"/>
      <c r="R137" s="1127"/>
      <c r="S137" s="1127"/>
      <c r="T137" s="1628"/>
      <c r="U137" s="1628"/>
    </row>
    <row r="138" spans="1:21" ht="15" hidden="1" thickBot="1">
      <c r="A138" s="322">
        <v>11.3</v>
      </c>
      <c r="B138" s="156" t="s">
        <v>393</v>
      </c>
      <c r="C138" s="170" t="s">
        <v>144</v>
      </c>
      <c r="D138" s="153" t="s">
        <v>143</v>
      </c>
      <c r="E138" s="153" t="s">
        <v>61</v>
      </c>
      <c r="F138" s="169">
        <f>IFERROR(ROUND(60*2*F136/F$109,2),0)</f>
        <v>0</v>
      </c>
      <c r="G138" s="169">
        <f>IFERROR(ROUND(60*2*G136/G$109,2),0)</f>
        <v>0</v>
      </c>
      <c r="H138" s="169">
        <f>IFERROR(ROUND(60*2*H136/H$109,2),0)</f>
        <v>0</v>
      </c>
      <c r="I138" s="169">
        <f>IFERROR(ROUND(60*2*I136/I$109,2),0)</f>
        <v>0</v>
      </c>
      <c r="J138" s="330"/>
      <c r="Q138" s="1126"/>
      <c r="R138" s="1127"/>
      <c r="S138" s="1127"/>
      <c r="T138" s="1628"/>
      <c r="U138" s="1628"/>
    </row>
    <row r="139" spans="1:21" ht="15" hidden="1" thickBot="1">
      <c r="A139" s="322">
        <v>11.3</v>
      </c>
      <c r="B139" s="157" t="s">
        <v>394</v>
      </c>
      <c r="C139" s="153" t="s">
        <v>142</v>
      </c>
      <c r="D139" s="153" t="s">
        <v>141</v>
      </c>
      <c r="E139" s="153" t="s">
        <v>61</v>
      </c>
      <c r="F139" s="168">
        <f>IF(F138=0,0,F$110+F$111+F138)</f>
        <v>0</v>
      </c>
      <c r="G139" s="168">
        <f>IF(G138=0,0,G$110+G$111+G138)</f>
        <v>0</v>
      </c>
      <c r="H139" s="168">
        <f>IF(H138=0,0,H$110+H$111+H138)</f>
        <v>0</v>
      </c>
      <c r="I139" s="168">
        <f>IF(I138=0,0,I$110+I$111+I138)</f>
        <v>0</v>
      </c>
      <c r="J139" s="326"/>
      <c r="Q139" s="1126"/>
      <c r="R139" s="1127"/>
      <c r="S139" s="1127"/>
      <c r="T139" s="1628"/>
      <c r="U139" s="1628"/>
    </row>
    <row r="140" spans="1:21" ht="15" hidden="1" thickBot="1">
      <c r="A140" s="322">
        <v>11.3</v>
      </c>
      <c r="B140" s="157" t="s">
        <v>395</v>
      </c>
      <c r="C140" s="155" t="s">
        <v>140</v>
      </c>
      <c r="D140" s="155" t="s">
        <v>139</v>
      </c>
      <c r="E140" s="167" t="s">
        <v>138</v>
      </c>
      <c r="F140" s="161">
        <f>IF(F139=0,0,ROUND(60/F139,1))</f>
        <v>0</v>
      </c>
      <c r="G140" s="161">
        <f>IF(G139=0,0,ROUND(60/G139,1))</f>
        <v>0</v>
      </c>
      <c r="H140" s="161">
        <f>IF(H139=0,0,ROUND(60/H139,1))</f>
        <v>0</v>
      </c>
      <c r="I140" s="161">
        <f>IF(I139=0,0,ROUND(60/I139,1))</f>
        <v>0</v>
      </c>
      <c r="J140" s="326"/>
      <c r="Q140" s="1126"/>
      <c r="R140" s="1127"/>
      <c r="S140" s="1127"/>
      <c r="T140" s="1628"/>
      <c r="U140" s="1628"/>
    </row>
    <row r="141" spans="1:21" ht="17.25" hidden="1" thickBot="1">
      <c r="A141" s="322">
        <v>11.3</v>
      </c>
      <c r="B141" s="159" t="s">
        <v>459</v>
      </c>
      <c r="C141" s="154" t="s">
        <v>137</v>
      </c>
      <c r="D141" s="155" t="s">
        <v>136</v>
      </c>
      <c r="E141" s="153" t="s">
        <v>127</v>
      </c>
      <c r="F141" s="166">
        <f>ROUND(F140*F$107,0)</f>
        <v>0</v>
      </c>
      <c r="G141" s="166">
        <f>ROUND(G140*G$107,0)</f>
        <v>0</v>
      </c>
      <c r="H141" s="166">
        <f>ROUND(H140*H$107,0)</f>
        <v>0</v>
      </c>
      <c r="I141" s="166">
        <f>ROUND(I140*I$107,0)</f>
        <v>0</v>
      </c>
      <c r="J141" s="327"/>
      <c r="Q141" s="1126"/>
      <c r="R141" s="1127"/>
      <c r="S141" s="1127"/>
      <c r="T141" s="1628"/>
      <c r="U141" s="1628"/>
    </row>
    <row r="142" spans="1:21" ht="15" hidden="1" thickBot="1">
      <c r="A142" s="322">
        <v>11.3</v>
      </c>
      <c r="B142" s="165" t="s">
        <v>396</v>
      </c>
      <c r="C142" s="155" t="s">
        <v>135</v>
      </c>
      <c r="D142" s="158" t="s">
        <v>134</v>
      </c>
      <c r="E142" s="162" t="s">
        <v>61</v>
      </c>
      <c r="F142" s="164">
        <f>IF(F$113="да",0,IF(F141=0,0,(ROUND(F139*(ROUNDUP(F$112/F141,0)-ROUND(F$112/F141,2))/ROUND(F$112/F141,2),2))))</f>
        <v>0</v>
      </c>
      <c r="G142" s="164">
        <f>IF(G$14="да",0,IF(G141=0,0,(ROUND(G139*(ROUNDUP(G$13/G141,0)-ROUND(G$13/G141,2))/ROUND(G$13/G141,2),2))))</f>
        <v>0</v>
      </c>
      <c r="H142" s="164">
        <f>IF(H$14="да",0,IF(H141=0,0,(ROUND(H139*(ROUNDUP(H$13/H141,0)-ROUND(H$13/H141,2))/ROUND(H$13/H141,2),2))))</f>
        <v>0</v>
      </c>
      <c r="I142" s="164">
        <f>IF(I$14="да",0,IF(I141=0,0,(ROUND(I139*(ROUNDUP(I$13/I141,0)-ROUND(I$13/I141,2))/ROUND(I$13/I141,2),2))))</f>
        <v>0</v>
      </c>
      <c r="J142" s="331"/>
      <c r="Q142" s="1126"/>
      <c r="R142" s="1127"/>
      <c r="S142" s="1127"/>
      <c r="T142" s="1628"/>
      <c r="U142" s="1628"/>
    </row>
    <row r="143" spans="1:21" ht="15" hidden="1" thickBot="1">
      <c r="A143" s="322">
        <v>11.3</v>
      </c>
      <c r="B143" s="157" t="s">
        <v>397</v>
      </c>
      <c r="C143" s="155" t="s">
        <v>133</v>
      </c>
      <c r="D143" s="163" t="s">
        <v>132</v>
      </c>
      <c r="E143" s="162" t="s">
        <v>61</v>
      </c>
      <c r="F143" s="161">
        <f>F139+F142</f>
        <v>0</v>
      </c>
      <c r="G143" s="161">
        <f>G139+G142</f>
        <v>0</v>
      </c>
      <c r="H143" s="161">
        <f>H139+H142</f>
        <v>0</v>
      </c>
      <c r="I143" s="161">
        <f>I139+I142</f>
        <v>0</v>
      </c>
      <c r="J143" s="326"/>
      <c r="Q143" s="1126"/>
      <c r="R143" s="1127"/>
      <c r="S143" s="1127"/>
      <c r="T143" s="1628"/>
      <c r="U143" s="1628"/>
    </row>
    <row r="144" spans="1:21" s="91" customFormat="1" ht="15" hidden="1" thickBot="1">
      <c r="A144" s="322">
        <v>11.3</v>
      </c>
      <c r="B144" s="157" t="s">
        <v>398</v>
      </c>
      <c r="C144" s="155" t="s">
        <v>131</v>
      </c>
      <c r="D144" s="163" t="s">
        <v>130</v>
      </c>
      <c r="E144" s="162" t="s">
        <v>138</v>
      </c>
      <c r="F144" s="161">
        <f>IF(F143=0,0,60/F143)</f>
        <v>0</v>
      </c>
      <c r="G144" s="161">
        <f>IF(G143=0,0,60/G143)</f>
        <v>0</v>
      </c>
      <c r="H144" s="161">
        <f>IF(H143=0,0,60/H143)</f>
        <v>0</v>
      </c>
      <c r="I144" s="161">
        <f>IF(I143=0,0,60/I143)</f>
        <v>0</v>
      </c>
      <c r="J144" s="330"/>
      <c r="Q144" s="1692"/>
      <c r="R144" s="1630"/>
      <c r="S144" s="1630"/>
      <c r="T144" s="1631"/>
      <c r="U144" s="1631"/>
    </row>
    <row r="145" spans="1:21" ht="17.25" hidden="1" thickBot="1">
      <c r="A145" s="322">
        <v>11.3</v>
      </c>
      <c r="B145" s="159" t="s">
        <v>399</v>
      </c>
      <c r="C145" s="154" t="s">
        <v>129</v>
      </c>
      <c r="D145" s="155" t="s">
        <v>128</v>
      </c>
      <c r="E145" s="153" t="s">
        <v>127</v>
      </c>
      <c r="F145" s="160">
        <f>ROUND(F144*F$107,1)</f>
        <v>0</v>
      </c>
      <c r="G145" s="160">
        <f>ROUND(G144*G$8,1)</f>
        <v>0</v>
      </c>
      <c r="H145" s="160">
        <f>ROUND(H144*H$8,1)</f>
        <v>0</v>
      </c>
      <c r="I145" s="160">
        <f>ROUND(I144*I$8,1)</f>
        <v>0</v>
      </c>
      <c r="J145" s="332"/>
      <c r="Q145" s="1126"/>
      <c r="R145" s="1127"/>
      <c r="S145" s="1127"/>
      <c r="T145" s="1628"/>
      <c r="U145" s="1628"/>
    </row>
    <row r="146" spans="1:21" ht="13.5" hidden="1" thickBot="1">
      <c r="A146" s="322">
        <v>11.3</v>
      </c>
      <c r="B146" s="617" t="s">
        <v>399</v>
      </c>
      <c r="C146" s="618" t="s">
        <v>470</v>
      </c>
      <c r="D146" s="619"/>
      <c r="E146" s="620" t="s">
        <v>471</v>
      </c>
      <c r="F146" s="621">
        <f>IFERROR(F137/F$107*F136*F$108,0)</f>
        <v>0</v>
      </c>
      <c r="G146" s="621">
        <f>IFERROR(G137/G$107*G136*G$108,0)</f>
        <v>0</v>
      </c>
      <c r="H146" s="621">
        <f>IFERROR(H137/H$107*H136*H$108,0)</f>
        <v>0</v>
      </c>
      <c r="I146" s="621">
        <f>IFERROR(I137/I$107*I136*I$108,0)</f>
        <v>0</v>
      </c>
      <c r="J146" s="612"/>
      <c r="Q146" s="1126"/>
      <c r="R146" s="1127"/>
      <c r="S146" s="1127"/>
      <c r="T146" s="1628"/>
      <c r="U146" s="1628"/>
    </row>
    <row r="147" spans="1:21" ht="15" hidden="1" thickBot="1">
      <c r="A147" s="315">
        <v>11.4</v>
      </c>
      <c r="B147" s="316" t="s">
        <v>431</v>
      </c>
      <c r="C147" s="317" t="s">
        <v>147</v>
      </c>
      <c r="D147" s="318" t="s">
        <v>146</v>
      </c>
      <c r="E147" s="319" t="s">
        <v>145</v>
      </c>
      <c r="F147" s="320">
        <v>0</v>
      </c>
      <c r="G147" s="320">
        <v>0</v>
      </c>
      <c r="H147" s="320">
        <v>0</v>
      </c>
      <c r="I147" s="320">
        <v>0</v>
      </c>
      <c r="J147" s="329" t="s">
        <v>222</v>
      </c>
      <c r="Q147" s="1126"/>
      <c r="R147" s="1127"/>
      <c r="S147" s="1127"/>
      <c r="T147" s="1628"/>
      <c r="U147" s="1628"/>
    </row>
    <row r="148" spans="1:21" ht="16.5" hidden="1" thickBot="1">
      <c r="A148" s="321">
        <v>11.4</v>
      </c>
      <c r="B148" s="275" t="s">
        <v>418</v>
      </c>
      <c r="C148" s="270"/>
      <c r="D148" s="274"/>
      <c r="E148" s="276" t="s">
        <v>126</v>
      </c>
      <c r="F148" s="277">
        <v>0</v>
      </c>
      <c r="G148" s="277">
        <v>0</v>
      </c>
      <c r="H148" s="277">
        <v>0</v>
      </c>
      <c r="I148" s="277">
        <v>0</v>
      </c>
      <c r="J148" s="346" t="s">
        <v>222</v>
      </c>
      <c r="Q148" s="1126"/>
      <c r="R148" s="1127"/>
      <c r="S148" s="1127"/>
      <c r="T148" s="1628"/>
      <c r="U148" s="1628"/>
    </row>
    <row r="149" spans="1:21" ht="15" hidden="1" thickBot="1">
      <c r="A149" s="321">
        <v>11.4</v>
      </c>
      <c r="B149" s="152" t="s">
        <v>432</v>
      </c>
      <c r="C149" s="151" t="s">
        <v>144</v>
      </c>
      <c r="D149" s="137" t="s">
        <v>143</v>
      </c>
      <c r="E149" s="137" t="s">
        <v>61</v>
      </c>
      <c r="F149" s="150">
        <f>IFERROR(ROUND(60*2*F147/F$109,2),0)</f>
        <v>0</v>
      </c>
      <c r="G149" s="150">
        <f>IFERROR(ROUND(60*2*G147/G$109,2),0)</f>
        <v>0</v>
      </c>
      <c r="H149" s="150">
        <f>IFERROR(ROUND(60*2*H147/H$109,2),0)</f>
        <v>0</v>
      </c>
      <c r="I149" s="150">
        <f>IFERROR(ROUND(60*2*I147/I$109,2),0)</f>
        <v>0</v>
      </c>
      <c r="J149" s="330"/>
      <c r="Q149" s="1126"/>
      <c r="R149" s="1127"/>
      <c r="S149" s="1127"/>
      <c r="T149" s="1628"/>
      <c r="U149" s="1628"/>
    </row>
    <row r="150" spans="1:21" ht="15" hidden="1" thickBot="1">
      <c r="A150" s="321">
        <v>11.4</v>
      </c>
      <c r="B150" s="139" t="s">
        <v>433</v>
      </c>
      <c r="C150" s="137" t="s">
        <v>142</v>
      </c>
      <c r="D150" s="137" t="s">
        <v>141</v>
      </c>
      <c r="E150" s="137" t="s">
        <v>61</v>
      </c>
      <c r="F150" s="149">
        <f>IF(F149=0,0,F$110+F$111+F149)</f>
        <v>0</v>
      </c>
      <c r="G150" s="149">
        <f>IF(G149=0,0,G$110+G$111+G149)</f>
        <v>0</v>
      </c>
      <c r="H150" s="149">
        <f>IF(H149=0,0,H$110+H$111+H149)</f>
        <v>0</v>
      </c>
      <c r="I150" s="149">
        <f>IF(I149=0,0,I$110+I$111+I149)</f>
        <v>0</v>
      </c>
      <c r="J150" s="326"/>
      <c r="Q150" s="1126"/>
      <c r="R150" s="1127"/>
      <c r="S150" s="1127"/>
      <c r="T150" s="1628"/>
      <c r="U150" s="1628"/>
    </row>
    <row r="151" spans="1:21" ht="15" hidden="1" thickBot="1">
      <c r="A151" s="321">
        <v>11.4</v>
      </c>
      <c r="B151" s="139" t="s">
        <v>434</v>
      </c>
      <c r="C151" s="136" t="s">
        <v>140</v>
      </c>
      <c r="D151" s="136" t="s">
        <v>139</v>
      </c>
      <c r="E151" s="148" t="s">
        <v>138</v>
      </c>
      <c r="F151" s="142">
        <f>IF(F150=0,0,ROUND(60/F150,1))</f>
        <v>0</v>
      </c>
      <c r="G151" s="142">
        <f>IF(G150=0,0,ROUND(60/G150,1))</f>
        <v>0</v>
      </c>
      <c r="H151" s="142">
        <f>IF(H150=0,0,ROUND(60/H150,1))</f>
        <v>0</v>
      </c>
      <c r="I151" s="142">
        <f>IF(I150=0,0,ROUND(60/I150,1))</f>
        <v>0</v>
      </c>
      <c r="J151" s="326"/>
      <c r="Q151" s="1126"/>
      <c r="R151" s="1127"/>
      <c r="S151" s="1127"/>
      <c r="T151" s="1628"/>
      <c r="U151" s="1628"/>
    </row>
    <row r="152" spans="1:21" ht="17.25" hidden="1" thickBot="1">
      <c r="A152" s="321">
        <v>11.4</v>
      </c>
      <c r="B152" s="140" t="s">
        <v>460</v>
      </c>
      <c r="C152" s="135" t="s">
        <v>137</v>
      </c>
      <c r="D152" s="136" t="s">
        <v>136</v>
      </c>
      <c r="E152" s="137" t="s">
        <v>127</v>
      </c>
      <c r="F152" s="147">
        <f>ROUND(F151*F$107,0)</f>
        <v>0</v>
      </c>
      <c r="G152" s="147">
        <f>ROUND(G151*G$107,0)</f>
        <v>0</v>
      </c>
      <c r="H152" s="147">
        <f>ROUND(H151*H$107,0)</f>
        <v>0</v>
      </c>
      <c r="I152" s="147">
        <f>ROUND(I151*I$107,0)</f>
        <v>0</v>
      </c>
      <c r="J152" s="327"/>
      <c r="Q152" s="1126"/>
      <c r="R152" s="1127"/>
      <c r="S152" s="1127"/>
      <c r="T152" s="1628"/>
      <c r="U152" s="1628"/>
    </row>
    <row r="153" spans="1:21" ht="15" hidden="1" thickBot="1">
      <c r="A153" s="321">
        <v>11.4</v>
      </c>
      <c r="B153" s="146" t="s">
        <v>435</v>
      </c>
      <c r="C153" s="136" t="s">
        <v>135</v>
      </c>
      <c r="D153" s="138" t="s">
        <v>134</v>
      </c>
      <c r="E153" s="143" t="s">
        <v>61</v>
      </c>
      <c r="F153" s="145">
        <f>IF(F$113="да",0,IF(F152=0,0,(ROUND(F150*(ROUNDUP(F$112/F152,0)-ROUND(F$112/F152,2))/ROUND(F$112/F152,2),2))))</f>
        <v>0</v>
      </c>
      <c r="G153" s="145">
        <f>IF(G$14="да",0,IF(G152=0,0,(ROUND(G150*(ROUNDUP(G$13/G152,0)-ROUND(G$13/G152,2))/ROUND(G$13/G152,2),2))))</f>
        <v>0</v>
      </c>
      <c r="H153" s="145">
        <f>IF(H$14="да",0,IF(H152=0,0,(ROUND(H150*(ROUNDUP(H$13/H152,0)-ROUND(H$13/H152,2))/ROUND(H$13/H152,2),2))))</f>
        <v>0</v>
      </c>
      <c r="I153" s="145">
        <f>IF(I$14="да",0,IF(I152=0,0,(ROUND(I150*(ROUNDUP(I$13/I152,0)-ROUND(I$13/I152,2))/ROUND(I$13/I152,2),2))))</f>
        <v>0</v>
      </c>
      <c r="J153" s="331"/>
      <c r="Q153" s="1126"/>
      <c r="R153" s="1127"/>
      <c r="S153" s="1127"/>
      <c r="T153" s="1628"/>
      <c r="U153" s="1628"/>
    </row>
    <row r="154" spans="1:21" ht="15" hidden="1" thickBot="1">
      <c r="A154" s="321">
        <v>11.4</v>
      </c>
      <c r="B154" s="139" t="s">
        <v>436</v>
      </c>
      <c r="C154" s="136" t="s">
        <v>133</v>
      </c>
      <c r="D154" s="144" t="s">
        <v>132</v>
      </c>
      <c r="E154" s="143" t="s">
        <v>61</v>
      </c>
      <c r="F154" s="142">
        <f>F150+F153</f>
        <v>0</v>
      </c>
      <c r="G154" s="142">
        <f>G150+G153</f>
        <v>0</v>
      </c>
      <c r="H154" s="142">
        <f>H150+H153</f>
        <v>0</v>
      </c>
      <c r="I154" s="142">
        <f>I150+I153</f>
        <v>0</v>
      </c>
      <c r="J154" s="326"/>
      <c r="Q154" s="1126"/>
      <c r="R154" s="1127"/>
      <c r="S154" s="1127"/>
      <c r="T154" s="1628"/>
      <c r="U154" s="1628"/>
    </row>
    <row r="155" spans="1:21" ht="15" hidden="1" thickBot="1">
      <c r="A155" s="321">
        <v>11.4</v>
      </c>
      <c r="B155" s="139" t="s">
        <v>437</v>
      </c>
      <c r="C155" s="136" t="s">
        <v>131</v>
      </c>
      <c r="D155" s="144" t="s">
        <v>130</v>
      </c>
      <c r="E155" s="143" t="s">
        <v>138</v>
      </c>
      <c r="F155" s="142">
        <f>IF(F154=0,0,60/F154)</f>
        <v>0</v>
      </c>
      <c r="G155" s="142">
        <f>IF(G154=0,0,60/G154)</f>
        <v>0</v>
      </c>
      <c r="H155" s="142">
        <f>IF(H154=0,0,60/H154)</f>
        <v>0</v>
      </c>
      <c r="I155" s="142">
        <f>IF(I154=0,0,60/I154)</f>
        <v>0</v>
      </c>
      <c r="J155" s="330"/>
      <c r="Q155" s="1126"/>
      <c r="R155" s="1127"/>
      <c r="S155" s="1127"/>
      <c r="T155" s="1628"/>
      <c r="U155" s="1628"/>
    </row>
    <row r="156" spans="1:21" ht="17.25" hidden="1" thickBot="1">
      <c r="A156" s="321">
        <v>11.4</v>
      </c>
      <c r="B156" s="140" t="s">
        <v>438</v>
      </c>
      <c r="C156" s="135" t="s">
        <v>129</v>
      </c>
      <c r="D156" s="136" t="s">
        <v>128</v>
      </c>
      <c r="E156" s="137" t="s">
        <v>127</v>
      </c>
      <c r="F156" s="141">
        <f>ROUND(F155*F$107,1)</f>
        <v>0</v>
      </c>
      <c r="G156" s="141">
        <f>ROUND(G155*G$8,1)</f>
        <v>0</v>
      </c>
      <c r="H156" s="141">
        <f>ROUND(H155*H$8,1)</f>
        <v>0</v>
      </c>
      <c r="I156" s="141">
        <f>ROUND(I155*I$8,1)</f>
        <v>0</v>
      </c>
      <c r="J156" s="332"/>
      <c r="Q156" s="1126"/>
      <c r="R156" s="1127"/>
      <c r="S156" s="1127"/>
      <c r="T156" s="1628"/>
      <c r="U156" s="1628"/>
    </row>
    <row r="157" spans="1:21" ht="13.5" hidden="1" thickBot="1">
      <c r="A157" s="321">
        <v>11.4</v>
      </c>
      <c r="B157" s="622" t="s">
        <v>438</v>
      </c>
      <c r="C157" s="623" t="s">
        <v>470</v>
      </c>
      <c r="D157" s="624"/>
      <c r="E157" s="625" t="s">
        <v>471</v>
      </c>
      <c r="F157" s="626">
        <f>IFERROR(F148/F$107*F147*F$108,0)</f>
        <v>0</v>
      </c>
      <c r="G157" s="626">
        <f>IFERROR(G148/G$107*G147*G$108,0)</f>
        <v>0</v>
      </c>
      <c r="H157" s="626">
        <f>IFERROR(H148/H$107*H147*H$108,0)</f>
        <v>0</v>
      </c>
      <c r="I157" s="626">
        <f>IFERROR(I148/I$107*I147*I$108,0)</f>
        <v>0</v>
      </c>
      <c r="J157" s="612"/>
      <c r="Q157" s="1126"/>
      <c r="R157" s="1127"/>
      <c r="S157" s="1127"/>
      <c r="T157" s="1628"/>
      <c r="U157" s="1628"/>
    </row>
    <row r="158" spans="1:21" ht="15" hidden="1" thickBot="1">
      <c r="A158" s="315">
        <v>11.5</v>
      </c>
      <c r="B158" s="316" t="s">
        <v>400</v>
      </c>
      <c r="C158" s="317" t="s">
        <v>147</v>
      </c>
      <c r="D158" s="318" t="s">
        <v>146</v>
      </c>
      <c r="E158" s="319" t="s">
        <v>145</v>
      </c>
      <c r="F158" s="320">
        <v>0</v>
      </c>
      <c r="G158" s="320">
        <v>0</v>
      </c>
      <c r="H158" s="320">
        <v>0</v>
      </c>
      <c r="I158" s="320">
        <v>0</v>
      </c>
      <c r="J158" s="329" t="s">
        <v>222</v>
      </c>
      <c r="Q158" s="1126"/>
      <c r="R158" s="1127"/>
      <c r="S158" s="1127"/>
      <c r="T158" s="1628"/>
      <c r="U158" s="1628"/>
    </row>
    <row r="159" spans="1:21" ht="16.5" hidden="1" thickBot="1">
      <c r="A159" s="322">
        <v>11.5</v>
      </c>
      <c r="B159" s="275" t="s">
        <v>419</v>
      </c>
      <c r="C159" s="270"/>
      <c r="D159" s="274"/>
      <c r="E159" s="276" t="s">
        <v>126</v>
      </c>
      <c r="F159" s="277">
        <v>0</v>
      </c>
      <c r="G159" s="277">
        <v>0</v>
      </c>
      <c r="H159" s="277">
        <v>0</v>
      </c>
      <c r="I159" s="277">
        <v>0</v>
      </c>
      <c r="J159" s="346" t="s">
        <v>222</v>
      </c>
      <c r="Q159" s="1126"/>
      <c r="R159" s="1127"/>
      <c r="S159" s="1127"/>
      <c r="T159" s="1628"/>
      <c r="U159" s="1628"/>
    </row>
    <row r="160" spans="1:21" ht="15" hidden="1" thickBot="1">
      <c r="A160" s="322">
        <v>11.5</v>
      </c>
      <c r="B160" s="134" t="s">
        <v>401</v>
      </c>
      <c r="C160" s="133" t="s">
        <v>144</v>
      </c>
      <c r="D160" s="120" t="s">
        <v>143</v>
      </c>
      <c r="E160" s="120" t="s">
        <v>61</v>
      </c>
      <c r="F160" s="132">
        <f>IFERROR(ROUND(60*2*F158/F$109,2),0)</f>
        <v>0</v>
      </c>
      <c r="G160" s="132">
        <f>IFERROR(ROUND(60*2*G158/G$109,2),0)</f>
        <v>0</v>
      </c>
      <c r="H160" s="132">
        <f>IFERROR(ROUND(60*2*H158/H$109,2),0)</f>
        <v>0</v>
      </c>
      <c r="I160" s="132">
        <f>IFERROR(ROUND(60*2*I158/I$109,2),0)</f>
        <v>0</v>
      </c>
      <c r="J160" s="330"/>
      <c r="Q160" s="1126"/>
      <c r="R160" s="1127"/>
      <c r="S160" s="1127"/>
      <c r="T160" s="1628"/>
      <c r="U160" s="1628"/>
    </row>
    <row r="161" spans="1:21" ht="15" hidden="1" thickBot="1">
      <c r="A161" s="322">
        <v>11.5</v>
      </c>
      <c r="B161" s="119" t="s">
        <v>402</v>
      </c>
      <c r="C161" s="120" t="s">
        <v>142</v>
      </c>
      <c r="D161" s="120" t="s">
        <v>141</v>
      </c>
      <c r="E161" s="120" t="s">
        <v>61</v>
      </c>
      <c r="F161" s="131">
        <f>IF(F160=0,0,F$110+F$111+F160)</f>
        <v>0</v>
      </c>
      <c r="G161" s="131">
        <f>IF(G160=0,0,G$110+G$111+G160)</f>
        <v>0</v>
      </c>
      <c r="H161" s="131">
        <f>IF(H160=0,0,H$110+H$111+H160)</f>
        <v>0</v>
      </c>
      <c r="I161" s="131">
        <f>IF(I160=0,0,I$110+I$111+I160)</f>
        <v>0</v>
      </c>
      <c r="J161" s="326"/>
      <c r="Q161" s="1126"/>
      <c r="R161" s="1127"/>
      <c r="S161" s="1127"/>
      <c r="T161" s="1628"/>
      <c r="U161" s="1628"/>
    </row>
    <row r="162" spans="1:21" ht="15" hidden="1" thickBot="1">
      <c r="A162" s="322">
        <v>11.5</v>
      </c>
      <c r="B162" s="119" t="s">
        <v>403</v>
      </c>
      <c r="C162" s="118" t="s">
        <v>140</v>
      </c>
      <c r="D162" s="118" t="s">
        <v>139</v>
      </c>
      <c r="E162" s="130" t="s">
        <v>138</v>
      </c>
      <c r="F162" s="124">
        <f>IF(F161=0,0,ROUND(60/F161,1))</f>
        <v>0</v>
      </c>
      <c r="G162" s="124">
        <f>IF(G161=0,0,ROUND(60/G161,1))</f>
        <v>0</v>
      </c>
      <c r="H162" s="124">
        <f>IF(H161=0,0,ROUND(60/H161,1))</f>
        <v>0</v>
      </c>
      <c r="I162" s="124">
        <f>IF(I161=0,0,ROUND(60/I161,1))</f>
        <v>0</v>
      </c>
      <c r="J162" s="326"/>
      <c r="Q162" s="1126"/>
      <c r="R162" s="1127"/>
      <c r="S162" s="1127"/>
      <c r="T162" s="1628"/>
      <c r="U162" s="1628"/>
    </row>
    <row r="163" spans="1:21" ht="17.25" hidden="1" thickBot="1">
      <c r="A163" s="322">
        <v>11.5</v>
      </c>
      <c r="B163" s="122" t="s">
        <v>461</v>
      </c>
      <c r="C163" s="117" t="s">
        <v>137</v>
      </c>
      <c r="D163" s="118" t="s">
        <v>136</v>
      </c>
      <c r="E163" s="120" t="s">
        <v>127</v>
      </c>
      <c r="F163" s="129">
        <f>ROUND(F162*F$107,0)</f>
        <v>0</v>
      </c>
      <c r="G163" s="129">
        <f>ROUND(G162*G$107,0)</f>
        <v>0</v>
      </c>
      <c r="H163" s="129">
        <f>ROUND(H162*H$107,0)</f>
        <v>0</v>
      </c>
      <c r="I163" s="129">
        <f>ROUND(I162*I$107,0)</f>
        <v>0</v>
      </c>
      <c r="J163" s="327"/>
      <c r="Q163" s="1126"/>
      <c r="R163" s="1127"/>
      <c r="S163" s="1127"/>
      <c r="T163" s="1628"/>
      <c r="U163" s="1628"/>
    </row>
    <row r="164" spans="1:21" ht="15" hidden="1" thickBot="1">
      <c r="A164" s="322">
        <v>11.5</v>
      </c>
      <c r="B164" s="128" t="s">
        <v>404</v>
      </c>
      <c r="C164" s="118" t="s">
        <v>135</v>
      </c>
      <c r="D164" s="121" t="s">
        <v>134</v>
      </c>
      <c r="E164" s="125" t="s">
        <v>61</v>
      </c>
      <c r="F164" s="127">
        <f>IF(F$113="да",0,IF(F163=0,0,(ROUND(F161*(ROUNDUP(F$112/F163,0)-ROUND(F$112/F163,2))/ROUND(F$112/F163,2),2))))</f>
        <v>0</v>
      </c>
      <c r="G164" s="127">
        <f>IF(G$14="да",0,IF(G163=0,0,(ROUND(G161*(ROUNDUP(G$13/G163,0)-ROUND(G$13/G163,2))/ROUND(G$13/G163,2),2))))</f>
        <v>0</v>
      </c>
      <c r="H164" s="127">
        <f>IF(H$14="да",0,IF(H163=0,0,(ROUND(H161*(ROUNDUP(H$13/H163,0)-ROUND(H$13/H163,2))/ROUND(H$13/H163,2),2))))</f>
        <v>0</v>
      </c>
      <c r="I164" s="127">
        <f>IF(I$14="да",0,IF(I163=0,0,(ROUND(I161*(ROUNDUP(I$13/I163,0)-ROUND(I$13/I163,2))/ROUND(I$13/I163,2),2))))</f>
        <v>0</v>
      </c>
      <c r="J164" s="331"/>
      <c r="Q164" s="1126"/>
      <c r="R164" s="1127"/>
      <c r="S164" s="1127"/>
      <c r="T164" s="1628"/>
      <c r="U164" s="1628"/>
    </row>
    <row r="165" spans="1:21" ht="15" hidden="1" thickBot="1">
      <c r="A165" s="322">
        <v>11.5</v>
      </c>
      <c r="B165" s="119" t="s">
        <v>405</v>
      </c>
      <c r="C165" s="118" t="s">
        <v>133</v>
      </c>
      <c r="D165" s="126" t="s">
        <v>132</v>
      </c>
      <c r="E165" s="125" t="s">
        <v>61</v>
      </c>
      <c r="F165" s="124">
        <f>F161+F164</f>
        <v>0</v>
      </c>
      <c r="G165" s="124">
        <f>G161+G164</f>
        <v>0</v>
      </c>
      <c r="H165" s="124">
        <f>H161+H164</f>
        <v>0</v>
      </c>
      <c r="I165" s="124">
        <f>I161+I164</f>
        <v>0</v>
      </c>
      <c r="J165" s="326"/>
      <c r="Q165" s="1126"/>
      <c r="R165" s="1127"/>
      <c r="S165" s="1127"/>
      <c r="T165" s="1628"/>
      <c r="U165" s="1628"/>
    </row>
    <row r="166" spans="1:21" ht="15" hidden="1" thickBot="1">
      <c r="A166" s="322">
        <v>11.5</v>
      </c>
      <c r="B166" s="119" t="s">
        <v>406</v>
      </c>
      <c r="C166" s="118" t="s">
        <v>131</v>
      </c>
      <c r="D166" s="126" t="s">
        <v>130</v>
      </c>
      <c r="E166" s="125" t="s">
        <v>138</v>
      </c>
      <c r="F166" s="124">
        <f>IF(F165=0,0,60/F165)</f>
        <v>0</v>
      </c>
      <c r="G166" s="124">
        <f>IF(G165=0,0,60/G165)</f>
        <v>0</v>
      </c>
      <c r="H166" s="124">
        <f>IF(H165=0,0,60/H165)</f>
        <v>0</v>
      </c>
      <c r="I166" s="124">
        <f>IF(I165=0,0,60/I165)</f>
        <v>0</v>
      </c>
      <c r="J166" s="330"/>
      <c r="Q166" s="1126"/>
      <c r="R166" s="1127"/>
      <c r="S166" s="1127"/>
      <c r="T166" s="1628"/>
      <c r="U166" s="1628"/>
    </row>
    <row r="167" spans="1:21" ht="17.25" hidden="1" thickBot="1">
      <c r="A167" s="322">
        <v>11.5</v>
      </c>
      <c r="B167" s="122" t="s">
        <v>407</v>
      </c>
      <c r="C167" s="117" t="s">
        <v>129</v>
      </c>
      <c r="D167" s="118" t="s">
        <v>128</v>
      </c>
      <c r="E167" s="120" t="s">
        <v>127</v>
      </c>
      <c r="F167" s="123">
        <f>ROUND(F166*F$107,1)</f>
        <v>0</v>
      </c>
      <c r="G167" s="123">
        <f>ROUND(G166*G$8,1)</f>
        <v>0</v>
      </c>
      <c r="H167" s="123">
        <f>ROUND(H166*H$8,1)</f>
        <v>0</v>
      </c>
      <c r="I167" s="123">
        <f>ROUND(I166*I$8,1)</f>
        <v>0</v>
      </c>
      <c r="J167" s="332"/>
      <c r="Q167" s="1126"/>
      <c r="R167" s="1127"/>
      <c r="S167" s="1127"/>
      <c r="T167" s="1628"/>
      <c r="U167" s="1628"/>
    </row>
    <row r="168" spans="1:21" ht="13.5" hidden="1" thickBot="1">
      <c r="A168" s="322">
        <v>11.5</v>
      </c>
      <c r="B168" s="627" t="s">
        <v>407</v>
      </c>
      <c r="C168" s="628" t="s">
        <v>470</v>
      </c>
      <c r="D168" s="629"/>
      <c r="E168" s="630" t="s">
        <v>471</v>
      </c>
      <c r="F168" s="631">
        <f>IFERROR(F159/F$107*F158*F$108,0)</f>
        <v>0</v>
      </c>
      <c r="G168" s="631">
        <f>IFERROR(G159/G$107*G158*G$108,0)</f>
        <v>0</v>
      </c>
      <c r="H168" s="631">
        <f>IFERROR(H159/H$107*H158*H$108,0)</f>
        <v>0</v>
      </c>
      <c r="I168" s="631">
        <f>IFERROR(I159/I$107*I158*I$108,0)</f>
        <v>0</v>
      </c>
      <c r="J168" s="612"/>
      <c r="Q168" s="1126"/>
      <c r="R168" s="1127"/>
      <c r="S168" s="1127"/>
      <c r="T168" s="1628"/>
      <c r="U168" s="1628"/>
    </row>
    <row r="169" spans="1:21" ht="15" hidden="1" thickBot="1">
      <c r="A169" s="315">
        <v>11.6</v>
      </c>
      <c r="B169" s="316" t="s">
        <v>439</v>
      </c>
      <c r="C169" s="317" t="s">
        <v>147</v>
      </c>
      <c r="D169" s="318" t="s">
        <v>146</v>
      </c>
      <c r="E169" s="319" t="s">
        <v>145</v>
      </c>
      <c r="F169" s="320">
        <v>0</v>
      </c>
      <c r="G169" s="320">
        <v>0</v>
      </c>
      <c r="H169" s="320">
        <v>0</v>
      </c>
      <c r="I169" s="320">
        <v>0</v>
      </c>
      <c r="J169" s="329" t="s">
        <v>222</v>
      </c>
      <c r="Q169" s="1126"/>
      <c r="R169" s="1127"/>
      <c r="S169" s="1127"/>
      <c r="T169" s="1628"/>
      <c r="U169" s="1628"/>
    </row>
    <row r="170" spans="1:21" ht="16.5" hidden="1" thickBot="1">
      <c r="A170" s="321">
        <v>11.6</v>
      </c>
      <c r="B170" s="275" t="s">
        <v>420</v>
      </c>
      <c r="C170" s="270"/>
      <c r="D170" s="274"/>
      <c r="E170" s="276" t="s">
        <v>126</v>
      </c>
      <c r="F170" s="277">
        <v>0</v>
      </c>
      <c r="G170" s="277">
        <v>0</v>
      </c>
      <c r="H170" s="277">
        <v>0</v>
      </c>
      <c r="I170" s="277">
        <v>0</v>
      </c>
      <c r="J170" s="346" t="s">
        <v>222</v>
      </c>
      <c r="Q170" s="1126"/>
      <c r="R170" s="1127"/>
      <c r="S170" s="1127"/>
      <c r="T170" s="1628"/>
      <c r="U170" s="1628"/>
    </row>
    <row r="171" spans="1:21" ht="15" hidden="1" thickBot="1">
      <c r="A171" s="321">
        <v>11.6</v>
      </c>
      <c r="B171" s="102" t="s">
        <v>440</v>
      </c>
      <c r="C171" s="116" t="s">
        <v>144</v>
      </c>
      <c r="D171" s="99" t="s">
        <v>143</v>
      </c>
      <c r="E171" s="99" t="s">
        <v>61</v>
      </c>
      <c r="F171" s="115">
        <f>IFERROR(ROUND(60*2*F169/F$109,2),0)</f>
        <v>0</v>
      </c>
      <c r="G171" s="115">
        <f>IFERROR(ROUND(60*2*G169/G$109,2),0)</f>
        <v>0</v>
      </c>
      <c r="H171" s="115">
        <f>IFERROR(ROUND(60*2*H169/H$109,2),0)</f>
        <v>0</v>
      </c>
      <c r="I171" s="115">
        <f>IFERROR(ROUND(60*2*I169/I$109,2),0)</f>
        <v>0</v>
      </c>
      <c r="J171" s="330"/>
      <c r="Q171" s="1126"/>
      <c r="R171" s="1127"/>
      <c r="S171" s="1127"/>
      <c r="T171" s="1628"/>
      <c r="U171" s="1628"/>
    </row>
    <row r="172" spans="1:21" ht="15" hidden="1" thickBot="1">
      <c r="A172" s="321">
        <v>11.6</v>
      </c>
      <c r="B172" s="104" t="s">
        <v>441</v>
      </c>
      <c r="C172" s="99" t="s">
        <v>142</v>
      </c>
      <c r="D172" s="99" t="s">
        <v>141</v>
      </c>
      <c r="E172" s="99" t="s">
        <v>61</v>
      </c>
      <c r="F172" s="114">
        <f>IF(F171=0,0,F$110+F$111+F171)</f>
        <v>0</v>
      </c>
      <c r="G172" s="114">
        <f>IF(G171=0,0,G$110+G$111+G171)</f>
        <v>0</v>
      </c>
      <c r="H172" s="114">
        <f>IF(H171=0,0,H$110+H$111+H171)</f>
        <v>0</v>
      </c>
      <c r="I172" s="114">
        <f>IF(I171=0,0,I$110+I$111+I171)</f>
        <v>0</v>
      </c>
      <c r="J172" s="326"/>
      <c r="Q172" s="1126"/>
      <c r="R172" s="1127"/>
      <c r="S172" s="1127"/>
      <c r="T172" s="1628"/>
      <c r="U172" s="1628"/>
    </row>
    <row r="173" spans="1:21" ht="15" hidden="1" thickBot="1">
      <c r="A173" s="321">
        <v>11.6</v>
      </c>
      <c r="B173" s="104" t="s">
        <v>442</v>
      </c>
      <c r="C173" s="101" t="s">
        <v>140</v>
      </c>
      <c r="D173" s="101" t="s">
        <v>139</v>
      </c>
      <c r="E173" s="113" t="s">
        <v>138</v>
      </c>
      <c r="F173" s="107">
        <f>IF(F172=0,0,ROUND(60/F172,1))</f>
        <v>0</v>
      </c>
      <c r="G173" s="107">
        <f>IF(G172=0,0,ROUND(60/G172,1))</f>
        <v>0</v>
      </c>
      <c r="H173" s="107">
        <f>IF(H172=0,0,ROUND(60/H172,1))</f>
        <v>0</v>
      </c>
      <c r="I173" s="107">
        <f>IF(I172=0,0,ROUND(60/I172,1))</f>
        <v>0</v>
      </c>
      <c r="J173" s="326"/>
      <c r="Q173" s="1126"/>
      <c r="R173" s="1127"/>
      <c r="S173" s="1127"/>
      <c r="T173" s="1628"/>
      <c r="U173" s="1628"/>
    </row>
    <row r="174" spans="1:21" ht="17.25" hidden="1" thickBot="1">
      <c r="A174" s="321">
        <v>11.6</v>
      </c>
      <c r="B174" s="105" t="s">
        <v>462</v>
      </c>
      <c r="C174" s="100" t="s">
        <v>137</v>
      </c>
      <c r="D174" s="101" t="s">
        <v>136</v>
      </c>
      <c r="E174" s="99" t="s">
        <v>127</v>
      </c>
      <c r="F174" s="112">
        <f>ROUND(F173*F$107,0)</f>
        <v>0</v>
      </c>
      <c r="G174" s="112">
        <f>ROUND(G173*G$107,0)</f>
        <v>0</v>
      </c>
      <c r="H174" s="112">
        <f>ROUND(H173*H$107,0)</f>
        <v>0</v>
      </c>
      <c r="I174" s="112">
        <f>ROUND(I173*I$107,0)</f>
        <v>0</v>
      </c>
      <c r="J174" s="327"/>
      <c r="Q174" s="1126"/>
      <c r="R174" s="1127"/>
      <c r="S174" s="1127"/>
      <c r="T174" s="1628"/>
      <c r="U174" s="1628"/>
    </row>
    <row r="175" spans="1:21" ht="15" hidden="1" thickBot="1">
      <c r="A175" s="321">
        <v>11.6</v>
      </c>
      <c r="B175" s="111" t="s">
        <v>443</v>
      </c>
      <c r="C175" s="101" t="s">
        <v>135</v>
      </c>
      <c r="D175" s="103" t="s">
        <v>134</v>
      </c>
      <c r="E175" s="108" t="s">
        <v>61</v>
      </c>
      <c r="F175" s="110">
        <f>IF(F$113="да",0,IF(F174=0,0,(ROUND(F172*(ROUNDUP(F$112/F174,0)-ROUND(F$112/F174,2))/ROUND(F$112/F174,2),2))))</f>
        <v>0</v>
      </c>
      <c r="G175" s="110">
        <f>IF(G$14="да",0,IF(G174=0,0,(ROUND(G172*(ROUNDUP(G$13/G174,0)-ROUND(G$13/G174,2))/ROUND(G$13/G174,2),2))))</f>
        <v>0</v>
      </c>
      <c r="H175" s="110">
        <f>IF(H$14="да",0,IF(H174=0,0,(ROUND(H172*(ROUNDUP(H$13/H174,0)-ROUND(H$13/H174,2))/ROUND(H$13/H174,2),2))))</f>
        <v>0</v>
      </c>
      <c r="I175" s="110">
        <f>IF(I$14="да",0,IF(I174=0,0,(ROUND(I172*(ROUNDUP(I$13/I174,0)-ROUND(I$13/I174,2))/ROUND(I$13/I174,2),2))))</f>
        <v>0</v>
      </c>
      <c r="J175" s="331"/>
      <c r="Q175" s="1126"/>
      <c r="R175" s="1127"/>
      <c r="S175" s="1127"/>
      <c r="T175" s="1628"/>
      <c r="U175" s="1628"/>
    </row>
    <row r="176" spans="1:21" ht="15" hidden="1" thickBot="1">
      <c r="A176" s="321">
        <v>11.6</v>
      </c>
      <c r="B176" s="104" t="s">
        <v>444</v>
      </c>
      <c r="C176" s="101" t="s">
        <v>133</v>
      </c>
      <c r="D176" s="109" t="s">
        <v>132</v>
      </c>
      <c r="E176" s="108" t="s">
        <v>61</v>
      </c>
      <c r="F176" s="107">
        <f>F172+F175</f>
        <v>0</v>
      </c>
      <c r="G176" s="107">
        <f>G172+G175</f>
        <v>0</v>
      </c>
      <c r="H176" s="107">
        <f>H172+H175</f>
        <v>0</v>
      </c>
      <c r="I176" s="107">
        <f>I172+I175</f>
        <v>0</v>
      </c>
      <c r="J176" s="326"/>
      <c r="Q176" s="1126"/>
      <c r="R176" s="1127"/>
      <c r="S176" s="1127"/>
      <c r="T176" s="1628"/>
      <c r="U176" s="1628"/>
    </row>
    <row r="177" spans="1:21" ht="15" hidden="1" thickBot="1">
      <c r="A177" s="321">
        <v>11.6</v>
      </c>
      <c r="B177" s="104" t="s">
        <v>445</v>
      </c>
      <c r="C177" s="101" t="s">
        <v>131</v>
      </c>
      <c r="D177" s="109" t="s">
        <v>130</v>
      </c>
      <c r="E177" s="108" t="s">
        <v>138</v>
      </c>
      <c r="F177" s="107">
        <f>IF(F176=0,0,60/F176)</f>
        <v>0</v>
      </c>
      <c r="G177" s="107">
        <f>IF(G176=0,0,60/G176)</f>
        <v>0</v>
      </c>
      <c r="H177" s="107">
        <f>IF(H176=0,0,60/H176)</f>
        <v>0</v>
      </c>
      <c r="I177" s="107">
        <f>IF(I176=0,0,60/I176)</f>
        <v>0</v>
      </c>
      <c r="J177" s="330"/>
      <c r="Q177" s="1126"/>
      <c r="R177" s="1127"/>
      <c r="S177" s="1127"/>
      <c r="T177" s="1628"/>
      <c r="U177" s="1628"/>
    </row>
    <row r="178" spans="1:21" ht="17.25" hidden="1" thickBot="1">
      <c r="A178" s="321">
        <v>11.6</v>
      </c>
      <c r="B178" s="105" t="s">
        <v>446</v>
      </c>
      <c r="C178" s="100" t="s">
        <v>129</v>
      </c>
      <c r="D178" s="101" t="s">
        <v>128</v>
      </c>
      <c r="E178" s="99" t="s">
        <v>127</v>
      </c>
      <c r="F178" s="106">
        <f>ROUND(F177*F$107,1)</f>
        <v>0</v>
      </c>
      <c r="G178" s="106">
        <f>ROUND(G177*G$8,1)</f>
        <v>0</v>
      </c>
      <c r="H178" s="106">
        <f>ROUND(H177*H$8,1)</f>
        <v>0</v>
      </c>
      <c r="I178" s="106">
        <f>ROUND(I177*I$8,1)</f>
        <v>0</v>
      </c>
      <c r="J178" s="332"/>
      <c r="Q178" s="1126"/>
      <c r="R178" s="1127"/>
      <c r="S178" s="1127"/>
      <c r="T178" s="1628"/>
      <c r="U178" s="1628"/>
    </row>
    <row r="179" spans="1:21" ht="13.5" hidden="1" thickBot="1">
      <c r="A179" s="321">
        <v>11.6</v>
      </c>
      <c r="B179" s="632" t="s">
        <v>446</v>
      </c>
      <c r="C179" s="633" t="s">
        <v>470</v>
      </c>
      <c r="D179" s="634"/>
      <c r="E179" s="635" t="s">
        <v>471</v>
      </c>
      <c r="F179" s="636">
        <f>IFERROR(F170/F$107*F169*F$108,0)</f>
        <v>0</v>
      </c>
      <c r="G179" s="636">
        <f>IFERROR(G170/G$107*G169*G$108,0)</f>
        <v>0</v>
      </c>
      <c r="H179" s="636">
        <f>IFERROR(H170/H$107*H169*H$108,0)</f>
        <v>0</v>
      </c>
      <c r="I179" s="636">
        <f>IFERROR(I170/I$107*I169*I$108,0)</f>
        <v>0</v>
      </c>
      <c r="J179" s="612"/>
      <c r="Q179" s="1126"/>
      <c r="R179" s="1127"/>
      <c r="S179" s="1127"/>
      <c r="T179" s="1628"/>
      <c r="U179" s="1628"/>
    </row>
    <row r="180" spans="1:21" ht="15" hidden="1" thickBot="1">
      <c r="A180" s="315">
        <v>11.7</v>
      </c>
      <c r="B180" s="316" t="s">
        <v>408</v>
      </c>
      <c r="C180" s="317" t="s">
        <v>147</v>
      </c>
      <c r="D180" s="318" t="s">
        <v>146</v>
      </c>
      <c r="E180" s="319" t="s">
        <v>145</v>
      </c>
      <c r="F180" s="320">
        <v>0</v>
      </c>
      <c r="G180" s="320">
        <v>0</v>
      </c>
      <c r="H180" s="320">
        <v>0</v>
      </c>
      <c r="I180" s="320">
        <v>0</v>
      </c>
      <c r="J180" s="329" t="s">
        <v>222</v>
      </c>
      <c r="Q180" s="1126"/>
      <c r="R180" s="1127"/>
      <c r="S180" s="1127"/>
      <c r="T180" s="1628"/>
      <c r="U180" s="1628"/>
    </row>
    <row r="181" spans="1:21" ht="16.5" hidden="1" thickBot="1">
      <c r="A181" s="322">
        <v>11.7</v>
      </c>
      <c r="B181" s="275" t="s">
        <v>421</v>
      </c>
      <c r="C181" s="270"/>
      <c r="D181" s="274"/>
      <c r="E181" s="276" t="s">
        <v>126</v>
      </c>
      <c r="F181" s="277">
        <v>0</v>
      </c>
      <c r="G181" s="277">
        <v>0</v>
      </c>
      <c r="H181" s="277">
        <v>0</v>
      </c>
      <c r="I181" s="277">
        <v>0</v>
      </c>
      <c r="J181" s="346" t="s">
        <v>222</v>
      </c>
      <c r="Q181" s="1126"/>
      <c r="R181" s="1127"/>
      <c r="S181" s="1127"/>
      <c r="T181" s="1628"/>
      <c r="U181" s="1628"/>
    </row>
    <row r="182" spans="1:21" ht="15" hidden="1" thickBot="1">
      <c r="A182" s="322">
        <v>11.7</v>
      </c>
      <c r="B182" s="279" t="s">
        <v>409</v>
      </c>
      <c r="C182" s="280" t="s">
        <v>144</v>
      </c>
      <c r="D182" s="281" t="s">
        <v>143</v>
      </c>
      <c r="E182" s="281" t="s">
        <v>61</v>
      </c>
      <c r="F182" s="282">
        <f>IFERROR(ROUND(60*2*F180/F$109,2),0)</f>
        <v>0</v>
      </c>
      <c r="G182" s="282">
        <f>IFERROR(ROUND(60*2*G180/G$109,2),0)</f>
        <v>0</v>
      </c>
      <c r="H182" s="282">
        <f>IFERROR(ROUND(60*2*H180/H$109,2),0)</f>
        <v>0</v>
      </c>
      <c r="I182" s="282">
        <f>IFERROR(ROUND(60*2*I180/I$109,2),0)</f>
        <v>0</v>
      </c>
      <c r="J182" s="330"/>
      <c r="Q182" s="1126"/>
      <c r="R182" s="1127"/>
      <c r="S182" s="1127"/>
      <c r="T182" s="1628"/>
      <c r="U182" s="1628"/>
    </row>
    <row r="183" spans="1:21" ht="15" hidden="1" thickBot="1">
      <c r="A183" s="322">
        <v>11.7</v>
      </c>
      <c r="B183" s="283" t="s">
        <v>410</v>
      </c>
      <c r="C183" s="281" t="s">
        <v>142</v>
      </c>
      <c r="D183" s="281" t="s">
        <v>141</v>
      </c>
      <c r="E183" s="281" t="s">
        <v>61</v>
      </c>
      <c r="F183" s="284">
        <f>IF(F182=0,0,F$110+F$111+F182)</f>
        <v>0</v>
      </c>
      <c r="G183" s="284">
        <f>IF(G182=0,0,G$110+G$111+G182)</f>
        <v>0</v>
      </c>
      <c r="H183" s="284">
        <f>IF(H182=0,0,H$110+H$111+H182)</f>
        <v>0</v>
      </c>
      <c r="I183" s="284">
        <f>IF(I182=0,0,I$110+I$111+I182)</f>
        <v>0</v>
      </c>
      <c r="J183" s="326"/>
      <c r="Q183" s="1126"/>
      <c r="R183" s="1127"/>
      <c r="S183" s="1127"/>
      <c r="T183" s="1628"/>
      <c r="U183" s="1628"/>
    </row>
    <row r="184" spans="1:21" ht="15" hidden="1" thickBot="1">
      <c r="A184" s="322">
        <v>11.7</v>
      </c>
      <c r="B184" s="283" t="s">
        <v>411</v>
      </c>
      <c r="C184" s="285" t="s">
        <v>140</v>
      </c>
      <c r="D184" s="285" t="s">
        <v>139</v>
      </c>
      <c r="E184" s="286" t="s">
        <v>138</v>
      </c>
      <c r="F184" s="287">
        <f>IF(F183=0,0,ROUND(60/F183,1))</f>
        <v>0</v>
      </c>
      <c r="G184" s="287">
        <f>IF(G183=0,0,ROUND(60/G183,1))</f>
        <v>0</v>
      </c>
      <c r="H184" s="287">
        <f>IF(H183=0,0,ROUND(60/H183,1))</f>
        <v>0</v>
      </c>
      <c r="I184" s="287">
        <f>IF(I183=0,0,ROUND(60/I183,1))</f>
        <v>0</v>
      </c>
      <c r="J184" s="326"/>
      <c r="Q184" s="1126"/>
      <c r="R184" s="1127"/>
      <c r="S184" s="1127"/>
      <c r="T184" s="1628"/>
      <c r="U184" s="1628"/>
    </row>
    <row r="185" spans="1:21" ht="17.25" hidden="1" thickBot="1">
      <c r="A185" s="322">
        <v>11.7</v>
      </c>
      <c r="B185" s="288" t="s">
        <v>463</v>
      </c>
      <c r="C185" s="289" t="s">
        <v>137</v>
      </c>
      <c r="D185" s="285" t="s">
        <v>136</v>
      </c>
      <c r="E185" s="281" t="s">
        <v>127</v>
      </c>
      <c r="F185" s="290">
        <f>ROUND(F184*F$107,0)</f>
        <v>0</v>
      </c>
      <c r="G185" s="290">
        <f>ROUND(G184*G$107,0)</f>
        <v>0</v>
      </c>
      <c r="H185" s="290">
        <f>ROUND(H184*H$107,0)</f>
        <v>0</v>
      </c>
      <c r="I185" s="290">
        <f>ROUND(I184*I$107,0)</f>
        <v>0</v>
      </c>
      <c r="J185" s="327"/>
      <c r="Q185" s="1126"/>
      <c r="R185" s="1127"/>
      <c r="S185" s="1127"/>
      <c r="T185" s="1628"/>
      <c r="U185" s="1628"/>
    </row>
    <row r="186" spans="1:21" ht="15" hidden="1" thickBot="1">
      <c r="A186" s="322">
        <v>11.7</v>
      </c>
      <c r="B186" s="291" t="s">
        <v>412</v>
      </c>
      <c r="C186" s="285" t="s">
        <v>135</v>
      </c>
      <c r="D186" s="292" t="s">
        <v>134</v>
      </c>
      <c r="E186" s="293" t="s">
        <v>61</v>
      </c>
      <c r="F186" s="294">
        <f>IF(F$113="да",0,IF(F185=0,0,(ROUND(F183*(ROUNDUP(F$112/F185,0)-ROUND(F$112/F185,2))/ROUND(F$112/F185,2),2))))</f>
        <v>0</v>
      </c>
      <c r="G186" s="294">
        <f>IF(G$14="да",0,IF(G185=0,0,(ROUND(G183*(ROUNDUP(G$13/G185,0)-ROUND(G$13/G185,2))/ROUND(G$13/G185,2),2))))</f>
        <v>0</v>
      </c>
      <c r="H186" s="294">
        <f>IF(H$14="да",0,IF(H185=0,0,(ROUND(H183*(ROUNDUP(H$13/H185,0)-ROUND(H$13/H185,2))/ROUND(H$13/H185,2),2))))</f>
        <v>0</v>
      </c>
      <c r="I186" s="294">
        <f>IF(I$14="да",0,IF(I185=0,0,(ROUND(I183*(ROUNDUP(I$13/I185,0)-ROUND(I$13/I185,2))/ROUND(I$13/I185,2),2))))</f>
        <v>0</v>
      </c>
      <c r="J186" s="331"/>
      <c r="Q186" s="1126"/>
      <c r="R186" s="1127"/>
      <c r="S186" s="1127"/>
      <c r="T186" s="1628"/>
      <c r="U186" s="1628"/>
    </row>
    <row r="187" spans="1:21" ht="15" hidden="1" thickBot="1">
      <c r="A187" s="322">
        <v>11.7</v>
      </c>
      <c r="B187" s="283" t="s">
        <v>413</v>
      </c>
      <c r="C187" s="285" t="s">
        <v>133</v>
      </c>
      <c r="D187" s="295" t="s">
        <v>132</v>
      </c>
      <c r="E187" s="293" t="s">
        <v>61</v>
      </c>
      <c r="F187" s="287">
        <f>F183+F186</f>
        <v>0</v>
      </c>
      <c r="G187" s="287">
        <f>G183+G186</f>
        <v>0</v>
      </c>
      <c r="H187" s="287">
        <f>H183+H186</f>
        <v>0</v>
      </c>
      <c r="I187" s="287">
        <f>I183+I186</f>
        <v>0</v>
      </c>
      <c r="J187" s="326"/>
      <c r="Q187" s="1126"/>
      <c r="R187" s="1127"/>
      <c r="S187" s="1127"/>
      <c r="T187" s="1628"/>
      <c r="U187" s="1628"/>
    </row>
    <row r="188" spans="1:21" ht="15" hidden="1" thickBot="1">
      <c r="A188" s="322">
        <v>11.7</v>
      </c>
      <c r="B188" s="283" t="s">
        <v>414</v>
      </c>
      <c r="C188" s="285" t="s">
        <v>131</v>
      </c>
      <c r="D188" s="295" t="s">
        <v>130</v>
      </c>
      <c r="E188" s="293" t="s">
        <v>138</v>
      </c>
      <c r="F188" s="287">
        <f>IF(F187=0,0,60/F187)</f>
        <v>0</v>
      </c>
      <c r="G188" s="287">
        <f>IF(G187=0,0,60/G187)</f>
        <v>0</v>
      </c>
      <c r="H188" s="287">
        <f>IF(H187=0,0,60/H187)</f>
        <v>0</v>
      </c>
      <c r="I188" s="287">
        <f>IF(I187=0,0,60/I187)</f>
        <v>0</v>
      </c>
      <c r="J188" s="330"/>
      <c r="Q188" s="1126"/>
      <c r="R188" s="1127"/>
      <c r="S188" s="1127"/>
      <c r="T188" s="1628"/>
      <c r="U188" s="1628"/>
    </row>
    <row r="189" spans="1:21" ht="17.25" hidden="1" thickBot="1">
      <c r="A189" s="322">
        <v>11.7</v>
      </c>
      <c r="B189" s="288" t="s">
        <v>415</v>
      </c>
      <c r="C189" s="289" t="s">
        <v>129</v>
      </c>
      <c r="D189" s="285" t="s">
        <v>128</v>
      </c>
      <c r="E189" s="281" t="s">
        <v>127</v>
      </c>
      <c r="F189" s="296">
        <f>ROUND(F188*F$107,1)</f>
        <v>0</v>
      </c>
      <c r="G189" s="296">
        <f>ROUND(G188*G$8,1)</f>
        <v>0</v>
      </c>
      <c r="H189" s="296">
        <f>ROUND(H188*H$8,1)</f>
        <v>0</v>
      </c>
      <c r="I189" s="296">
        <f>ROUND(I188*I$8,1)</f>
        <v>0</v>
      </c>
      <c r="J189" s="332"/>
      <c r="Q189" s="1126"/>
      <c r="R189" s="1127"/>
      <c r="S189" s="1127"/>
      <c r="T189" s="1628"/>
      <c r="U189" s="1628"/>
    </row>
    <row r="190" spans="1:21" ht="13.5" hidden="1" thickBot="1">
      <c r="A190" s="322">
        <v>11.7</v>
      </c>
      <c r="B190" s="637" t="s">
        <v>415</v>
      </c>
      <c r="C190" s="638" t="s">
        <v>470</v>
      </c>
      <c r="D190" s="639"/>
      <c r="E190" s="640" t="s">
        <v>471</v>
      </c>
      <c r="F190" s="641">
        <f>IFERROR(F181/F$107*F180*F$108,0)</f>
        <v>0</v>
      </c>
      <c r="G190" s="641">
        <f>IFERROR(G181/G$107*G180*G$108,0)</f>
        <v>0</v>
      </c>
      <c r="H190" s="641">
        <f>IFERROR(H181/H$107*H180*H$108,0)</f>
        <v>0</v>
      </c>
      <c r="I190" s="641">
        <f>IFERROR(I181/I$107*I180*I$108,0)</f>
        <v>0</v>
      </c>
      <c r="J190" s="612"/>
      <c r="Q190" s="1126"/>
      <c r="R190" s="1127"/>
      <c r="S190" s="1127"/>
      <c r="T190" s="1628"/>
      <c r="U190" s="1628"/>
    </row>
    <row r="191" spans="1:21" ht="15" hidden="1" thickBot="1">
      <c r="A191" s="315">
        <v>11.8</v>
      </c>
      <c r="B191" s="316" t="s">
        <v>447</v>
      </c>
      <c r="C191" s="317" t="s">
        <v>147</v>
      </c>
      <c r="D191" s="318" t="s">
        <v>146</v>
      </c>
      <c r="E191" s="319" t="s">
        <v>145</v>
      </c>
      <c r="F191" s="320">
        <v>0</v>
      </c>
      <c r="G191" s="320">
        <v>0</v>
      </c>
      <c r="H191" s="320">
        <v>0</v>
      </c>
      <c r="I191" s="320">
        <v>0</v>
      </c>
      <c r="J191" s="329" t="s">
        <v>222</v>
      </c>
      <c r="Q191" s="1126"/>
      <c r="R191" s="1127"/>
      <c r="S191" s="1127"/>
      <c r="T191" s="1628"/>
      <c r="U191" s="1628"/>
    </row>
    <row r="192" spans="1:21" ht="16.5" hidden="1" thickBot="1">
      <c r="A192" s="322">
        <v>11.8</v>
      </c>
      <c r="B192" s="275" t="s">
        <v>422</v>
      </c>
      <c r="C192" s="270"/>
      <c r="D192" s="274"/>
      <c r="E192" s="276" t="s">
        <v>126</v>
      </c>
      <c r="F192" s="277">
        <v>0</v>
      </c>
      <c r="G192" s="277">
        <v>0</v>
      </c>
      <c r="H192" s="277">
        <v>0</v>
      </c>
      <c r="I192" s="277">
        <v>0</v>
      </c>
      <c r="J192" s="346" t="s">
        <v>222</v>
      </c>
      <c r="Q192" s="1126"/>
      <c r="R192" s="1127"/>
      <c r="S192" s="1127"/>
      <c r="T192" s="1628"/>
      <c r="U192" s="1628"/>
    </row>
    <row r="193" spans="1:23" ht="15" hidden="1" thickBot="1">
      <c r="A193" s="322">
        <v>11.8</v>
      </c>
      <c r="B193" s="297" t="s">
        <v>448</v>
      </c>
      <c r="C193" s="298" t="s">
        <v>144</v>
      </c>
      <c r="D193" s="299" t="s">
        <v>143</v>
      </c>
      <c r="E193" s="299" t="s">
        <v>61</v>
      </c>
      <c r="F193" s="300">
        <f>IFERROR(ROUND(60*2*F191/F$109,2),0)</f>
        <v>0</v>
      </c>
      <c r="G193" s="300">
        <f>IFERROR(ROUND(60*2*G191/G$109,2),0)</f>
        <v>0</v>
      </c>
      <c r="H193" s="300">
        <f>IFERROR(ROUND(60*2*H191/H$109,2),0)</f>
        <v>0</v>
      </c>
      <c r="I193" s="300">
        <f>IFERROR(ROUND(60*2*I191/I$109,2),0)</f>
        <v>0</v>
      </c>
      <c r="J193" s="330"/>
      <c r="Q193" s="1126"/>
      <c r="R193" s="1127"/>
      <c r="S193" s="1127"/>
      <c r="T193" s="1628"/>
      <c r="U193" s="1628"/>
    </row>
    <row r="194" spans="1:23" ht="15" hidden="1" thickBot="1">
      <c r="A194" s="322">
        <v>11.8</v>
      </c>
      <c r="B194" s="301" t="s">
        <v>449</v>
      </c>
      <c r="C194" s="299" t="s">
        <v>142</v>
      </c>
      <c r="D194" s="299" t="s">
        <v>141</v>
      </c>
      <c r="E194" s="299" t="s">
        <v>61</v>
      </c>
      <c r="F194" s="302">
        <f>IF(F193=0,0,F$110+F$111+F193)</f>
        <v>0</v>
      </c>
      <c r="G194" s="302">
        <f>IF(G193=0,0,G$110+G$111+G193)</f>
        <v>0</v>
      </c>
      <c r="H194" s="302">
        <f>IF(H193=0,0,H$110+H$111+H193)</f>
        <v>0</v>
      </c>
      <c r="I194" s="302">
        <f>IF(I193=0,0,I$110+I$111+I193)</f>
        <v>0</v>
      </c>
      <c r="J194" s="326"/>
      <c r="Q194" s="1126"/>
      <c r="R194" s="1127"/>
      <c r="S194" s="1127"/>
      <c r="T194" s="1628"/>
      <c r="U194" s="1628"/>
    </row>
    <row r="195" spans="1:23" ht="15" hidden="1" thickBot="1">
      <c r="A195" s="322">
        <v>11.8</v>
      </c>
      <c r="B195" s="301" t="s">
        <v>450</v>
      </c>
      <c r="C195" s="278" t="s">
        <v>140</v>
      </c>
      <c r="D195" s="278" t="s">
        <v>139</v>
      </c>
      <c r="E195" s="303" t="s">
        <v>138</v>
      </c>
      <c r="F195" s="304">
        <f>IF(F194=0,0,ROUND(60/F194,1))</f>
        <v>0</v>
      </c>
      <c r="G195" s="304">
        <f>IF(G194=0,0,ROUND(60/G194,1))</f>
        <v>0</v>
      </c>
      <c r="H195" s="304">
        <f>IF(H194=0,0,ROUND(60/H194,1))</f>
        <v>0</v>
      </c>
      <c r="I195" s="304">
        <f>IF(I194=0,0,ROUND(60/I194,1))</f>
        <v>0</v>
      </c>
      <c r="J195" s="326"/>
      <c r="Q195" s="1126"/>
      <c r="R195" s="1127"/>
      <c r="S195" s="1127"/>
      <c r="T195" s="1628"/>
      <c r="U195" s="1628"/>
    </row>
    <row r="196" spans="1:23" ht="17.25" hidden="1" thickBot="1">
      <c r="A196" s="322">
        <v>11.8</v>
      </c>
      <c r="B196" s="305" t="s">
        <v>464</v>
      </c>
      <c r="C196" s="306" t="s">
        <v>137</v>
      </c>
      <c r="D196" s="278" t="s">
        <v>136</v>
      </c>
      <c r="E196" s="299" t="s">
        <v>127</v>
      </c>
      <c r="F196" s="307">
        <f>ROUND(F195*F$107,0)</f>
        <v>0</v>
      </c>
      <c r="G196" s="307">
        <f>ROUND(G195*G$107,0)</f>
        <v>0</v>
      </c>
      <c r="H196" s="307">
        <f>ROUND(H195*H$107,0)</f>
        <v>0</v>
      </c>
      <c r="I196" s="307">
        <f>ROUND(I195*I$107,0)</f>
        <v>0</v>
      </c>
      <c r="J196" s="327"/>
      <c r="Q196" s="1126"/>
      <c r="R196" s="1127"/>
      <c r="S196" s="1127"/>
      <c r="T196" s="1628"/>
      <c r="U196" s="1628"/>
    </row>
    <row r="197" spans="1:23" ht="15" hidden="1" thickBot="1">
      <c r="A197" s="322">
        <v>11.8</v>
      </c>
      <c r="B197" s="308" t="s">
        <v>451</v>
      </c>
      <c r="C197" s="278" t="s">
        <v>135</v>
      </c>
      <c r="D197" s="309" t="s">
        <v>134</v>
      </c>
      <c r="E197" s="310" t="s">
        <v>61</v>
      </c>
      <c r="F197" s="311">
        <f>IF(F$113="да",0,IF(F196=0,0,(ROUND(F194*(ROUNDUP(F$112/F196,0)-ROUND(F$112/F196,2))/ROUND(F$112/F196,2),2))))</f>
        <v>0</v>
      </c>
      <c r="G197" s="311">
        <f>IF(G$14="да",0,IF(G196=0,0,(ROUND(G194*(ROUNDUP(G$13/G196,0)-ROUND(G$13/G196,2))/ROUND(G$13/G196,2),2))))</f>
        <v>0</v>
      </c>
      <c r="H197" s="311">
        <f>IF(H$14="да",0,IF(H196=0,0,(ROUND(H194*(ROUNDUP(H$13/H196,0)-ROUND(H$13/H196,2))/ROUND(H$13/H196,2),2))))</f>
        <v>0</v>
      </c>
      <c r="I197" s="311">
        <f>IF(I$14="да",0,IF(I196=0,0,(ROUND(I194*(ROUNDUP(I$13/I196,0)-ROUND(I$13/I196,2))/ROUND(I$13/I196,2),2))))</f>
        <v>0</v>
      </c>
      <c r="J197" s="331"/>
      <c r="Q197" s="1126"/>
      <c r="R197" s="1127"/>
      <c r="S197" s="1127"/>
      <c r="T197" s="1628"/>
      <c r="U197" s="1628"/>
    </row>
    <row r="198" spans="1:23" ht="15" hidden="1" thickBot="1">
      <c r="A198" s="322">
        <v>11.8</v>
      </c>
      <c r="B198" s="301" t="s">
        <v>452</v>
      </c>
      <c r="C198" s="278" t="s">
        <v>133</v>
      </c>
      <c r="D198" s="312" t="s">
        <v>132</v>
      </c>
      <c r="E198" s="310" t="s">
        <v>61</v>
      </c>
      <c r="F198" s="304">
        <f>F194+F197</f>
        <v>0</v>
      </c>
      <c r="G198" s="304">
        <f>G194+G197</f>
        <v>0</v>
      </c>
      <c r="H198" s="304">
        <f>H194+H197</f>
        <v>0</v>
      </c>
      <c r="I198" s="304">
        <f>I194+I197</f>
        <v>0</v>
      </c>
      <c r="J198" s="326"/>
      <c r="Q198" s="1126"/>
      <c r="R198" s="1127"/>
      <c r="S198" s="1127"/>
      <c r="T198" s="1628"/>
      <c r="U198" s="1628"/>
    </row>
    <row r="199" spans="1:23" ht="15" hidden="1" thickBot="1">
      <c r="A199" s="322">
        <v>11.8</v>
      </c>
      <c r="B199" s="301" t="s">
        <v>453</v>
      </c>
      <c r="C199" s="278" t="s">
        <v>131</v>
      </c>
      <c r="D199" s="312" t="s">
        <v>130</v>
      </c>
      <c r="E199" s="310" t="s">
        <v>138</v>
      </c>
      <c r="F199" s="304">
        <f>IF(F198=0,0,60/F198)</f>
        <v>0</v>
      </c>
      <c r="G199" s="304">
        <f>IF(G198=0,0,60/G198)</f>
        <v>0</v>
      </c>
      <c r="H199" s="304">
        <f>IF(H198=0,0,60/H198)</f>
        <v>0</v>
      </c>
      <c r="I199" s="304">
        <f>IF(I198=0,0,60/I198)</f>
        <v>0</v>
      </c>
      <c r="J199" s="330"/>
      <c r="Q199" s="1126"/>
      <c r="R199" s="1127"/>
      <c r="S199" s="1127"/>
      <c r="T199" s="1628"/>
      <c r="U199" s="1628"/>
    </row>
    <row r="200" spans="1:23" ht="17.25" hidden="1" thickBot="1">
      <c r="A200" s="321">
        <v>11.8</v>
      </c>
      <c r="B200" s="579" t="s">
        <v>454</v>
      </c>
      <c r="C200" s="348" t="s">
        <v>129</v>
      </c>
      <c r="D200" s="347" t="s">
        <v>128</v>
      </c>
      <c r="E200" s="299" t="s">
        <v>127</v>
      </c>
      <c r="F200" s="313">
        <f>ROUND(F199*F$107,1)</f>
        <v>0</v>
      </c>
      <c r="G200" s="313">
        <f>ROUND(G199*G$8,1)</f>
        <v>0</v>
      </c>
      <c r="H200" s="313">
        <f>ROUND(H199*H$8,1)</f>
        <v>0</v>
      </c>
      <c r="I200" s="313">
        <f>ROUND(I199*I$8,1)</f>
        <v>0</v>
      </c>
      <c r="J200" s="332"/>
      <c r="Q200" s="1126"/>
      <c r="R200" s="1127"/>
      <c r="S200" s="1127"/>
      <c r="T200" s="1628"/>
      <c r="U200" s="1628"/>
    </row>
    <row r="201" spans="1:23" ht="13.5" hidden="1" thickBot="1">
      <c r="A201" s="344">
        <v>11.8</v>
      </c>
      <c r="B201" s="594" t="s">
        <v>454</v>
      </c>
      <c r="C201" s="325" t="s">
        <v>470</v>
      </c>
      <c r="D201" s="324"/>
      <c r="E201" s="590" t="s">
        <v>471</v>
      </c>
      <c r="F201" s="705">
        <f>IFERROR(F192/F$107*F191*F$108,0)</f>
        <v>0</v>
      </c>
      <c r="G201" s="705">
        <f>IFERROR(G192/G$107*G191*G$108,0)</f>
        <v>0</v>
      </c>
      <c r="H201" s="705">
        <f>IFERROR(H192/H$107*H191*H$108,0)</f>
        <v>0</v>
      </c>
      <c r="I201" s="705">
        <f>IFERROR(I192/I$107*I191*I$108,0)</f>
        <v>0</v>
      </c>
      <c r="J201" s="592"/>
      <c r="Q201" s="1126"/>
      <c r="R201" s="1127"/>
      <c r="S201" s="1127"/>
      <c r="T201" s="1628"/>
      <c r="U201" s="1628"/>
    </row>
    <row r="202" spans="1:23" ht="16.5" thickBot="1">
      <c r="A202" s="656">
        <v>12</v>
      </c>
      <c r="B202" s="598" t="s">
        <v>760</v>
      </c>
      <c r="C202" s="599"/>
      <c r="D202" s="600"/>
      <c r="E202" s="601" t="s">
        <v>221</v>
      </c>
      <c r="F202" s="602">
        <f>IFERROR((F16*F24+F27*F35+F38*F46+F49*F57+F60*F68+F71*F79+F82*F90+F93*F101+F115*F123+F126*F134+F137*F145+F148*F156+F159*F167+F170*F178+F181*F189+F192*F200)/(F16+F27+F38+F49+F60+F71+F82+F93+F115+F126+F137+F148+F159+F170+F181+F192),0)</f>
        <v>0</v>
      </c>
      <c r="G202" s="602">
        <f>IFERROR((G16*G24+G27*G35+G38*G46+G49*G57+G60*G68+G71*G79+G82*G90+G93*G101+G115*G123+G126*G134+G137*G145+G148*G156+G159*G167+G170*G178+G181*G189+G192*G200)/(G16+G27+G38+G49+G60+G71+G82+G93+G115+G126+G137+G148+G159+G170+G181+G192),0)</f>
        <v>30.7</v>
      </c>
      <c r="H202" s="602">
        <f>IFERROR((H16*H24+H27*H35+H38*H46+H49*H57+H60*H68+H71*H79+H82*H90+H93*H101+H115*H123+H126*H134+H137*H145+H148*H156+H159*H167+H170*H178+H181*H189+H192*H200)/(H16+H27+H38+H49+H60+H71+H82+H93+H115+H126+H137+H148+H159+H170+H181+H192),0)</f>
        <v>30.8</v>
      </c>
      <c r="I202" s="602">
        <f>IFERROR((I16*I24+I27*I35+I38*I46+I49*I57+I60*I68+I71*I79+I82*I90+I93*I101+I115*I123+I126*I134+I137*I145+I148*I156+I159*I167+I170*I178+I181*I189+I192*I200)/(I16+I27+I38+I49+I60+I71+I82+I93+I115+I126+I137+I148+I159+I170+I181+I192),0)</f>
        <v>30</v>
      </c>
      <c r="J202" s="603"/>
      <c r="K202" s="1177">
        <f>(IF(F202=0,0,(F202*F206+G202*G206+H202*H206+I202*I206)/K206))</f>
        <v>0</v>
      </c>
      <c r="L202" s="1179">
        <f>L207/L206</f>
        <v>85.218317283919873</v>
      </c>
      <c r="M202" s="717">
        <f>((F202*F206+G202*G206+H202*H206+I202*I206)/M206)</f>
        <v>30.100601798194603</v>
      </c>
      <c r="N202" s="1115">
        <f>N207/N206</f>
        <v>89.761068690014596</v>
      </c>
      <c r="O202" s="1115">
        <f>O207/O206</f>
        <v>89.483134369664455</v>
      </c>
      <c r="P202" s="89" t="s">
        <v>705</v>
      </c>
      <c r="Q202" s="1626">
        <f>Q207/Q206</f>
        <v>94.399262266361077</v>
      </c>
      <c r="R202" s="1627">
        <f>R207/R206</f>
        <v>91.118328846362957</v>
      </c>
      <c r="S202" s="1627">
        <f>S207/S206</f>
        <v>86.743065089675653</v>
      </c>
      <c r="T202" s="1699">
        <f>T207/T206</f>
        <v>85.161286500433732</v>
      </c>
      <c r="U202" s="1722">
        <f>U207/U206</f>
        <v>89.483134369664455</v>
      </c>
      <c r="V202" s="89" t="s">
        <v>812</v>
      </c>
    </row>
    <row r="203" spans="1:23" ht="13.5" thickBot="1">
      <c r="A203" s="657">
        <v>13</v>
      </c>
      <c r="B203" s="652" t="s">
        <v>472</v>
      </c>
      <c r="C203" s="653"/>
      <c r="D203" s="600"/>
      <c r="E203" s="654" t="s">
        <v>471</v>
      </c>
      <c r="F203" s="658">
        <f>SUM(F25,F36,F47,F58,F69,F80,F91,F102,F124,F135,F146,F157,F168,F179,F190,F201)</f>
        <v>0</v>
      </c>
      <c r="G203" s="658">
        <f>SUM(G25,G36,G47,G58,G69,G80,G91,G102,G124,G135,G146,G157,G168,G179,G190,G201)</f>
        <v>149122.86551499274</v>
      </c>
      <c r="H203" s="658">
        <f>SUM(H25,H36,H47,H58,H69,H80,H91,H102,H124,H135,H146,H157,H168,H179,H190,H201)</f>
        <v>98199.27</v>
      </c>
      <c r="I203" s="658">
        <f>SUM(I25,I36,I47,I58,I69,I80,I91,I102,I124,I135,I146,I157,I168,I179,I190,I201)</f>
        <v>1571188.32</v>
      </c>
      <c r="J203" s="655"/>
      <c r="Q203" s="1641">
        <f>Q209/Q208</f>
        <v>86.955315565920543</v>
      </c>
      <c r="R203" s="1477">
        <f>R209/R208</f>
        <v>74.057986636146097</v>
      </c>
      <c r="S203" s="1477">
        <f>S209/S208</f>
        <v>72.089075889663604</v>
      </c>
      <c r="T203" s="1700">
        <f>T209/T208</f>
        <v>75.238454547480757</v>
      </c>
      <c r="U203" s="1702">
        <f>U209/U208</f>
        <v>77.470265487881832</v>
      </c>
      <c r="V203" s="89" t="s">
        <v>813</v>
      </c>
    </row>
    <row r="204" spans="1:23" ht="15.75" thickBot="1">
      <c r="A204" s="580">
        <v>13</v>
      </c>
      <c r="B204" s="581" t="s">
        <v>592</v>
      </c>
      <c r="C204" s="1844" t="s">
        <v>355</v>
      </c>
      <c r="D204" s="1845"/>
      <c r="E204" s="582" t="s">
        <v>17</v>
      </c>
      <c r="F204" s="583">
        <f>П1А1!F204-П1А1!F213-'Погр. тип 1 А1_ВК'!F211</f>
        <v>925.05289948591803</v>
      </c>
      <c r="G204" s="583">
        <f>П1А1!G204-П1А1!G213-'Погр. тип 1 А1_ВК'!G211</f>
        <v>2260.4819078269352</v>
      </c>
      <c r="H204" s="583">
        <f>П1А1!H204-П1А1!H213-'Погр. тип 1 А1_ВК'!H211</f>
        <v>3060.4950104388586</v>
      </c>
      <c r="I204" s="583">
        <f>П1А1!I204-П1А1!I213-'Погр. тип 1 А1_ВК'!I211</f>
        <v>4725.3866293457895</v>
      </c>
      <c r="J204" s="584" t="s">
        <v>355</v>
      </c>
      <c r="Q204" s="1643">
        <f>Q211/Q210</f>
        <v>151.50803393823458</v>
      </c>
      <c r="R204" s="1644">
        <f>R211/R210</f>
        <v>139.72750503251797</v>
      </c>
      <c r="S204" s="1644">
        <f>S211/S210</f>
        <v>134.47013054810654</v>
      </c>
      <c r="T204" s="1701">
        <f>T211/T210</f>
        <v>133.76215977541307</v>
      </c>
      <c r="U204" s="1703">
        <f>U211/U210</f>
        <v>138.71838241537966</v>
      </c>
      <c r="V204" s="89" t="s">
        <v>814</v>
      </c>
    </row>
    <row r="205" spans="1:23" ht="18.75" thickBot="1">
      <c r="A205" s="585">
        <v>14</v>
      </c>
      <c r="B205" s="577" t="s">
        <v>465</v>
      </c>
      <c r="C205" s="380" t="s">
        <v>213</v>
      </c>
      <c r="D205" s="67"/>
      <c r="E205" s="227" t="s">
        <v>13</v>
      </c>
      <c r="F205" s="345">
        <f>F202*F204</f>
        <v>0</v>
      </c>
      <c r="G205" s="345">
        <f>G202*G204</f>
        <v>69396.794570286904</v>
      </c>
      <c r="H205" s="345">
        <f>H202*H204</f>
        <v>94263.246321516839</v>
      </c>
      <c r="I205" s="345">
        <f>I202*I204</f>
        <v>141761.5988803737</v>
      </c>
      <c r="J205" s="239"/>
      <c r="Q205" s="1599"/>
      <c r="R205" s="1600"/>
      <c r="S205" s="1600"/>
      <c r="T205" s="1601"/>
      <c r="U205" s="1601"/>
    </row>
    <row r="206" spans="1:23" ht="18.75" thickBot="1">
      <c r="A206" s="585">
        <v>15</v>
      </c>
      <c r="B206" s="577" t="s">
        <v>490</v>
      </c>
      <c r="C206" s="380"/>
      <c r="D206" s="67"/>
      <c r="E206" s="227" t="s">
        <v>13</v>
      </c>
      <c r="F206" s="704">
        <f>SUM(F16,F27,F38,F49,F60,F71,F82,F93,F115,F126,F137,F148,F159,F170,F181,F192)</f>
        <v>0</v>
      </c>
      <c r="G206" s="704">
        <f>SUM(G16,G27,G38,G49,G60,G71,G82,G93,G115,G126,G137,G148,G159,G170,G181,G192)</f>
        <v>9111.4444444440014</v>
      </c>
      <c r="H206" s="704">
        <f>SUM(H16,H27,H38,H49,H60,H71,H82,H93,H115,H126,H137,H148,H159,H170,H181,H192)</f>
        <v>6000</v>
      </c>
      <c r="I206" s="704">
        <f>SUM(I16,I27,I38,I49,I60,I71,I82,I93,I115,I126,I137,I148,I159,I170,I181,I192)</f>
        <v>96000</v>
      </c>
      <c r="J206" s="239"/>
      <c r="K206" s="1177">
        <f>F206+G206+H206+I206</f>
        <v>111111.444444444</v>
      </c>
      <c r="L206" s="1177">
        <f>Э1А1!K207+Э2А1!K210+Э3А1!K210+Э4А1!K210+П1А1!K206+'Погр. тип 1 А1_ВК'!K206+'Погр. тип 1 А1_рыхл'!K206+'Погр. тип 1 А1_ПКВ'!K206</f>
        <v>15912140.101944383</v>
      </c>
      <c r="M206" s="1180">
        <f>K206</f>
        <v>111111.444444444</v>
      </c>
      <c r="N206" s="1180">
        <f>Э1А1!M207+Э2А1!M210+Э3А1!M210+Э4А1!M210+П1А1!M206+'Погр. тип 1 А1_ВК'!M206+'Погр. тип 1 А1_рыхл'!M206+'Погр. тип 1 А1_ПКВ'!M206</f>
        <v>15912140.101944383</v>
      </c>
      <c r="O206" s="1180">
        <f>Э1А1!M207+Э2А1!M210+Э3А1!M210+Э4А1!M210+П1А1!M206+'Погр. тип 1 А1_рыхл'!M206+'Погр. тип 1 А1_ПКВ'!M206</f>
        <v>15762140.101944383</v>
      </c>
      <c r="Q206" s="1632">
        <f>Э1А1!F207+Э2А1!F210+Э3А1!F210+Э4А1!F210+П1А1!F206+'Погр. тип 1 А1_рыхл'!F206+'Погр. тип 1 А1_ПКВ'!F206</f>
        <v>4001473.779625</v>
      </c>
      <c r="R206" s="1632">
        <f>Э1А1!G207+Э2А1!G210+Э3А1!G210+Э4А1!G210+П1А1!G206+'Погр. тип 1 А1_рыхл'!G206+'Погр. тип 1 А1_ПКВ'!G206</f>
        <v>4177813.8223193837</v>
      </c>
      <c r="S206" s="1632">
        <f>Э1А1!H207+Э2А1!H210+Э3А1!H210+Э4А1!H210+П1А1!H206+'Погр. тип 1 А1_рыхл'!H206+'Погр. тип 1 А1_ПКВ'!H206</f>
        <v>3963032.5</v>
      </c>
      <c r="T206" s="1632">
        <f>Э1А1!I207+Э2А1!I210+Э3А1!I210+Э4А1!I210+П1А1!I206+'Погр. тип 1 А1_рыхл'!I206+'Погр. тип 1 А1_ПКВ'!I206</f>
        <v>3619820</v>
      </c>
      <c r="U206" s="1634">
        <f>Э1А1!M207+Э2А1!M210+Э3А1!M210+Э4А1!M210+П1А1!M206+'Погр. тип 1 А1_рыхл'!M206+'Погр. тип 1 А1_ПКВ'!M206</f>
        <v>15762140.101944383</v>
      </c>
      <c r="V206" s="1850" t="s">
        <v>815</v>
      </c>
      <c r="W206" s="89">
        <f t="shared" ref="W206:W211" si="3">U206-Q206-R206-S206-T206</f>
        <v>0</v>
      </c>
    </row>
    <row r="207" spans="1:23" ht="18.75" thickBot="1">
      <c r="A207" s="585">
        <v>16</v>
      </c>
      <c r="B207" s="577" t="str">
        <f>'Погр. тип 1 А1_ВК'!B207</f>
        <v>Среднеквартальные объёмы по погрузчику тип 1</v>
      </c>
      <c r="C207" s="380"/>
      <c r="D207" s="67"/>
      <c r="E207" s="227" t="s">
        <v>13</v>
      </c>
      <c r="F207" s="345">
        <f>'Погр. тип 1_ПКВ'!F22</f>
        <v>0</v>
      </c>
      <c r="G207" s="345">
        <f>'Погр. тип 1_ПКВ'!G22</f>
        <v>9111.4444444440014</v>
      </c>
      <c r="H207" s="345">
        <f>'Погр. тип 1_ПКВ'!H22</f>
        <v>6000</v>
      </c>
      <c r="I207" s="345">
        <f>'Погр. тип 1_ПКВ'!I22</f>
        <v>96000</v>
      </c>
      <c r="J207" s="239"/>
      <c r="K207" s="1177">
        <f>K202*K206</f>
        <v>0</v>
      </c>
      <c r="L207" s="1177">
        <f>Э1А1!K208+Э2А1!K211+Э3А1!K211+Э4А1!K211+П1А1!K207+'Погр. тип 1 А1_ВК'!K207+'Погр. тип 1 А1_рыхл'!K207+'Погр. тип 1 А1_ПКВ'!K207</f>
        <v>1356005803.8736815</v>
      </c>
      <c r="M207" s="1180">
        <f>M202*M206</f>
        <v>3344521.3444444309</v>
      </c>
      <c r="N207" s="1180">
        <f>Э1А1!M208+Э2А1!M211+Э3А1!M211+Э4А1!M211+П1А1!M207+'Погр. тип 1 А1_ВК'!M207+'Погр. тип 1 А1_рыхл'!M207+'Погр. тип 1 А1_ПКВ'!M207</f>
        <v>1428290700.6957657</v>
      </c>
      <c r="O207" s="1180">
        <f>Э1А1!M208+Э2А1!M211+Э3А1!M211+Э4А1!M211+П1А1!M207+'Погр. тип 1 А1_рыхл'!M207+'Погр. тип 1 А1_ПКВ'!M207</f>
        <v>1410445700.6957657</v>
      </c>
      <c r="Q207" s="1635">
        <f>Э1А1!F202*Э1А1!F207+Э2А1!F207*Э2А1!F210+Э3А1!F207*Э3А1!F210+Э4А1!F207*Э4А1!F210+П1А1!F202*П1А1!F206+'Погр. тип 1 А1_рыхл'!F202*'Погр. тип 1 А1_рыхл'!F206+'Погр. тип 1 А1_ПКВ'!F202*'Погр. тип 1 А1_ПКВ'!F206</f>
        <v>377736172.77478749</v>
      </c>
      <c r="R207" s="1635">
        <f>Э1А1!G202*Э1А1!G207+Э2А1!G207*Э2А1!G210+Э3А1!G207*Э3А1!G210+Э4А1!G207*Э4А1!G210+П1А1!G202*П1А1!G206+'Погр. тип 1 А1_рыхл'!G202*'Погр. тип 1 А1_рыхл'!G206+'Погр. тип 1 А1_ПКВ'!G202*'Погр. тип 1 А1_ПКВ'!G206</f>
        <v>380675413.7209782</v>
      </c>
      <c r="S207" s="1635">
        <f>Э1А1!H202*Э1А1!H207+Э2А1!H207*Э2А1!H210+Э3А1!H207*Э3А1!H210+Э4А1!H207*Э4А1!H210+П1А1!H202*П1А1!H206+'Погр. тип 1 А1_рыхл'!H202*'Погр. тип 1 А1_рыхл'!H206+'Погр. тип 1 А1_ПКВ'!H202*'Погр. тип 1 А1_ПКВ'!H206</f>
        <v>343765586.10000002</v>
      </c>
      <c r="T207" s="1635">
        <f>Э1А1!I202*Э1А1!I207+Э2А1!I207*Э2А1!I210+Э3А1!I207*Э3А1!I210+Э4А1!I207*Э4А1!I210+П1А1!I202*П1А1!I206+'Погр. тип 1 А1_рыхл'!I202*'Погр. тип 1 А1_рыхл'!I206+'Погр. тип 1 А1_ПКВ'!I202*'Погр. тип 1 А1_ПКВ'!I206</f>
        <v>308268528.10000002</v>
      </c>
      <c r="U207" s="1637">
        <f>Э1А1!M208+Э2А1!M211+Э3А1!M211+Э4А1!M211+П1А1!M207+'Погр. тип 1 А1_рыхл'!M207+'Погр. тип 1 А1_ПКВ'!M207</f>
        <v>1410445700.6957657</v>
      </c>
      <c r="V207" s="1850"/>
      <c r="W207" s="89">
        <f t="shared" si="3"/>
        <v>0</v>
      </c>
    </row>
    <row r="208" spans="1:23" ht="18">
      <c r="A208" s="585">
        <v>17</v>
      </c>
      <c r="B208" s="577" t="s">
        <v>593</v>
      </c>
      <c r="C208" s="380"/>
      <c r="D208" s="67"/>
      <c r="E208" s="227" t="s">
        <v>13</v>
      </c>
      <c r="F208" s="345">
        <f>F115</f>
        <v>0</v>
      </c>
      <c r="G208" s="345">
        <f>G115</f>
        <v>9111.4444444440014</v>
      </c>
      <c r="H208" s="345">
        <f>H115</f>
        <v>6000</v>
      </c>
      <c r="I208" s="345">
        <f>I115</f>
        <v>96000</v>
      </c>
      <c r="J208" s="239"/>
      <c r="Q208" s="1632">
        <f>Э1А1!F16+Э2А1!F16+Э3А1!F16+Э4А1!F16+П1А1!F206</f>
        <v>3540040.7324999999</v>
      </c>
      <c r="R208" s="1633">
        <f>Э1А1!G16+Э2А1!G16+Э3А1!G16+Э4А1!G16+П1А1!G206</f>
        <v>3092455.8778749397</v>
      </c>
      <c r="S208" s="1633">
        <f>Э1А1!H16+Э2А1!H16+Э3А1!H16+Э4А1!H16+П1А1!H206</f>
        <v>3032073</v>
      </c>
      <c r="T208" s="1634">
        <f>Э1А1!I16+Э2А1!I16+Э3А1!I16+Э4А1!I16+П1А1!I206</f>
        <v>3006071</v>
      </c>
      <c r="U208" s="1634">
        <f>Э1А1!M16+Э2А1!M16+Э3А1!M16+Э4А1!M16+П1А1!M206</f>
        <v>12670640.610374939</v>
      </c>
      <c r="V208" s="1850" t="s">
        <v>813</v>
      </c>
      <c r="W208" s="89">
        <f t="shared" si="3"/>
        <v>0</v>
      </c>
    </row>
    <row r="209" spans="1:23" ht="15.75" thickBot="1">
      <c r="A209" s="604">
        <v>18</v>
      </c>
      <c r="B209" s="605" t="s">
        <v>475</v>
      </c>
      <c r="C209" s="606" t="s">
        <v>216</v>
      </c>
      <c r="D209" s="607"/>
      <c r="E209" s="608" t="s">
        <v>0</v>
      </c>
      <c r="F209" s="578">
        <f>F204/П1А1!F210</f>
        <v>0.63321742404127446</v>
      </c>
      <c r="G209" s="578">
        <f>G204/П1А1!G210</f>
        <v>1.4499327534717243</v>
      </c>
      <c r="H209" s="578">
        <f>H204/П1А1!H210</f>
        <v>1.9921227702261468</v>
      </c>
      <c r="I209" s="578">
        <f>I204/П1А1!I210</f>
        <v>3.1468052024927613</v>
      </c>
      <c r="J209" s="258" t="s">
        <v>200</v>
      </c>
      <c r="Q209" s="1635">
        <f>Э1А1!F16*Э1А1!F24+Э2А1!F16*Э2А1!F24+Э3А1!F16*Э3А1!F24+Э4А1!F16*Э4А1!F24+П1А1!F202*П1А1!F206</f>
        <v>307825359.01075</v>
      </c>
      <c r="R209" s="1636">
        <f>Э1А1!G16*Э1А1!G24+Э2А1!G16*Э2А1!G24+Э3А1!G16*Э3А1!G24+Э4А1!G16*Э4А1!G24+П1А1!G202*П1А1!G206</f>
        <v>229021056.07653373</v>
      </c>
      <c r="S209" s="1636">
        <f>Э1А1!H16*Э1А1!H24+Э2А1!H16*Э2А1!H24+Э3А1!H16*Э3А1!H24+Э4А1!H16*Э4А1!H24+П1А1!H202*П1А1!H206</f>
        <v>218579340.59999999</v>
      </c>
      <c r="T209" s="1637">
        <f>Э1А1!I16*Э1А1!I24+Э2А1!I16*Э2А1!I24+Э3А1!I16*Э3А1!I24+Э4А1!I16*Э4А1!I24+П1А1!I202*П1А1!I206</f>
        <v>226172136.30000001</v>
      </c>
      <c r="U209" s="1637">
        <f>Э1А1!M25+Э2А1!M25+Э3А1!M25+Э4А1!M25+П1А1!M207</f>
        <v>981597891.98728359</v>
      </c>
      <c r="V209" s="1850"/>
      <c r="W209" s="89">
        <f t="shared" si="3"/>
        <v>0</v>
      </c>
    </row>
    <row r="210" spans="1:23" ht="18" thickBot="1">
      <c r="A210" s="749">
        <v>19</v>
      </c>
      <c r="B210" s="742" t="s">
        <v>478</v>
      </c>
      <c r="C210" s="742" t="s">
        <v>223</v>
      </c>
      <c r="D210" s="743" t="s">
        <v>217</v>
      </c>
      <c r="E210" s="356" t="s">
        <v>1</v>
      </c>
      <c r="F210" s="744">
        <f>IF(F205=0,0,IF(F206&gt;F208,FALSE,IF((F206/F205)&gt;1,F209,IFERROR(F206/F205*F209,0))))</f>
        <v>0</v>
      </c>
      <c r="G210" s="744">
        <f>IF(G205=0,0,IF(G206&gt;G208,FALSE,IF((G206/G205)&gt;1,G209,IFERROR(G206/G205*G209,0))))</f>
        <v>0.19036876001609707</v>
      </c>
      <c r="H210" s="744">
        <f>IF(H205=0,0,IF(H206&gt;H208,FALSE,IF((H206/H205)&gt;1,H209,IFERROR(H206/H205*H209,0))))</f>
        <v>0.12680166541886337</v>
      </c>
      <c r="I210" s="748">
        <f>IF(I205=0,0,IF(I206&gt;I208,FALSE,IF((I206/I205)&gt;1,I209,IFERROR(I206/I205*I209,0))))</f>
        <v>2.1309952894523163</v>
      </c>
      <c r="J210" s="745"/>
      <c r="K210" s="748">
        <f>IF(K205=0,0,IF(K206&gt;K208,FALSE,IF((K206/K205)&gt;1,K209,IFERROR(K206/K205*K209,0))))</f>
        <v>0</v>
      </c>
      <c r="Q210" s="1632">
        <f>Э1А1!F115+Э2А1!F115+Э3А1!F115+Э4А1!F115+'Погр. тип 1 А1_рыхл'!F206+'Погр. тип 1 А1_ПКВ'!F206</f>
        <v>461433.04712500004</v>
      </c>
      <c r="R210" s="1632">
        <f>Э1А1!G115+Э2А1!G115+Э3А1!G115+Э4А1!G115+'Погр. тип 1 А1_рыхл'!G206+'Погр. тип 1 А1_ПКВ'!G206</f>
        <v>1085357.944444444</v>
      </c>
      <c r="S210" s="1632">
        <f>Э1А1!H115+Э2А1!H115+Э3А1!H115+Э4А1!H115+'Погр. тип 1 А1_рыхл'!H206+'Погр. тип 1 А1_ПКВ'!H206</f>
        <v>930959.5</v>
      </c>
      <c r="T210" s="1632">
        <f>Э1А1!I115+Э2А1!I115+Э3А1!I115+Э4А1!I115+'Погр. тип 1 А1_рыхл'!I206+'Погр. тип 1 А1_ПКВ'!I206</f>
        <v>613749</v>
      </c>
      <c r="U210" s="1634">
        <f>Э1А1!M115+Э2А1!M115+Э3А1!M115+Э4А1!M115+'Погр. тип 1 А1_рыхл'!M206+'Погр. тип 1 А1_ПКВ'!M206</f>
        <v>3091499.4915694441</v>
      </c>
      <c r="V210" s="1850" t="s">
        <v>814</v>
      </c>
      <c r="W210" s="89">
        <f t="shared" si="3"/>
        <v>0</v>
      </c>
    </row>
    <row r="211" spans="1:23" ht="20.25" customHeight="1" thickBot="1">
      <c r="Q211" s="1635">
        <f>Э1А1!F115*Э1А1!F123+Э2А1!F115*Э2А1!F123+Э3А1!F115*Э3А1!F123+Э4А1!F115*Э4А1!F123+'Погр. тип 1 А1_рыхл'!F202*'Погр. тип 1 А1_рыхл'!F206+'Погр. тип 1 А1_ПКВ'!F202*'Погр. тип 1 А1_ПКВ'!F206</f>
        <v>69910813.764037505</v>
      </c>
      <c r="R211" s="1635">
        <f>Э1А1!G115*Э1А1!G123+Э2А1!G115*Э2А1!G123+Э3А1!G115*Э3А1!G123+Э4А1!G115*Э4А1!G123+'Погр. тип 1 А1_рыхл'!G202*'Погр. тип 1 А1_рыхл'!G206+'Погр. тип 1 А1_ПКВ'!G202*'Погр. тип 1 А1_ПКВ'!G206</f>
        <v>151654357.64444441</v>
      </c>
      <c r="S211" s="1635">
        <f>Э1А1!H115*Э1А1!H123+Э2А1!H115*Э2А1!H123+Э3А1!H115*Э3А1!H123+Э4А1!H115*Э4А1!H123+'Погр. тип 1 А1_рыхл'!H202*'Погр. тип 1 А1_рыхл'!H206+'Погр. тип 1 А1_ПКВ'!H202*'Погр. тип 1 А1_ПКВ'!H206</f>
        <v>125186245.5</v>
      </c>
      <c r="T211" s="1635">
        <f>Э1А1!I115*Э1А1!I123+Э2А1!I115*Э2А1!I123+Э3А1!I115*Э3А1!I123+Э4А1!I115*Э4А1!I123+'Погр. тип 1 А1_рыхл'!I202*'Погр. тип 1 А1_рыхл'!I206+'Погр. тип 1 А1_ПКВ'!I202*'Погр. тип 1 А1_ПКВ'!I206</f>
        <v>82096391.799999997</v>
      </c>
      <c r="U211" s="1637">
        <f>Э1А1!M124+Э2А1!M124+Э3А1!M124+Э4А1!M124+'Погр. тип 1 А1_рыхл'!M207+M207</f>
        <v>428847808.70848197</v>
      </c>
      <c r="V211" s="1850"/>
      <c r="W211" s="89">
        <f t="shared" si="3"/>
        <v>0</v>
      </c>
    </row>
    <row r="212" spans="1:23" ht="18" thickBot="1">
      <c r="A212" s="435">
        <v>20</v>
      </c>
      <c r="B212" s="1150" t="s">
        <v>661</v>
      </c>
      <c r="C212" s="1150" t="s">
        <v>223</v>
      </c>
      <c r="D212" s="886" t="s">
        <v>217</v>
      </c>
      <c r="E212" s="1151" t="s">
        <v>1</v>
      </c>
      <c r="F212" s="1235">
        <f>П1А1!F214+'Погр. тип 1 А1_ВК'!F210+'Погр. тип 1 А1_рыхл'!F210+F210</f>
        <v>29.900115909292026</v>
      </c>
      <c r="G212" s="1235">
        <f>П1А1!G214+'Погр. тип 1 А1_ВК'!G210+'Погр. тип 1 А1_рыхл'!G210+G210</f>
        <v>30.789360699720209</v>
      </c>
      <c r="H212" s="1235">
        <f>П1А1!H214+'Погр. тип 1 А1_ВК'!H210+'Погр. тип 1 А1_рыхл'!H210+H210</f>
        <v>30.685917371729698</v>
      </c>
      <c r="I212" s="1235">
        <f>П1А1!I214+'Погр. тип 1 А1_ВК'!I210+'Погр. тип 1 А1_рыхл'!I210+I210</f>
        <v>30.407504641725268</v>
      </c>
      <c r="J212" s="1467">
        <f>(F212+G212+H212+I212)/4</f>
        <v>30.4457246556168</v>
      </c>
    </row>
    <row r="213" spans="1:23" ht="13.5" hidden="1" thickBot="1">
      <c r="A213" s="1117">
        <v>21</v>
      </c>
      <c r="B213" s="1118" t="s">
        <v>663</v>
      </c>
      <c r="C213" s="1118"/>
      <c r="D213" s="1118"/>
      <c r="E213" s="1118"/>
      <c r="F213" s="1118"/>
      <c r="G213" s="1119">
        <f>G207-G205</f>
        <v>-60285.350125842902</v>
      </c>
      <c r="H213" s="1131">
        <f>H207-H205</f>
        <v>-88263.246321516839</v>
      </c>
      <c r="I213" s="1119"/>
      <c r="J213" s="1120">
        <f>G213+H213</f>
        <v>-148548.59644735974</v>
      </c>
    </row>
    <row r="214" spans="1:23">
      <c r="E214" s="1173" t="s">
        <v>689</v>
      </c>
      <c r="F214" s="1712">
        <f>F203</f>
        <v>0</v>
      </c>
      <c r="G214" s="1712">
        <f>G203</f>
        <v>149122.86551499274</v>
      </c>
      <c r="H214" s="1712">
        <f>H203</f>
        <v>98199.27</v>
      </c>
      <c r="I214" s="1712">
        <f>I203</f>
        <v>1571188.32</v>
      </c>
      <c r="U214" s="89">
        <v>89.809676753130503</v>
      </c>
    </row>
    <row r="215" spans="1:23">
      <c r="E215" s="1170" t="s">
        <v>692</v>
      </c>
      <c r="F215" s="1488">
        <f>IF(F114=0,0,F25/F15+F124/F114)</f>
        <v>0</v>
      </c>
      <c r="G215" s="1488">
        <f>IF(G114=0,0,G25/G15+G124/G114)</f>
        <v>16405.155722221425</v>
      </c>
      <c r="H215" s="1488">
        <f>IF(H114=0,0,H25/H15+H124/H114)</f>
        <v>10803</v>
      </c>
      <c r="I215" s="1488">
        <f>IF(I114=0,0,I25/I15+I124/I114)</f>
        <v>172848</v>
      </c>
    </row>
    <row r="217" spans="1:23">
      <c r="F217" s="906">
        <f>П1А1!F210</f>
        <v>1460.8772032552615</v>
      </c>
      <c r="G217" s="906">
        <f>П1А1!G210</f>
        <v>1559.0253426680852</v>
      </c>
      <c r="H217" s="906">
        <f>П1А1!H210</f>
        <v>1536.2983929406266</v>
      </c>
      <c r="I217" s="906">
        <f>П1А1!I210</f>
        <v>1501.6457407667133</v>
      </c>
    </row>
    <row r="218" spans="1:23">
      <c r="F218" s="906">
        <f>F202*F217</f>
        <v>0</v>
      </c>
      <c r="G218" s="906">
        <f>G202*G217</f>
        <v>47862.078019910216</v>
      </c>
      <c r="H218" s="906">
        <f>H202*H217</f>
        <v>47317.990502571301</v>
      </c>
      <c r="I218" s="906">
        <f>I202*I217</f>
        <v>45049.372223001395</v>
      </c>
    </row>
    <row r="219" spans="1:23">
      <c r="E219" s="1173" t="s">
        <v>787</v>
      </c>
      <c r="F219" s="1510">
        <f>IF(F218=0,0,F207/F218)</f>
        <v>0</v>
      </c>
      <c r="G219" s="1510">
        <f>IF(G218=0,0,G207/G218)</f>
        <v>0.19036876001609707</v>
      </c>
      <c r="H219" s="1510">
        <f>IF(H218=0,0,H207/H218)</f>
        <v>0.12680166541886334</v>
      </c>
      <c r="I219" s="1510">
        <f>IF(I218=0,0,I207/I218)</f>
        <v>2.1309952894523163</v>
      </c>
    </row>
    <row r="220" spans="1:23" ht="13.5" thickBot="1">
      <c r="E220" s="92" t="s">
        <v>856</v>
      </c>
      <c r="F220" s="1110">
        <f>F210*F217</f>
        <v>0</v>
      </c>
      <c r="G220" s="1110">
        <f>G210*G217</f>
        <v>296.7897213173942</v>
      </c>
      <c r="H220" s="1110">
        <f>H210*H217</f>
        <v>194.80519480519482</v>
      </c>
      <c r="I220" s="1110">
        <f>I210*I217</f>
        <v>3200</v>
      </c>
    </row>
    <row r="221" spans="1:23" ht="15.75" thickBot="1">
      <c r="D221" s="1848" t="s">
        <v>788</v>
      </c>
      <c r="E221" s="1509">
        <v>1</v>
      </c>
      <c r="F221" s="1705">
        <f>Э1А1!F210</f>
        <v>5.1376463694513248</v>
      </c>
      <c r="G221" s="1705">
        <f>Э1А1!G210</f>
        <v>6.1476971041490609</v>
      </c>
      <c r="H221" s="1705">
        <f>Э1А1!H210</f>
        <v>6.1730818021759335</v>
      </c>
      <c r="I221" s="1705">
        <f>Э1А1!I210</f>
        <v>4.8795568288689939</v>
      </c>
      <c r="J221" s="1491"/>
    </row>
    <row r="222" spans="1:23" ht="15.75" thickBot="1">
      <c r="D222" s="1849"/>
      <c r="E222" s="1509">
        <v>2</v>
      </c>
      <c r="F222" s="1509">
        <f>Э2А1!F212</f>
        <v>9.92916835652135</v>
      </c>
      <c r="G222" s="1509">
        <f>Э2А1!G212</f>
        <v>9.911684175763785</v>
      </c>
      <c r="H222" s="1509">
        <f>Э2А1!H212</f>
        <v>11.314725836180278</v>
      </c>
      <c r="I222" s="1509">
        <f>Э2А1!I212</f>
        <v>10.659714316403203</v>
      </c>
    </row>
    <row r="223" spans="1:23" s="90" customFormat="1" ht="15.75" thickBot="1">
      <c r="A223" s="92"/>
      <c r="B223" s="92"/>
      <c r="C223" s="93"/>
      <c r="D223" s="1849"/>
      <c r="E223" s="1509">
        <v>3</v>
      </c>
      <c r="F223" s="1509">
        <f>Э3А1!F216</f>
        <v>4.2100752676663618</v>
      </c>
      <c r="G223" s="1509">
        <f>Э3А1!G216</f>
        <v>3.9805708580773502</v>
      </c>
      <c r="H223" s="1509">
        <f>Э3А1!H216</f>
        <v>4.7651436244773899</v>
      </c>
      <c r="I223" s="1509">
        <f>Э3А1!I216</f>
        <v>5.6814951501119975</v>
      </c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</row>
    <row r="224" spans="1:23" s="90" customFormat="1" ht="15.75" thickBot="1">
      <c r="A224" s="92"/>
      <c r="B224" s="92"/>
      <c r="C224" s="93"/>
      <c r="D224" s="1849"/>
      <c r="E224" s="1509">
        <v>4</v>
      </c>
      <c r="F224" s="1509">
        <f>Э4А1!F216</f>
        <v>10.347209693650818</v>
      </c>
      <c r="G224" s="1509">
        <f>Э4А1!G216</f>
        <v>9.3059628483145875</v>
      </c>
      <c r="H224" s="1509">
        <f>Э4А1!H216</f>
        <v>5.3871301820815862</v>
      </c>
      <c r="I224" s="1509">
        <f>Э4А1!I216</f>
        <v>6.1727660151833703</v>
      </c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</row>
    <row r="225" spans="1:23" s="90" customFormat="1" ht="15.75" thickBot="1">
      <c r="A225" s="92"/>
      <c r="B225" s="92"/>
      <c r="C225" s="93"/>
      <c r="D225" s="1849"/>
      <c r="E225" s="1509" t="s">
        <v>784</v>
      </c>
      <c r="F225" s="1509">
        <f>П1А1!F212</f>
        <v>0</v>
      </c>
      <c r="G225" s="1509">
        <f>П1А1!G212</f>
        <v>0.15002345080363758</v>
      </c>
      <c r="H225" s="1509">
        <f>П1А1!H212</f>
        <v>1.313004941776442</v>
      </c>
      <c r="I225" s="1509">
        <f>П1А1!I212</f>
        <v>0</v>
      </c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</row>
    <row r="226" spans="1:23" s="90" customFormat="1" ht="15.75" thickBot="1">
      <c r="A226" s="92"/>
      <c r="B226" s="92"/>
      <c r="C226" s="93"/>
      <c r="D226" s="1849"/>
      <c r="E226" s="1509" t="s">
        <v>786</v>
      </c>
      <c r="F226" s="1509">
        <f>'Погр. тип 1 А1_ВК'!F223</f>
        <v>0.27601622200216958</v>
      </c>
      <c r="G226" s="1509">
        <f>'Погр. тип 1 А1_ВК'!G223</f>
        <v>5.412880941985726E-2</v>
      </c>
      <c r="H226" s="1509">
        <f>'Погр. тип 1 А1_ВК'!H223</f>
        <v>5.4790843082224906E-2</v>
      </c>
      <c r="I226" s="1509">
        <f>'Погр. тип 1 А1_ВК'!I223</f>
        <v>0.45966248693967127</v>
      </c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</row>
    <row r="227" spans="1:23" s="90" customFormat="1" ht="15.75" thickBot="1">
      <c r="A227" s="92"/>
      <c r="B227" s="92"/>
      <c r="C227" s="93"/>
      <c r="D227" s="1849"/>
      <c r="E227" s="1509" t="s">
        <v>785</v>
      </c>
      <c r="F227" s="1509">
        <f>'Погр. тип 1 А1_рыхл'!F210</f>
        <v>0</v>
      </c>
      <c r="G227" s="1509">
        <f>'Погр. тип 1 А1_рыхл'!G210</f>
        <v>1.0489246931758334</v>
      </c>
      <c r="H227" s="1509">
        <f>'Погр. тип 1 А1_рыхл'!H210</f>
        <v>1.5512384765369802</v>
      </c>
      <c r="I227" s="1509">
        <f>'Погр. тип 1 А1_рыхл'!I210</f>
        <v>0.42331455476571811</v>
      </c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</row>
    <row r="228" spans="1:23" s="90" customFormat="1" ht="15.75" thickBot="1">
      <c r="A228" s="92"/>
      <c r="B228" s="92"/>
      <c r="C228" s="93"/>
      <c r="D228" s="1691"/>
      <c r="E228" s="1509" t="s">
        <v>855</v>
      </c>
      <c r="F228" s="1509">
        <f>F219</f>
        <v>0</v>
      </c>
      <c r="G228" s="1509">
        <f t="shared" ref="G228:I228" si="4">G219</f>
        <v>0.19036876001609707</v>
      </c>
      <c r="H228" s="1509">
        <f t="shared" si="4"/>
        <v>0.12680166541886334</v>
      </c>
      <c r="I228" s="1509">
        <f t="shared" si="4"/>
        <v>2.1309952894523163</v>
      </c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</row>
    <row r="229" spans="1:23" s="90" customFormat="1" ht="15.75" thickBot="1">
      <c r="A229" s="92"/>
      <c r="B229" s="92"/>
      <c r="C229" s="93"/>
      <c r="D229" s="1675" t="s">
        <v>839</v>
      </c>
      <c r="E229" s="1675" t="s">
        <v>17</v>
      </c>
      <c r="F229" s="1675">
        <f>П1А1!F215+'Погр. тип 1 А1_ВК'!F211+'Погр. тип 1 А1_рыхл'!F220+'Погр. тип 1 А1_ПКВ'!F220</f>
        <v>43680.39770657468</v>
      </c>
      <c r="G229" s="1675">
        <f>П1А1!G215+'Погр. тип 1 А1_ВК'!G211+'Погр. тип 1 А1_рыхл'!G220+'Погр. тип 1 А1_ПКВ'!G220</f>
        <v>48001.393615412577</v>
      </c>
      <c r="H229" s="1675">
        <f>П1А1!H215+'Погр. тип 1 А1_ВК'!H211+'Погр. тип 1 А1_рыхл'!H220+'Погр. тип 1 А1_ПКВ'!H220</f>
        <v>47142.725544097193</v>
      </c>
      <c r="I229" s="1675">
        <f>П1А1!I215+'Погр. тип 1 А1_ВК'!I211+'Погр. тип 1 А1_рыхл'!I220+'Погр. тип 1 А1_ПКВ'!I220</f>
        <v>45661.299832590812</v>
      </c>
      <c r="J229" s="1408">
        <f>F229+G229+H229+I229</f>
        <v>184485.81669867528</v>
      </c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</row>
    <row r="230" spans="1:23">
      <c r="J230" s="1408"/>
    </row>
    <row r="231" spans="1:23" s="90" customFormat="1">
      <c r="A231" s="92"/>
      <c r="B231" s="92"/>
      <c r="C231" s="93"/>
      <c r="D231" s="92"/>
      <c r="F231" s="1716"/>
      <c r="G231" s="1716"/>
      <c r="H231" s="1716"/>
      <c r="I231" s="1716"/>
      <c r="J231" s="1408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</row>
    <row r="232" spans="1:23" s="90" customFormat="1">
      <c r="A232" s="92"/>
      <c r="B232" s="92"/>
      <c r="C232" s="1725"/>
      <c r="D232" s="1726"/>
      <c r="E232" s="1727"/>
      <c r="F232" s="1727"/>
      <c r="G232" s="1727"/>
      <c r="H232" s="1727"/>
      <c r="I232" s="1727"/>
      <c r="J232" s="1728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</row>
    <row r="233" spans="1:23" ht="14.25">
      <c r="C233" s="1725"/>
      <c r="D233" s="1726"/>
      <c r="E233" s="1729" t="s">
        <v>76</v>
      </c>
      <c r="F233" s="1730" t="s">
        <v>75</v>
      </c>
      <c r="G233" s="1730" t="s">
        <v>74</v>
      </c>
      <c r="H233" s="1730" t="s">
        <v>73</v>
      </c>
      <c r="I233" s="1730" t="s">
        <v>72</v>
      </c>
      <c r="J233" s="1727"/>
    </row>
    <row r="234" spans="1:23" s="90" customFormat="1" ht="15.75">
      <c r="A234" s="92"/>
      <c r="B234" s="92"/>
      <c r="C234" s="1725"/>
      <c r="D234" s="1731" t="s">
        <v>858</v>
      </c>
      <c r="E234" s="1732" t="s">
        <v>1</v>
      </c>
      <c r="F234" s="1733">
        <v>38</v>
      </c>
      <c r="G234" s="1733">
        <v>37</v>
      </c>
      <c r="H234" s="1733">
        <v>37</v>
      </c>
      <c r="I234" s="1733">
        <v>37</v>
      </c>
      <c r="J234" s="1727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</row>
    <row r="235" spans="1:23" s="90" customFormat="1" ht="15.75">
      <c r="A235" s="92"/>
      <c r="B235" s="92"/>
      <c r="C235" s="1725"/>
      <c r="D235" s="1731" t="s">
        <v>859</v>
      </c>
      <c r="E235" s="1734" t="s">
        <v>1</v>
      </c>
      <c r="F235" s="1735">
        <f>F212</f>
        <v>29.900115909292026</v>
      </c>
      <c r="G235" s="1735">
        <f t="shared" ref="G235:I235" si="5">G212</f>
        <v>30.789360699720209</v>
      </c>
      <c r="H235" s="1735">
        <f t="shared" si="5"/>
        <v>30.685917371729698</v>
      </c>
      <c r="I235" s="1735">
        <f t="shared" si="5"/>
        <v>30.407504641725268</v>
      </c>
      <c r="J235" s="1736">
        <f>(F235+G235+H235+I235)/4</f>
        <v>30.4457246556168</v>
      </c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</row>
    <row r="236" spans="1:23" s="90" customFormat="1" ht="14.25">
      <c r="A236" s="92"/>
      <c r="B236" s="92"/>
      <c r="C236" s="1725"/>
      <c r="D236" s="1731" t="s">
        <v>631</v>
      </c>
      <c r="E236" s="1734" t="s">
        <v>1</v>
      </c>
      <c r="F236" s="1737">
        <f>F234-F212</f>
        <v>8.0998840907079739</v>
      </c>
      <c r="G236" s="1737">
        <f>G234-G212</f>
        <v>6.2106393002797908</v>
      </c>
      <c r="H236" s="1737">
        <f>H234-H212</f>
        <v>6.3140826282703024</v>
      </c>
      <c r="I236" s="1737">
        <f>I234-I212</f>
        <v>6.5924953582747321</v>
      </c>
      <c r="J236" s="1727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</row>
    <row r="237" spans="1:23">
      <c r="C237" s="1725"/>
      <c r="D237" s="1738" t="s">
        <v>860</v>
      </c>
      <c r="E237" s="1739" t="s">
        <v>145</v>
      </c>
      <c r="F237" s="1740">
        <f>'Свод для ПТО 2023г'!S37</f>
        <v>2.5917098173884741</v>
      </c>
      <c r="G237" s="1740">
        <v>3.0761567350207</v>
      </c>
      <c r="H237" s="1740">
        <v>2.87875455736607</v>
      </c>
      <c r="I237" s="1740">
        <v>2.99003815583723</v>
      </c>
      <c r="J237" s="1727"/>
    </row>
    <row r="238" spans="1:23" ht="14.25">
      <c r="C238" s="1725"/>
      <c r="D238" s="1731" t="s">
        <v>861</v>
      </c>
      <c r="E238" s="1734" t="s">
        <v>145</v>
      </c>
      <c r="F238" s="1737">
        <f>'Свод для ПТО 2023г'!S37</f>
        <v>2.5917098173884741</v>
      </c>
      <c r="G238" s="1737">
        <f>'Свод для ПТО 2023г'!S66</f>
        <v>3.0623726021898219</v>
      </c>
      <c r="H238" s="1737">
        <f>'Свод для ПТО 2023г'!S96</f>
        <v>3.26</v>
      </c>
      <c r="I238" s="1737">
        <f>'Свод для ПТО 2023г'!S126</f>
        <v>3</v>
      </c>
      <c r="J238" s="1727"/>
    </row>
    <row r="239" spans="1:23" ht="14.25">
      <c r="C239" s="1725"/>
      <c r="D239" s="1731" t="s">
        <v>631</v>
      </c>
      <c r="E239" s="1734" t="s">
        <v>145</v>
      </c>
      <c r="F239" s="1737">
        <f>F237-F238</f>
        <v>0</v>
      </c>
      <c r="G239" s="1737">
        <f t="shared" ref="G239:I239" si="6">G237-G238</f>
        <v>1.3784132830878093E-2</v>
      </c>
      <c r="H239" s="1737">
        <f t="shared" si="6"/>
        <v>-0.38124544263392979</v>
      </c>
      <c r="I239" s="1737">
        <f t="shared" si="6"/>
        <v>-9.9618441627700172E-3</v>
      </c>
      <c r="J239" s="1727"/>
    </row>
    <row r="240" spans="1:23" ht="14.25">
      <c r="C240" s="1725"/>
      <c r="D240" s="1731" t="s">
        <v>862</v>
      </c>
      <c r="E240" s="1734" t="s">
        <v>863</v>
      </c>
      <c r="F240" s="1737">
        <f>Э1А1!F10</f>
        <v>18.899999999999999</v>
      </c>
      <c r="G240" s="1737">
        <f>Э1А1!G10</f>
        <v>18.899999999999999</v>
      </c>
      <c r="H240" s="1737">
        <f>Э1А1!H10</f>
        <v>18.899999999999999</v>
      </c>
      <c r="I240" s="1737">
        <f>Э1А1!I10</f>
        <v>18.899999999999999</v>
      </c>
      <c r="J240" s="1727"/>
    </row>
    <row r="241" spans="3:10">
      <c r="C241" s="1725"/>
      <c r="D241" s="1726"/>
      <c r="E241" s="1726"/>
      <c r="F241" s="1741"/>
      <c r="G241" s="1741"/>
      <c r="H241" s="1741"/>
      <c r="I241" s="1741"/>
      <c r="J241" s="1727"/>
    </row>
  </sheetData>
  <sheetProtection formatColumns="0" formatRows="0" selectLockedCells="1"/>
  <mergeCells count="5">
    <mergeCell ref="C204:D204"/>
    <mergeCell ref="V206:V207"/>
    <mergeCell ref="V208:V209"/>
    <mergeCell ref="V210:V211"/>
    <mergeCell ref="D221:D227"/>
  </mergeCells>
  <printOptions horizontalCentered="1"/>
  <pageMargins left="0.51181102362204722" right="0.11811023622047245" top="0.94488188976377963" bottom="0.55118110236220474" header="0.31496062992125984" footer="0.31496062992125984"/>
  <pageSetup paperSize="9" scale="65" orientation="landscape" r:id="rId1"/>
  <headerFooter>
    <oddFooter>Страница  &amp;P из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N57"/>
  <sheetViews>
    <sheetView zoomScaleNormal="100" workbookViewId="0">
      <pane ySplit="5" topLeftCell="A39" activePane="bottomLeft" state="frozen"/>
      <selection activeCell="A2" sqref="A2:R40"/>
      <selection pane="bottomLeft" activeCell="D59" sqref="D59"/>
    </sheetView>
  </sheetViews>
  <sheetFormatPr defaultColWidth="9.140625" defaultRowHeight="15.75"/>
  <cols>
    <col min="1" max="1" width="4.42578125" style="400" customWidth="1"/>
    <col min="2" max="2" width="54.5703125" style="220" customWidth="1"/>
    <col min="3" max="3" width="12.7109375" style="219" customWidth="1"/>
    <col min="4" max="4" width="41.85546875" style="218" customWidth="1"/>
    <col min="5" max="5" width="11.140625" style="218" customWidth="1"/>
    <col min="6" max="6" width="13.7109375" style="217" bestFit="1" customWidth="1"/>
    <col min="7" max="9" width="13.7109375" style="91" bestFit="1" customWidth="1"/>
    <col min="10" max="10" width="65.7109375" style="361" customWidth="1"/>
    <col min="11" max="12" width="9.140625" style="1"/>
    <col min="13" max="13" width="10.140625" style="1" bestFit="1" customWidth="1"/>
    <col min="14" max="16384" width="9.140625" style="1"/>
  </cols>
  <sheetData>
    <row r="1" spans="1:10">
      <c r="J1" s="429" t="s">
        <v>237</v>
      </c>
    </row>
    <row r="2" spans="1:10">
      <c r="J2" s="429" t="s">
        <v>236</v>
      </c>
    </row>
    <row r="4" spans="1:10" ht="16.5" thickBot="1">
      <c r="A4" s="1851" t="s">
        <v>629</v>
      </c>
      <c r="B4" s="1851"/>
      <c r="C4" s="1851"/>
      <c r="D4" s="1851"/>
      <c r="E4" s="1851"/>
      <c r="F4" s="1851"/>
      <c r="G4" s="1851"/>
      <c r="H4" s="1851"/>
      <c r="I4" s="1851"/>
      <c r="J4" s="1851"/>
    </row>
    <row r="5" spans="1:10" s="3" customFormat="1" ht="31.5" customHeight="1" thickBot="1">
      <c r="A5" s="439" t="s">
        <v>80</v>
      </c>
      <c r="B5" s="440" t="s">
        <v>79</v>
      </c>
      <c r="C5" s="441" t="s">
        <v>78</v>
      </c>
      <c r="D5" s="442" t="s">
        <v>77</v>
      </c>
      <c r="E5" s="442" t="s">
        <v>76</v>
      </c>
      <c r="F5" s="437" t="s">
        <v>75</v>
      </c>
      <c r="G5" s="437" t="s">
        <v>74</v>
      </c>
      <c r="H5" s="437" t="s">
        <v>73</v>
      </c>
      <c r="I5" s="437" t="s">
        <v>72</v>
      </c>
      <c r="J5" s="443" t="s">
        <v>71</v>
      </c>
    </row>
    <row r="6" spans="1:10" s="3" customFormat="1" ht="19.5" customHeight="1">
      <c r="A6" s="12">
        <v>1</v>
      </c>
      <c r="B6" s="391" t="s">
        <v>246</v>
      </c>
      <c r="C6" s="392" t="s">
        <v>245</v>
      </c>
      <c r="D6" s="393"/>
      <c r="E6" s="394" t="s">
        <v>247</v>
      </c>
      <c r="F6" s="447">
        <v>354</v>
      </c>
      <c r="G6" s="447">
        <f t="shared" ref="G6:I9" si="0">F6</f>
        <v>354</v>
      </c>
      <c r="H6" s="447">
        <f t="shared" si="0"/>
        <v>354</v>
      </c>
      <c r="I6" s="447">
        <f t="shared" si="0"/>
        <v>354</v>
      </c>
      <c r="J6" s="396" t="s">
        <v>225</v>
      </c>
    </row>
    <row r="7" spans="1:10" s="3" customFormat="1" ht="19.5" customHeight="1">
      <c r="A7" s="12">
        <v>2</v>
      </c>
      <c r="B7" s="391" t="s">
        <v>260</v>
      </c>
      <c r="C7" s="392" t="s">
        <v>259</v>
      </c>
      <c r="D7" s="393"/>
      <c r="E7" s="394" t="s">
        <v>267</v>
      </c>
      <c r="F7" s="395">
        <v>48.8</v>
      </c>
      <c r="G7" s="395">
        <f t="shared" si="0"/>
        <v>48.8</v>
      </c>
      <c r="H7" s="395">
        <f t="shared" si="0"/>
        <v>48.8</v>
      </c>
      <c r="I7" s="395">
        <f t="shared" si="0"/>
        <v>48.8</v>
      </c>
      <c r="J7" s="396" t="s">
        <v>225</v>
      </c>
    </row>
    <row r="8" spans="1:10" s="3" customFormat="1" ht="19.5" customHeight="1">
      <c r="A8" s="12">
        <v>3</v>
      </c>
      <c r="B8" s="391" t="s">
        <v>248</v>
      </c>
      <c r="C8" s="392" t="s">
        <v>249</v>
      </c>
      <c r="D8" s="393"/>
      <c r="E8" s="394"/>
      <c r="F8" s="944">
        <v>0.9</v>
      </c>
      <c r="G8" s="944">
        <f t="shared" si="0"/>
        <v>0.9</v>
      </c>
      <c r="H8" s="944">
        <f t="shared" si="0"/>
        <v>0.9</v>
      </c>
      <c r="I8" s="944">
        <f t="shared" si="0"/>
        <v>0.9</v>
      </c>
      <c r="J8" s="396" t="s">
        <v>250</v>
      </c>
    </row>
    <row r="9" spans="1:10" s="3" customFormat="1" ht="19.5" customHeight="1">
      <c r="A9" s="12">
        <v>4</v>
      </c>
      <c r="B9" s="391" t="s">
        <v>252</v>
      </c>
      <c r="C9" s="392" t="s">
        <v>251</v>
      </c>
      <c r="D9" s="393"/>
      <c r="E9" s="394"/>
      <c r="F9" s="944">
        <v>0.8</v>
      </c>
      <c r="G9" s="944">
        <f t="shared" si="0"/>
        <v>0.8</v>
      </c>
      <c r="H9" s="944">
        <f t="shared" si="0"/>
        <v>0.8</v>
      </c>
      <c r="I9" s="944">
        <f t="shared" si="0"/>
        <v>0.8</v>
      </c>
      <c r="J9" s="396" t="s">
        <v>253</v>
      </c>
    </row>
    <row r="10" spans="1:10" s="3" customFormat="1" ht="26.25" customHeight="1">
      <c r="A10" s="12">
        <v>5</v>
      </c>
      <c r="B10" s="391" t="s">
        <v>255</v>
      </c>
      <c r="C10" s="392" t="s">
        <v>254</v>
      </c>
      <c r="D10" s="393"/>
      <c r="E10" s="394"/>
      <c r="F10" s="944">
        <v>0.18</v>
      </c>
      <c r="G10" s="944">
        <f t="shared" ref="G10:I14" si="1">F10</f>
        <v>0.18</v>
      </c>
      <c r="H10" s="944">
        <f t="shared" si="1"/>
        <v>0.18</v>
      </c>
      <c r="I10" s="944">
        <f t="shared" si="1"/>
        <v>0.18</v>
      </c>
      <c r="J10" s="396" t="s">
        <v>256</v>
      </c>
    </row>
    <row r="11" spans="1:10" s="3" customFormat="1" ht="33" customHeight="1">
      <c r="A11" s="12">
        <v>6</v>
      </c>
      <c r="B11" s="391" t="s">
        <v>258</v>
      </c>
      <c r="C11" s="392" t="s">
        <v>257</v>
      </c>
      <c r="D11" s="392" t="s">
        <v>262</v>
      </c>
      <c r="E11" s="394"/>
      <c r="F11" s="450">
        <f>0.78*0.8-0.22</f>
        <v>0.40400000000000014</v>
      </c>
      <c r="G11" s="450">
        <f>0.78*0.8-0.22</f>
        <v>0.40400000000000014</v>
      </c>
      <c r="H11" s="450">
        <f>0.78*0.8-0.22</f>
        <v>0.40400000000000014</v>
      </c>
      <c r="I11" s="450">
        <f>0.78*0.8-0.22</f>
        <v>0.40400000000000014</v>
      </c>
      <c r="J11" s="449" t="s">
        <v>263</v>
      </c>
    </row>
    <row r="12" spans="1:10" s="3" customFormat="1" ht="19.5" customHeight="1">
      <c r="A12" s="12">
        <v>7</v>
      </c>
      <c r="B12" s="391" t="s">
        <v>261</v>
      </c>
      <c r="C12" s="392" t="s">
        <v>45</v>
      </c>
      <c r="D12" s="393"/>
      <c r="E12" s="394" t="s">
        <v>264</v>
      </c>
      <c r="F12" s="395">
        <v>9.8066499999999994</v>
      </c>
      <c r="G12" s="395">
        <f t="shared" si="1"/>
        <v>9.8066499999999994</v>
      </c>
      <c r="H12" s="395">
        <f t="shared" si="1"/>
        <v>9.8066499999999994</v>
      </c>
      <c r="I12" s="395">
        <f t="shared" si="1"/>
        <v>9.8066499999999994</v>
      </c>
      <c r="J12" s="396" t="s">
        <v>11</v>
      </c>
    </row>
    <row r="13" spans="1:10" s="89" customFormat="1" ht="16.5">
      <c r="A13" s="12">
        <v>8</v>
      </c>
      <c r="B13" s="391" t="s">
        <v>244</v>
      </c>
      <c r="C13" s="392" t="s">
        <v>265</v>
      </c>
      <c r="D13" s="451" t="s">
        <v>266</v>
      </c>
      <c r="E13" s="394" t="s">
        <v>192</v>
      </c>
      <c r="F13" s="448">
        <f>IFERROR((F6*F8*F9*(1-F10))/(F7*F12*F11),0)</f>
        <v>1.0810051131022143</v>
      </c>
      <c r="G13" s="448">
        <f>IFERROR((G6*G8*G9*(1-G10))/(G7*G12*G11),0)</f>
        <v>1.0810051131022143</v>
      </c>
      <c r="H13" s="448">
        <f>IFERROR((H6*H8*H9*(1-H10))/(H7*H12*H11),0)</f>
        <v>1.0810051131022143</v>
      </c>
      <c r="I13" s="448">
        <f>IFERROR((I6*I8*I9*(1-I10))/(I7*I12*I11),0)</f>
        <v>1.0810051131022143</v>
      </c>
      <c r="J13" s="449"/>
    </row>
    <row r="14" spans="1:10" s="89" customFormat="1" ht="16.5">
      <c r="A14" s="7">
        <v>9</v>
      </c>
      <c r="B14" s="229" t="s">
        <v>194</v>
      </c>
      <c r="C14" s="232" t="s">
        <v>269</v>
      </c>
      <c r="D14" s="228"/>
      <c r="E14" s="227" t="s">
        <v>192</v>
      </c>
      <c r="F14" s="338">
        <v>1.1000000000000001</v>
      </c>
      <c r="G14" s="338">
        <f t="shared" si="1"/>
        <v>1.1000000000000001</v>
      </c>
      <c r="H14" s="338">
        <f t="shared" si="1"/>
        <v>1.1000000000000001</v>
      </c>
      <c r="I14" s="338">
        <f t="shared" si="1"/>
        <v>1.1000000000000001</v>
      </c>
      <c r="J14" s="375" t="s">
        <v>225</v>
      </c>
    </row>
    <row r="15" spans="1:10" s="89" customFormat="1" ht="16.5">
      <c r="A15" s="7">
        <v>10</v>
      </c>
      <c r="B15" s="229" t="s">
        <v>193</v>
      </c>
      <c r="C15" s="232" t="s">
        <v>268</v>
      </c>
      <c r="D15" s="232" t="s">
        <v>270</v>
      </c>
      <c r="E15" s="227" t="s">
        <v>192</v>
      </c>
      <c r="F15" s="452">
        <f>F16*0.9</f>
        <v>3.69</v>
      </c>
      <c r="G15" s="452">
        <f>G16*0.9</f>
        <v>3.69</v>
      </c>
      <c r="H15" s="452">
        <f>H16*0.9</f>
        <v>3.69</v>
      </c>
      <c r="I15" s="452">
        <f>I16*0.9</f>
        <v>3.69</v>
      </c>
      <c r="J15" s="372"/>
    </row>
    <row r="16" spans="1:10" s="89" customFormat="1" ht="16.5">
      <c r="A16" s="7">
        <v>11</v>
      </c>
      <c r="B16" s="229" t="s">
        <v>271</v>
      </c>
      <c r="C16" s="232" t="s">
        <v>272</v>
      </c>
      <c r="D16" s="232"/>
      <c r="E16" s="227" t="s">
        <v>192</v>
      </c>
      <c r="F16" s="338">
        <v>4.0999999999999996</v>
      </c>
      <c r="G16" s="338">
        <f t="shared" ref="G16:I22" si="2">F16</f>
        <v>4.0999999999999996</v>
      </c>
      <c r="H16" s="338">
        <f t="shared" si="2"/>
        <v>4.0999999999999996</v>
      </c>
      <c r="I16" s="338">
        <f t="shared" si="2"/>
        <v>4.0999999999999996</v>
      </c>
      <c r="J16" s="375" t="s">
        <v>273</v>
      </c>
    </row>
    <row r="17" spans="1:10" s="89" customFormat="1" ht="15">
      <c r="A17" s="7">
        <v>12</v>
      </c>
      <c r="B17" s="229" t="s">
        <v>191</v>
      </c>
      <c r="C17" s="232" t="s">
        <v>190</v>
      </c>
      <c r="D17" s="228"/>
      <c r="E17" s="227" t="s">
        <v>58</v>
      </c>
      <c r="F17" s="338">
        <v>4.6950000000000003</v>
      </c>
      <c r="G17" s="338">
        <f t="shared" si="2"/>
        <v>4.6950000000000003</v>
      </c>
      <c r="H17" s="338">
        <f t="shared" si="2"/>
        <v>4.6950000000000003</v>
      </c>
      <c r="I17" s="338">
        <f t="shared" si="2"/>
        <v>4.6950000000000003</v>
      </c>
      <c r="J17" s="375" t="s">
        <v>225</v>
      </c>
    </row>
    <row r="18" spans="1:10" s="89" customFormat="1" ht="15">
      <c r="A18" s="7">
        <v>13</v>
      </c>
      <c r="B18" s="229" t="s">
        <v>189</v>
      </c>
      <c r="C18" s="232" t="s">
        <v>50</v>
      </c>
      <c r="D18" s="228"/>
      <c r="E18" s="227" t="s">
        <v>58</v>
      </c>
      <c r="F18" s="338">
        <v>2</v>
      </c>
      <c r="G18" s="338">
        <f t="shared" si="2"/>
        <v>2</v>
      </c>
      <c r="H18" s="338">
        <f t="shared" si="2"/>
        <v>2</v>
      </c>
      <c r="I18" s="338">
        <f t="shared" si="2"/>
        <v>2</v>
      </c>
      <c r="J18" s="375" t="s">
        <v>225</v>
      </c>
    </row>
    <row r="19" spans="1:10" s="89" customFormat="1" ht="18">
      <c r="A19" s="7">
        <v>14</v>
      </c>
      <c r="B19" s="229" t="s">
        <v>188</v>
      </c>
      <c r="C19" s="371" t="s">
        <v>187</v>
      </c>
      <c r="D19" s="228"/>
      <c r="E19" s="227" t="s">
        <v>104</v>
      </c>
      <c r="F19" s="338">
        <v>2.8</v>
      </c>
      <c r="G19" s="338">
        <f t="shared" si="2"/>
        <v>2.8</v>
      </c>
      <c r="H19" s="338">
        <f t="shared" si="2"/>
        <v>2.8</v>
      </c>
      <c r="I19" s="338">
        <f t="shared" si="2"/>
        <v>2.8</v>
      </c>
      <c r="J19" s="375"/>
    </row>
    <row r="20" spans="1:10" s="89" customFormat="1" ht="15">
      <c r="A20" s="7">
        <v>15</v>
      </c>
      <c r="B20" s="229" t="s">
        <v>279</v>
      </c>
      <c r="C20" s="233" t="s">
        <v>186</v>
      </c>
      <c r="D20" s="228"/>
      <c r="E20" s="227" t="s">
        <v>58</v>
      </c>
      <c r="F20" s="339">
        <v>10</v>
      </c>
      <c r="G20" s="339">
        <f t="shared" si="2"/>
        <v>10</v>
      </c>
      <c r="H20" s="339">
        <f t="shared" si="2"/>
        <v>10</v>
      </c>
      <c r="I20" s="339">
        <f t="shared" si="2"/>
        <v>10</v>
      </c>
      <c r="J20" s="375" t="s">
        <v>280</v>
      </c>
    </row>
    <row r="21" spans="1:10" s="89" customFormat="1" ht="28.5" customHeight="1">
      <c r="A21" s="7">
        <v>16</v>
      </c>
      <c r="B21" s="229" t="s">
        <v>238</v>
      </c>
      <c r="C21" s="233" t="s">
        <v>239</v>
      </c>
      <c r="D21" s="228"/>
      <c r="E21" s="227" t="s">
        <v>240</v>
      </c>
      <c r="F21" s="339">
        <v>35</v>
      </c>
      <c r="G21" s="339">
        <f t="shared" si="2"/>
        <v>35</v>
      </c>
      <c r="H21" s="339">
        <f t="shared" si="2"/>
        <v>35</v>
      </c>
      <c r="I21" s="339">
        <f t="shared" si="2"/>
        <v>35</v>
      </c>
      <c r="J21" s="375" t="s">
        <v>241</v>
      </c>
    </row>
    <row r="22" spans="1:10" s="89" customFormat="1" ht="15">
      <c r="A22" s="7">
        <v>17</v>
      </c>
      <c r="B22" s="229" t="s">
        <v>277</v>
      </c>
      <c r="C22" s="232" t="s">
        <v>185</v>
      </c>
      <c r="D22" s="228"/>
      <c r="E22" s="227" t="s">
        <v>179</v>
      </c>
      <c r="F22" s="338">
        <v>4</v>
      </c>
      <c r="G22" s="338">
        <f t="shared" si="2"/>
        <v>4</v>
      </c>
      <c r="H22" s="338">
        <f t="shared" si="2"/>
        <v>4</v>
      </c>
      <c r="I22" s="338">
        <f t="shared" si="2"/>
        <v>4</v>
      </c>
      <c r="J22" s="375" t="s">
        <v>276</v>
      </c>
    </row>
    <row r="23" spans="1:10" s="89" customFormat="1" ht="15">
      <c r="A23" s="7">
        <v>18</v>
      </c>
      <c r="B23" s="229" t="s">
        <v>281</v>
      </c>
      <c r="C23" s="232" t="s">
        <v>184</v>
      </c>
      <c r="D23" s="228"/>
      <c r="E23" s="227" t="s">
        <v>179</v>
      </c>
      <c r="F23" s="231">
        <f>IFERROR(F20/F14,0)</f>
        <v>9.0909090909090899</v>
      </c>
      <c r="G23" s="231">
        <f>IFERROR(G20/G14,0)</f>
        <v>9.0909090909090899</v>
      </c>
      <c r="H23" s="231">
        <f>IFERROR(H20/H14,0)</f>
        <v>9.0909090909090899</v>
      </c>
      <c r="I23" s="231">
        <f>IFERROR(I20/I14,0)</f>
        <v>9.0909090909090899</v>
      </c>
      <c r="J23" s="372"/>
    </row>
    <row r="24" spans="1:10" s="89" customFormat="1" ht="60" customHeight="1">
      <c r="A24" s="7">
        <v>19</v>
      </c>
      <c r="B24" s="229" t="s">
        <v>274</v>
      </c>
      <c r="C24" s="232" t="s">
        <v>275</v>
      </c>
      <c r="D24" s="228"/>
      <c r="E24" s="227" t="s">
        <v>179</v>
      </c>
      <c r="F24" s="339">
        <v>6</v>
      </c>
      <c r="G24" s="339">
        <f>F24</f>
        <v>6</v>
      </c>
      <c r="H24" s="339">
        <f>G24</f>
        <v>6</v>
      </c>
      <c r="I24" s="339">
        <f>H24</f>
        <v>6</v>
      </c>
      <c r="J24" s="375" t="s">
        <v>278</v>
      </c>
    </row>
    <row r="25" spans="1:10" s="89" customFormat="1" ht="15">
      <c r="A25" s="7">
        <v>20</v>
      </c>
      <c r="B25" s="229" t="s">
        <v>183</v>
      </c>
      <c r="C25" s="232" t="s">
        <v>182</v>
      </c>
      <c r="D25" s="228"/>
      <c r="E25" s="227" t="s">
        <v>179</v>
      </c>
      <c r="F25" s="231">
        <f>IF(F15=0,0,F20/F15)</f>
        <v>2.7100271002710028</v>
      </c>
      <c r="G25" s="231">
        <f>IF(G15=0,0,G20/G15)</f>
        <v>2.7100271002710028</v>
      </c>
      <c r="H25" s="231">
        <f>IF(H15=0,0,H20/H15)</f>
        <v>2.7100271002710028</v>
      </c>
      <c r="I25" s="231">
        <f>IF(I15=0,0,I20/I15)</f>
        <v>2.7100271002710028</v>
      </c>
      <c r="J25" s="372"/>
    </row>
    <row r="26" spans="1:10" s="89" customFormat="1" ht="15">
      <c r="A26" s="7">
        <v>21</v>
      </c>
      <c r="B26" s="229" t="s">
        <v>181</v>
      </c>
      <c r="C26" s="230" t="s">
        <v>180</v>
      </c>
      <c r="D26" s="228"/>
      <c r="E26" s="227" t="s">
        <v>179</v>
      </c>
      <c r="F26" s="79">
        <f>F22+F23+F24+F25</f>
        <v>21.800936191180092</v>
      </c>
      <c r="G26" s="79">
        <f>G22+G23+G24+G25</f>
        <v>21.800936191180092</v>
      </c>
      <c r="H26" s="79">
        <f>H22+H23+H24+H25</f>
        <v>21.800936191180092</v>
      </c>
      <c r="I26" s="79">
        <f>I22+I23+I24+I25</f>
        <v>21.800936191180092</v>
      </c>
      <c r="J26" s="373"/>
    </row>
    <row r="27" spans="1:10" s="89" customFormat="1" ht="111" customHeight="1">
      <c r="A27" s="7">
        <v>22</v>
      </c>
      <c r="B27" s="229" t="s">
        <v>178</v>
      </c>
      <c r="C27" s="32" t="s">
        <v>177</v>
      </c>
      <c r="D27" s="228"/>
      <c r="E27" s="227"/>
      <c r="F27" s="246">
        <v>0.95</v>
      </c>
      <c r="G27" s="246">
        <f t="shared" ref="G27:I30" si="3">F27</f>
        <v>0.95</v>
      </c>
      <c r="H27" s="246">
        <f t="shared" si="3"/>
        <v>0.95</v>
      </c>
      <c r="I27" s="246">
        <f t="shared" si="3"/>
        <v>0.95</v>
      </c>
      <c r="J27" s="446" t="s">
        <v>243</v>
      </c>
    </row>
    <row r="28" spans="1:10" s="89" customFormat="1" ht="19.5" customHeight="1">
      <c r="A28" s="7">
        <v>23</v>
      </c>
      <c r="B28" s="229" t="s">
        <v>285</v>
      </c>
      <c r="C28" s="32" t="s">
        <v>284</v>
      </c>
      <c r="D28" s="228"/>
      <c r="E28" s="227"/>
      <c r="F28" s="246">
        <v>0.95</v>
      </c>
      <c r="G28" s="246">
        <f t="shared" si="3"/>
        <v>0.95</v>
      </c>
      <c r="H28" s="246">
        <f t="shared" si="3"/>
        <v>0.95</v>
      </c>
      <c r="I28" s="246">
        <f t="shared" si="3"/>
        <v>0.95</v>
      </c>
      <c r="J28" s="446" t="s">
        <v>286</v>
      </c>
    </row>
    <row r="29" spans="1:10" s="89" customFormat="1" ht="15">
      <c r="A29" s="7">
        <v>24</v>
      </c>
      <c r="B29" s="229" t="s">
        <v>176</v>
      </c>
      <c r="C29" s="32" t="s">
        <v>175</v>
      </c>
      <c r="D29" s="228"/>
      <c r="E29" s="227"/>
      <c r="F29" s="458">
        <v>0.02</v>
      </c>
      <c r="G29" s="458">
        <f t="shared" si="3"/>
        <v>0.02</v>
      </c>
      <c r="H29" s="458">
        <f t="shared" si="3"/>
        <v>0.02</v>
      </c>
      <c r="I29" s="458">
        <f t="shared" si="3"/>
        <v>0.02</v>
      </c>
      <c r="J29" s="454" t="s">
        <v>290</v>
      </c>
    </row>
    <row r="30" spans="1:10" s="89" customFormat="1" ht="90">
      <c r="A30" s="397">
        <v>25</v>
      </c>
      <c r="B30" s="226" t="s">
        <v>174</v>
      </c>
      <c r="C30" s="32" t="s">
        <v>116</v>
      </c>
      <c r="D30" s="32" t="s">
        <v>115</v>
      </c>
      <c r="E30" s="32"/>
      <c r="F30" s="340">
        <v>1.375</v>
      </c>
      <c r="G30" s="340">
        <f t="shared" si="3"/>
        <v>1.375</v>
      </c>
      <c r="H30" s="340">
        <f t="shared" si="3"/>
        <v>1.375</v>
      </c>
      <c r="I30" s="340">
        <f t="shared" si="3"/>
        <v>1.375</v>
      </c>
      <c r="J30" s="455" t="s">
        <v>242</v>
      </c>
    </row>
    <row r="31" spans="1:10" s="89" customFormat="1" ht="15">
      <c r="A31" s="397">
        <v>26</v>
      </c>
      <c r="B31" s="226" t="s">
        <v>288</v>
      </c>
      <c r="C31" s="32" t="s">
        <v>289</v>
      </c>
      <c r="D31" s="457" t="s">
        <v>283</v>
      </c>
      <c r="E31" s="32"/>
      <c r="F31" s="225">
        <f>1-(F20*F29)</f>
        <v>0.8</v>
      </c>
      <c r="G31" s="225">
        <f>1-(G20*G29)</f>
        <v>0.8</v>
      </c>
      <c r="H31" s="225">
        <f>1-(H20*H29)</f>
        <v>0.8</v>
      </c>
      <c r="I31" s="225">
        <f>1-(I20*I29)</f>
        <v>0.8</v>
      </c>
      <c r="J31" s="374"/>
    </row>
    <row r="32" spans="1:10" s="89" customFormat="1" ht="18.75" thickBot="1">
      <c r="A32" s="398">
        <v>27</v>
      </c>
      <c r="B32" s="224" t="s">
        <v>173</v>
      </c>
      <c r="C32" s="223" t="s">
        <v>172</v>
      </c>
      <c r="D32" s="456" t="s">
        <v>282</v>
      </c>
      <c r="E32" s="26" t="s">
        <v>13</v>
      </c>
      <c r="F32" s="222">
        <f>IFERROR((F17*(F18^2))/(2*TAN(F21*PI()/180))/F30,0)</f>
        <v>9.7529525696788788</v>
      </c>
      <c r="G32" s="222">
        <f>IFERROR((G17*(G18^2))/(2*TAN(G21*PI()/180))/G30,0)</f>
        <v>9.7529525696788788</v>
      </c>
      <c r="H32" s="222">
        <f>IFERROR((H17*(H18^2))/(2*TAN(H21*PI()/180))/H30,0)</f>
        <v>9.7529525696788788</v>
      </c>
      <c r="I32" s="222">
        <f>IFERROR((I17*(I18^2))/(2*TAN(I21*PI()/180))/I30,0)</f>
        <v>9.7529525696788788</v>
      </c>
      <c r="J32" s="378"/>
    </row>
    <row r="33" spans="1:14" s="89" customFormat="1" ht="17.25" thickBot="1">
      <c r="A33" s="721">
        <v>28</v>
      </c>
      <c r="B33" s="869" t="s">
        <v>522</v>
      </c>
      <c r="C33" s="870" t="s">
        <v>171</v>
      </c>
      <c r="D33" s="376" t="s">
        <v>287</v>
      </c>
      <c r="E33" s="850" t="s">
        <v>170</v>
      </c>
      <c r="F33" s="884">
        <f>IFERROR(3600*F32*F27*F28*F31/F26,0)</f>
        <v>1162.7883360974665</v>
      </c>
      <c r="G33" s="884">
        <f>IFERROR(3600*G32*G27*G28*G31/G26,0)</f>
        <v>1162.7883360974665</v>
      </c>
      <c r="H33" s="884">
        <f>IFERROR(3600*H32*H27*H28*H31/H26,0)</f>
        <v>1162.7883360974665</v>
      </c>
      <c r="I33" s="884">
        <f>IFERROR(3600*I32*I27*I28*I31/I26,0)</f>
        <v>1162.7883360974665</v>
      </c>
      <c r="J33" s="871"/>
    </row>
    <row r="34" spans="1:14" s="3" customFormat="1" ht="21.75" customHeight="1" thickBot="1">
      <c r="A34" s="1829" t="s">
        <v>523</v>
      </c>
      <c r="B34" s="1830"/>
      <c r="C34" s="1830"/>
      <c r="D34" s="1830"/>
      <c r="E34" s="1830"/>
      <c r="F34" s="1830"/>
      <c r="G34" s="1830"/>
      <c r="H34" s="1830"/>
      <c r="I34" s="1830"/>
      <c r="J34" s="1831"/>
    </row>
    <row r="35" spans="1:14" s="3" customFormat="1" ht="34.5" customHeight="1" thickBot="1">
      <c r="A35" s="712">
        <v>29</v>
      </c>
      <c r="B35" s="873" t="s">
        <v>496</v>
      </c>
      <c r="C35" s="714" t="s">
        <v>366</v>
      </c>
      <c r="D35" s="720" t="s">
        <v>497</v>
      </c>
      <c r="E35" s="725" t="s">
        <v>170</v>
      </c>
      <c r="F35" s="747">
        <f>F33</f>
        <v>1162.7883360974665</v>
      </c>
      <c r="G35" s="747">
        <f>G33</f>
        <v>1162.7883360974665</v>
      </c>
      <c r="H35" s="747">
        <f>H33</f>
        <v>1162.7883360974665</v>
      </c>
      <c r="I35" s="747">
        <f>I33</f>
        <v>1162.7883360974665</v>
      </c>
      <c r="J35" s="719" t="s">
        <v>495</v>
      </c>
    </row>
    <row r="36" spans="1:14" s="3" customFormat="1" ht="17.25" thickBot="1">
      <c r="A36" s="712">
        <v>30</v>
      </c>
      <c r="B36" s="874" t="s">
        <v>541</v>
      </c>
      <c r="C36" s="714" t="s">
        <v>500</v>
      </c>
      <c r="D36" s="715" t="s">
        <v>351</v>
      </c>
      <c r="E36" s="716" t="s">
        <v>17</v>
      </c>
      <c r="F36" s="1030">
        <f>F57</f>
        <v>6168.7833333333328</v>
      </c>
      <c r="G36" s="1030">
        <f>G57</f>
        <v>6679.4665750915756</v>
      </c>
      <c r="H36" s="1030">
        <f>H57</f>
        <v>7362.2786231884056</v>
      </c>
      <c r="I36" s="1030">
        <f>I57</f>
        <v>7957.1289855072464</v>
      </c>
      <c r="J36" s="718" t="s">
        <v>351</v>
      </c>
    </row>
    <row r="37" spans="1:14" s="3" customFormat="1" ht="30">
      <c r="A37" s="520">
        <v>31</v>
      </c>
      <c r="B37" s="875" t="s">
        <v>538</v>
      </c>
      <c r="C37" s="83" t="s">
        <v>524</v>
      </c>
      <c r="D37" s="82"/>
      <c r="E37" s="81" t="s">
        <v>17</v>
      </c>
      <c r="F37" s="710">
        <v>200</v>
      </c>
      <c r="G37" s="710">
        <v>200</v>
      </c>
      <c r="H37" s="710">
        <v>200</v>
      </c>
      <c r="I37" s="710">
        <v>200</v>
      </c>
      <c r="J37" s="711" t="s">
        <v>494</v>
      </c>
    </row>
    <row r="38" spans="1:14" s="3" customFormat="1" ht="30.75" thickBot="1">
      <c r="A38" s="860">
        <v>32</v>
      </c>
      <c r="B38" s="876" t="s">
        <v>540</v>
      </c>
      <c r="C38" s="862" t="s">
        <v>501</v>
      </c>
      <c r="D38" s="553" t="s">
        <v>537</v>
      </c>
      <c r="E38" s="863" t="s">
        <v>17</v>
      </c>
      <c r="F38" s="864">
        <f>IF(F36-F37&lt;0,0,F36-F37)</f>
        <v>5968.7833333333328</v>
      </c>
      <c r="G38" s="864">
        <f>IF(G36-G37&lt;0,0,G36-G37)</f>
        <v>6479.4665750915756</v>
      </c>
      <c r="H38" s="864">
        <f>IF(H36-H37&lt;0,0,H36-H37)</f>
        <v>7162.2786231884056</v>
      </c>
      <c r="I38" s="864">
        <f>IF(I36-I37&lt;0,0,I36-I37)</f>
        <v>7757.1289855072464</v>
      </c>
      <c r="J38" s="556"/>
    </row>
    <row r="39" spans="1:14" s="3" customFormat="1" ht="19.5" customHeight="1" thickBot="1">
      <c r="A39" s="882">
        <v>33</v>
      </c>
      <c r="B39" s="877" t="s">
        <v>16</v>
      </c>
      <c r="C39" s="866" t="s">
        <v>15</v>
      </c>
      <c r="D39" s="14" t="s">
        <v>508</v>
      </c>
      <c r="E39" s="867" t="s">
        <v>13</v>
      </c>
      <c r="F39" s="18">
        <f>ROUND(F35*F38,-2)</f>
        <v>6940400</v>
      </c>
      <c r="G39" s="18">
        <f>ROUND(G35*G38,-2)</f>
        <v>7534200</v>
      </c>
      <c r="H39" s="18">
        <f>ROUND(H35*H38,-2)</f>
        <v>8328200</v>
      </c>
      <c r="I39" s="18">
        <f>ROUND(I35*I38,-2)</f>
        <v>9019900</v>
      </c>
      <c r="J39" s="868"/>
    </row>
    <row r="40" spans="1:14" s="3" customFormat="1" ht="20.25" customHeight="1">
      <c r="A40" s="368">
        <v>34</v>
      </c>
      <c r="B40" s="878" t="s">
        <v>9</v>
      </c>
      <c r="C40" s="62" t="s">
        <v>8</v>
      </c>
      <c r="D40" s="14" t="s">
        <v>125</v>
      </c>
      <c r="E40" s="13" t="s">
        <v>13</v>
      </c>
      <c r="F40" s="1852">
        <f>F39+G39+H39+I39</f>
        <v>31822700</v>
      </c>
      <c r="G40" s="1853"/>
      <c r="H40" s="1853"/>
      <c r="I40" s="1854"/>
      <c r="J40" s="42"/>
    </row>
    <row r="41" spans="1:14" s="3" customFormat="1" ht="29.25" thickBot="1">
      <c r="A41" s="883">
        <v>35</v>
      </c>
      <c r="B41" s="879" t="s">
        <v>539</v>
      </c>
      <c r="C41" s="381"/>
      <c r="D41" s="379"/>
      <c r="E41" s="234" t="s">
        <v>291</v>
      </c>
      <c r="F41" s="453">
        <f>'Экс 1 (3000) '!F55+'Экс 1 (3000) '!F56</f>
        <v>4001473.7796249995</v>
      </c>
      <c r="G41" s="453">
        <f>'Экс 1 (3000) '!G55+'Экс 1 (3000) '!G56</f>
        <v>3986202.5713749696</v>
      </c>
      <c r="H41" s="453">
        <f>'Экс 1 (3000) '!H55+'Экс 1 (3000) '!H56</f>
        <v>3690118</v>
      </c>
      <c r="I41" s="453">
        <f>'Экс 1 (3000) '!I55+'Экс 1 (3000) '!I56</f>
        <v>3454405</v>
      </c>
      <c r="J41" s="243" t="s">
        <v>510</v>
      </c>
    </row>
    <row r="42" spans="1:14" ht="30.75" customHeight="1" thickBot="1">
      <c r="A42" s="872">
        <v>36</v>
      </c>
      <c r="B42" s="880" t="s">
        <v>226</v>
      </c>
      <c r="C42" s="385"/>
      <c r="D42" s="386"/>
      <c r="E42" s="387" t="s">
        <v>0</v>
      </c>
      <c r="F42" s="388">
        <v>6</v>
      </c>
      <c r="G42" s="388">
        <v>6</v>
      </c>
      <c r="H42" s="388">
        <v>6</v>
      </c>
      <c r="I42" s="388">
        <v>6</v>
      </c>
      <c r="J42" s="389" t="s">
        <v>200</v>
      </c>
    </row>
    <row r="43" spans="1:14" ht="40.5" customHeight="1" thickBot="1">
      <c r="A43" s="342">
        <v>37</v>
      </c>
      <c r="B43" s="881" t="s">
        <v>542</v>
      </c>
      <c r="C43" s="870"/>
      <c r="D43" s="376"/>
      <c r="E43" s="850" t="s">
        <v>1</v>
      </c>
      <c r="F43" s="1233">
        <f>IF(F39=0,0,F41/F39)*F42</f>
        <v>3.4592880349475532</v>
      </c>
      <c r="G43" s="670">
        <f>IF(G39=0,0,G41/G39)*G42</f>
        <v>3.1744863991199885</v>
      </c>
      <c r="H43" s="670">
        <f>IF(H39=0,0,H41/H39)*H42</f>
        <v>2.6585226099277155</v>
      </c>
      <c r="I43" s="670">
        <f>IF(I39=0,0,I41/I39)*I42</f>
        <v>2.2978558520604442</v>
      </c>
      <c r="J43" s="871" t="s">
        <v>224</v>
      </c>
      <c r="K43" s="1184">
        <f>AVERAGE(F43:I43)</f>
        <v>2.8975382240139251</v>
      </c>
      <c r="L43" s="1">
        <v>2.5478784310584599</v>
      </c>
      <c r="M43" s="1">
        <f>'Погр. тип 1 ск.'!J36</f>
        <v>15132199.35099997</v>
      </c>
      <c r="N43" s="1">
        <f>M43/L43</f>
        <v>5939137.1136626918</v>
      </c>
    </row>
    <row r="44" spans="1:14" ht="16.5" thickBot="1">
      <c r="A44" s="1087"/>
      <c r="B44" s="1088"/>
      <c r="C44" s="1089"/>
      <c r="D44" s="1090"/>
      <c r="E44" s="1091"/>
      <c r="F44" s="1092"/>
      <c r="G44" s="1092"/>
      <c r="H44" s="1092"/>
      <c r="I44" s="1092"/>
      <c r="J44" s="1093"/>
      <c r="N44" s="1">
        <v>5887251.0623548804</v>
      </c>
    </row>
    <row r="45" spans="1:14" ht="84" customHeight="1" thickBot="1">
      <c r="A45" s="342">
        <v>38</v>
      </c>
      <c r="B45" s="881" t="s">
        <v>642</v>
      </c>
      <c r="C45" s="870"/>
      <c r="D45" s="376"/>
      <c r="E45" s="1032" t="s">
        <v>1</v>
      </c>
      <c r="F45" s="1621">
        <f>ROUNDUP(F43,0)</f>
        <v>4</v>
      </c>
      <c r="G45" s="1621">
        <f>ROUNDUP(G43,0)</f>
        <v>4</v>
      </c>
      <c r="H45" s="1621">
        <f>ROUNDUP(H43,0)</f>
        <v>3</v>
      </c>
      <c r="I45" s="1621">
        <f>ROUNDUP(I43,0)</f>
        <v>3</v>
      </c>
      <c r="J45" s="871" t="s">
        <v>843</v>
      </c>
    </row>
    <row r="46" spans="1:14" ht="16.5" thickBot="1">
      <c r="A46" s="342">
        <v>39</v>
      </c>
      <c r="B46" s="881" t="s">
        <v>635</v>
      </c>
      <c r="C46" s="870"/>
      <c r="D46" s="376"/>
      <c r="E46" s="1027" t="s">
        <v>1</v>
      </c>
      <c r="F46" s="670">
        <f>(('Экс 1 (3000) '!F68+'Экс 2 (2600)'!F52+'Экс 3 (2000)'!F52+'Экс 4 (1250)'!F52)+'Погр. тип 1 ск.'!F31+'Погр. тип 1_ВК '!F31+ЭШ_рыхлая!F41)/2*0.8</f>
        <v>3.2769512468390389</v>
      </c>
      <c r="G46" s="670">
        <f>(('Экс 1 (3000) '!G68+'Экс 2 (2600)'!G52+'Экс 3 (2000)'!G52+'Экс 4 (1250)'!G52)+'Погр. тип 1 ск.'!G31+'Погр. тип 1_ВК '!G31+ЭШ_рыхлая!G41)/2*0.8</f>
        <v>3.2466165840517562</v>
      </c>
      <c r="H46" s="670">
        <f>(('Экс 1 (3000) '!H68+'Экс 2 (2600)'!H52+'Экс 3 (2000)'!H52+'Экс 4 (1250)'!H52)+'Погр. тип 1 ск.'!H31+'Погр. тип 1_ВК '!H31+ЭШ_рыхлая!H41)/2*0.8</f>
        <v>2.9187689748342711</v>
      </c>
      <c r="I46" s="670">
        <f>(('Экс 1 (3000) '!I68+'Экс 2 (2600)'!I52+'Экс 3 (2000)'!I52+'Экс 4 (1250)'!I52)+'Погр. тип 1 ск.'!I31+'Погр. тип 1_ВК '!I31+ЭШ_рыхлая!I41)/2*0.8</f>
        <v>2.8435256471546335</v>
      </c>
      <c r="J46" s="871"/>
    </row>
    <row r="47" spans="1:14" ht="16.5" thickBot="1"/>
    <row r="48" spans="1:14" ht="16.5" thickBot="1">
      <c r="A48" s="342">
        <v>40</v>
      </c>
      <c r="B48" s="881" t="s">
        <v>636</v>
      </c>
      <c r="C48" s="870"/>
      <c r="D48" s="376"/>
      <c r="E48" s="1027" t="s">
        <v>1</v>
      </c>
      <c r="F48" s="1233">
        <f>F45+F46</f>
        <v>7.2769512468390385</v>
      </c>
      <c r="G48" s="1233">
        <f>G45+G46</f>
        <v>7.2466165840517558</v>
      </c>
      <c r="H48" s="1233">
        <f>H45+H46</f>
        <v>5.9187689748342711</v>
      </c>
      <c r="I48" s="1233">
        <f>I45+I46</f>
        <v>5.8435256471546335</v>
      </c>
      <c r="J48" s="871"/>
    </row>
    <row r="49" spans="1:10" ht="29.25" thickBot="1">
      <c r="A49" s="1613">
        <v>41</v>
      </c>
      <c r="B49" s="1614" t="s">
        <v>810</v>
      </c>
      <c r="C49" s="1615"/>
      <c r="D49" s="1616"/>
      <c r="E49" s="1617" t="s">
        <v>1</v>
      </c>
      <c r="F49" s="1619">
        <f>F48+'Бульд. 2 ПРС'!F43</f>
        <v>7.2769512468390385</v>
      </c>
      <c r="G49" s="1619">
        <f>G48+'Бульд. 2 ПРС'!G43</f>
        <v>7.477059793850354</v>
      </c>
      <c r="H49" s="1619">
        <f>H48+'Бульд. 2 ПРС'!H43</f>
        <v>6.166473953721562</v>
      </c>
      <c r="I49" s="1619">
        <f>I48+'Бульд. 2 ПРС'!I43</f>
        <v>5.909792950257259</v>
      </c>
      <c r="J49" s="1618"/>
    </row>
    <row r="51" spans="1:10" ht="29.25" hidden="1" thickBot="1">
      <c r="A51" s="1613">
        <v>42</v>
      </c>
      <c r="B51" s="1614" t="s">
        <v>809</v>
      </c>
      <c r="C51" s="1615"/>
      <c r="D51" s="1616"/>
      <c r="E51" s="1617" t="s">
        <v>1</v>
      </c>
      <c r="F51" s="1622">
        <f>F49-9</f>
        <v>-1.7230487531609615</v>
      </c>
      <c r="G51" s="1622">
        <f>G49-9</f>
        <v>-1.522940206149646</v>
      </c>
      <c r="H51" s="1622">
        <f>H49-9</f>
        <v>-2.833526046278438</v>
      </c>
      <c r="I51" s="1622">
        <f>I49-9</f>
        <v>-3.090207049742741</v>
      </c>
      <c r="J51" s="1618"/>
    </row>
    <row r="52" spans="1:10" ht="16.5" hidden="1" thickBot="1"/>
    <row r="53" spans="1:10" ht="43.5" hidden="1" thickBot="1">
      <c r="A53" s="1613">
        <v>43</v>
      </c>
      <c r="B53" s="1614" t="s">
        <v>811</v>
      </c>
      <c r="C53" s="1615"/>
      <c r="D53" s="1616"/>
      <c r="E53" s="1617" t="s">
        <v>1</v>
      </c>
      <c r="F53" s="1623">
        <f>F51*'Бульд. 2 ПРС'!F38/2</f>
        <v>-2070.5474822026204</v>
      </c>
      <c r="G53" s="1623">
        <f>G51*'Бульд. 2 ПРС'!G38/2</f>
        <v>-1715.1266831673174</v>
      </c>
      <c r="H53" s="1623">
        <f>H51*'Бульд. 2 ПРС'!H38/2</f>
        <v>-4341.8419899287019</v>
      </c>
      <c r="I53" s="1623">
        <f>I51*'Бульд. 2 ПРС'!I38/2</f>
        <v>-4602.9543713609401</v>
      </c>
      <c r="J53" s="1618"/>
    </row>
    <row r="55" spans="1:10">
      <c r="E55" s="993" t="s">
        <v>841</v>
      </c>
      <c r="F55" s="1488">
        <v>2721.2833333333328</v>
      </c>
      <c r="G55" s="1661">
        <v>3188.2165750915751</v>
      </c>
      <c r="H55" s="1661">
        <v>3876.2786231884056</v>
      </c>
      <c r="I55" s="1661">
        <v>4443.1289855072464</v>
      </c>
      <c r="J55" s="1678" t="s">
        <v>17</v>
      </c>
    </row>
    <row r="56" spans="1:10">
      <c r="E56" s="993" t="s">
        <v>842</v>
      </c>
      <c r="F56" s="1488">
        <v>3447.5</v>
      </c>
      <c r="G56" s="1661">
        <v>3491.25</v>
      </c>
      <c r="H56" s="1661">
        <v>3486</v>
      </c>
      <c r="I56" s="1661">
        <v>3514</v>
      </c>
      <c r="J56" s="1678" t="s">
        <v>17</v>
      </c>
    </row>
    <row r="57" spans="1:10">
      <c r="E57" s="993" t="s">
        <v>575</v>
      </c>
      <c r="F57" s="1488">
        <f>F55+F56</f>
        <v>6168.7833333333328</v>
      </c>
      <c r="G57" s="1488">
        <f>G55+G56</f>
        <v>6679.4665750915756</v>
      </c>
      <c r="H57" s="1488">
        <f>H55+H56</f>
        <v>7362.2786231884056</v>
      </c>
      <c r="I57" s="1488">
        <f>I55+I56</f>
        <v>7957.1289855072464</v>
      </c>
      <c r="J57" s="1678" t="s">
        <v>17</v>
      </c>
    </row>
  </sheetData>
  <sheetProtection formatColumns="0" formatRows="0" selectLockedCells="1"/>
  <mergeCells count="3">
    <mergeCell ref="A4:J4"/>
    <mergeCell ref="A34:J34"/>
    <mergeCell ref="F40:I40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0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zoomScaleNormal="100" workbookViewId="0">
      <pane ySplit="5" topLeftCell="A30" activePane="bottomLeft" state="frozen"/>
      <selection activeCell="A2" sqref="A2:R40"/>
      <selection pane="bottomLeft" activeCell="J45" sqref="J45"/>
    </sheetView>
  </sheetViews>
  <sheetFormatPr defaultColWidth="9.140625" defaultRowHeight="15.75"/>
  <cols>
    <col min="1" max="1" width="4.42578125" style="400" customWidth="1"/>
    <col min="2" max="2" width="54.5703125" style="220" customWidth="1"/>
    <col min="3" max="3" width="12.7109375" style="219" customWidth="1"/>
    <col min="4" max="4" width="41.85546875" style="218" customWidth="1"/>
    <col min="5" max="5" width="8.7109375" style="218" bestFit="1" customWidth="1"/>
    <col min="6" max="6" width="13.7109375" style="217" bestFit="1" customWidth="1"/>
    <col min="7" max="9" width="13.7109375" style="91" bestFit="1" customWidth="1"/>
    <col min="10" max="10" width="65.7109375" style="361" customWidth="1"/>
    <col min="11" max="16384" width="9.140625" style="1"/>
  </cols>
  <sheetData>
    <row r="1" spans="1:10">
      <c r="J1" s="429" t="s">
        <v>237</v>
      </c>
    </row>
    <row r="2" spans="1:10">
      <c r="J2" s="429" t="s">
        <v>236</v>
      </c>
    </row>
    <row r="4" spans="1:10" ht="16.5" thickBot="1">
      <c r="A4" s="1851" t="s">
        <v>630</v>
      </c>
      <c r="B4" s="1851"/>
      <c r="C4" s="1851"/>
      <c r="D4" s="1851"/>
      <c r="E4" s="1851"/>
      <c r="F4" s="1851"/>
      <c r="G4" s="1851"/>
      <c r="H4" s="1851"/>
      <c r="I4" s="1851"/>
      <c r="J4" s="1851"/>
    </row>
    <row r="5" spans="1:10" s="3" customFormat="1" ht="31.5" customHeight="1" thickBot="1">
      <c r="A5" s="439" t="s">
        <v>80</v>
      </c>
      <c r="B5" s="440" t="s">
        <v>79</v>
      </c>
      <c r="C5" s="441" t="s">
        <v>78</v>
      </c>
      <c r="D5" s="442" t="s">
        <v>77</v>
      </c>
      <c r="E5" s="442" t="s">
        <v>76</v>
      </c>
      <c r="F5" s="437" t="s">
        <v>75</v>
      </c>
      <c r="G5" s="437" t="s">
        <v>74</v>
      </c>
      <c r="H5" s="437" t="s">
        <v>73</v>
      </c>
      <c r="I5" s="437" t="s">
        <v>72</v>
      </c>
      <c r="J5" s="443" t="s">
        <v>71</v>
      </c>
    </row>
    <row r="6" spans="1:10" s="3" customFormat="1" ht="19.5" customHeight="1">
      <c r="A6" s="12">
        <v>1</v>
      </c>
      <c r="B6" s="391" t="s">
        <v>246</v>
      </c>
      <c r="C6" s="392" t="s">
        <v>245</v>
      </c>
      <c r="D6" s="393"/>
      <c r="E6" s="394" t="s">
        <v>247</v>
      </c>
      <c r="F6" s="447">
        <v>306</v>
      </c>
      <c r="G6" s="447">
        <f t="shared" ref="G6:I10" si="0">F6</f>
        <v>306</v>
      </c>
      <c r="H6" s="447">
        <f t="shared" si="0"/>
        <v>306</v>
      </c>
      <c r="I6" s="447">
        <f t="shared" si="0"/>
        <v>306</v>
      </c>
      <c r="J6" s="396" t="s">
        <v>225</v>
      </c>
    </row>
    <row r="7" spans="1:10" s="3" customFormat="1" ht="19.5" customHeight="1">
      <c r="A7" s="12">
        <v>2</v>
      </c>
      <c r="B7" s="391" t="s">
        <v>260</v>
      </c>
      <c r="C7" s="392" t="s">
        <v>259</v>
      </c>
      <c r="D7" s="393"/>
      <c r="E7" s="394" t="s">
        <v>267</v>
      </c>
      <c r="F7" s="395">
        <v>50.85</v>
      </c>
      <c r="G7" s="944">
        <f t="shared" si="0"/>
        <v>50.85</v>
      </c>
      <c r="H7" s="944">
        <f t="shared" si="0"/>
        <v>50.85</v>
      </c>
      <c r="I7" s="944">
        <f t="shared" si="0"/>
        <v>50.85</v>
      </c>
      <c r="J7" s="396" t="s">
        <v>225</v>
      </c>
    </row>
    <row r="8" spans="1:10" s="3" customFormat="1" ht="19.5" customHeight="1">
      <c r="A8" s="12">
        <v>3</v>
      </c>
      <c r="B8" s="391" t="s">
        <v>248</v>
      </c>
      <c r="C8" s="392" t="s">
        <v>249</v>
      </c>
      <c r="D8" s="393"/>
      <c r="E8" s="394"/>
      <c r="F8" s="944">
        <v>0.9</v>
      </c>
      <c r="G8" s="944">
        <f t="shared" si="0"/>
        <v>0.9</v>
      </c>
      <c r="H8" s="944">
        <f t="shared" si="0"/>
        <v>0.9</v>
      </c>
      <c r="I8" s="944">
        <f t="shared" si="0"/>
        <v>0.9</v>
      </c>
      <c r="J8" s="396" t="s">
        <v>250</v>
      </c>
    </row>
    <row r="9" spans="1:10" s="3" customFormat="1" ht="19.5" customHeight="1">
      <c r="A9" s="12">
        <v>4</v>
      </c>
      <c r="B9" s="391" t="s">
        <v>252</v>
      </c>
      <c r="C9" s="392" t="s">
        <v>251</v>
      </c>
      <c r="D9" s="393"/>
      <c r="E9" s="394"/>
      <c r="F9" s="944">
        <v>0.8</v>
      </c>
      <c r="G9" s="944">
        <f t="shared" si="0"/>
        <v>0.8</v>
      </c>
      <c r="H9" s="944">
        <f t="shared" si="0"/>
        <v>0.8</v>
      </c>
      <c r="I9" s="944">
        <f t="shared" si="0"/>
        <v>0.8</v>
      </c>
      <c r="J9" s="396" t="s">
        <v>253</v>
      </c>
    </row>
    <row r="10" spans="1:10" s="3" customFormat="1" ht="19.5" customHeight="1">
      <c r="A10" s="12">
        <v>5</v>
      </c>
      <c r="B10" s="391" t="s">
        <v>255</v>
      </c>
      <c r="C10" s="392" t="s">
        <v>254</v>
      </c>
      <c r="D10" s="393"/>
      <c r="E10" s="394"/>
      <c r="F10" s="944">
        <v>0.18</v>
      </c>
      <c r="G10" s="944">
        <f t="shared" si="0"/>
        <v>0.18</v>
      </c>
      <c r="H10" s="944">
        <f t="shared" si="0"/>
        <v>0.18</v>
      </c>
      <c r="I10" s="944">
        <f t="shared" si="0"/>
        <v>0.18</v>
      </c>
      <c r="J10" s="396" t="s">
        <v>256</v>
      </c>
    </row>
    <row r="11" spans="1:10" s="3" customFormat="1" ht="33" customHeight="1">
      <c r="A11" s="12">
        <v>6</v>
      </c>
      <c r="B11" s="391" t="s">
        <v>258</v>
      </c>
      <c r="C11" s="392" t="s">
        <v>257</v>
      </c>
      <c r="D11" s="392" t="s">
        <v>262</v>
      </c>
      <c r="E11" s="394"/>
      <c r="F11" s="450">
        <f>0.78*0.8-0.22</f>
        <v>0.40400000000000014</v>
      </c>
      <c r="G11" s="450">
        <f>0.78*0.8-0.22</f>
        <v>0.40400000000000014</v>
      </c>
      <c r="H11" s="450">
        <f>0.78*0.8-0.22</f>
        <v>0.40400000000000014</v>
      </c>
      <c r="I11" s="450">
        <f>0.78*0.8-0.22</f>
        <v>0.40400000000000014</v>
      </c>
      <c r="J11" s="449" t="s">
        <v>263</v>
      </c>
    </row>
    <row r="12" spans="1:10" s="3" customFormat="1" ht="19.5" customHeight="1">
      <c r="A12" s="12">
        <v>7</v>
      </c>
      <c r="B12" s="391" t="s">
        <v>261</v>
      </c>
      <c r="C12" s="392" t="s">
        <v>45</v>
      </c>
      <c r="D12" s="393"/>
      <c r="E12" s="394" t="s">
        <v>264</v>
      </c>
      <c r="F12" s="395">
        <v>9.8066499999999994</v>
      </c>
      <c r="G12" s="395">
        <f>F12</f>
        <v>9.8066499999999994</v>
      </c>
      <c r="H12" s="395">
        <f>G12</f>
        <v>9.8066499999999994</v>
      </c>
      <c r="I12" s="395">
        <f>H12</f>
        <v>9.8066499999999994</v>
      </c>
      <c r="J12" s="396" t="s">
        <v>11</v>
      </c>
    </row>
    <row r="13" spans="1:10" s="89" customFormat="1" ht="16.5">
      <c r="A13" s="12">
        <v>8</v>
      </c>
      <c r="B13" s="391" t="s">
        <v>244</v>
      </c>
      <c r="C13" s="392" t="s">
        <v>265</v>
      </c>
      <c r="D13" s="451" t="s">
        <v>266</v>
      </c>
      <c r="E13" s="394" t="s">
        <v>192</v>
      </c>
      <c r="F13" s="448">
        <f>IFERROR((F6*F8*F9*(1-F10))/(F7*F12*F11),0)</f>
        <v>0.89675700397939806</v>
      </c>
      <c r="G13" s="448">
        <f>IFERROR((G6*G8*G9*(1-G10))/(G7*G12*G11),0)</f>
        <v>0.89675700397939806</v>
      </c>
      <c r="H13" s="448">
        <f>IFERROR((H6*H8*H9*(1-H10))/(H7*H12*H11),0)</f>
        <v>0.89675700397939806</v>
      </c>
      <c r="I13" s="448">
        <f>IFERROR((I6*I8*I9*(1-I10))/(I7*I12*I11),0)</f>
        <v>0.89675700397939806</v>
      </c>
      <c r="J13" s="449"/>
    </row>
    <row r="14" spans="1:10" s="89" customFormat="1" ht="16.5">
      <c r="A14" s="7">
        <v>9</v>
      </c>
      <c r="B14" s="229" t="s">
        <v>194</v>
      </c>
      <c r="C14" s="232" t="s">
        <v>269</v>
      </c>
      <c r="D14" s="228"/>
      <c r="E14" s="227" t="s">
        <v>192</v>
      </c>
      <c r="F14" s="338">
        <v>1</v>
      </c>
      <c r="G14" s="338">
        <f>F14</f>
        <v>1</v>
      </c>
      <c r="H14" s="338">
        <f>G14</f>
        <v>1</v>
      </c>
      <c r="I14" s="338">
        <f>H14</f>
        <v>1</v>
      </c>
      <c r="J14" s="375" t="s">
        <v>225</v>
      </c>
    </row>
    <row r="15" spans="1:10" s="89" customFormat="1" ht="16.5">
      <c r="A15" s="7">
        <v>10</v>
      </c>
      <c r="B15" s="229" t="s">
        <v>193</v>
      </c>
      <c r="C15" s="232" t="s">
        <v>268</v>
      </c>
      <c r="D15" s="232" t="s">
        <v>270</v>
      </c>
      <c r="E15" s="227" t="s">
        <v>192</v>
      </c>
      <c r="F15" s="452">
        <f>F16*0.9</f>
        <v>1.4400000000000002</v>
      </c>
      <c r="G15" s="452">
        <f>G16*0.9</f>
        <v>1.4400000000000002</v>
      </c>
      <c r="H15" s="452">
        <f>H16*0.9</f>
        <v>1.4400000000000002</v>
      </c>
      <c r="I15" s="452">
        <f>I16*0.9</f>
        <v>1.4400000000000002</v>
      </c>
      <c r="J15" s="372"/>
    </row>
    <row r="16" spans="1:10" s="89" customFormat="1" ht="16.5">
      <c r="A16" s="7">
        <v>11</v>
      </c>
      <c r="B16" s="229" t="s">
        <v>271</v>
      </c>
      <c r="C16" s="232" t="s">
        <v>272</v>
      </c>
      <c r="D16" s="232"/>
      <c r="E16" s="227" t="s">
        <v>192</v>
      </c>
      <c r="F16" s="338">
        <v>1.6</v>
      </c>
      <c r="G16" s="338">
        <f t="shared" ref="G16:I22" si="1">F16</f>
        <v>1.6</v>
      </c>
      <c r="H16" s="338">
        <f t="shared" si="1"/>
        <v>1.6</v>
      </c>
      <c r="I16" s="338">
        <f t="shared" si="1"/>
        <v>1.6</v>
      </c>
      <c r="J16" s="375" t="s">
        <v>273</v>
      </c>
    </row>
    <row r="17" spans="1:10" s="89" customFormat="1" ht="15">
      <c r="A17" s="7">
        <v>12</v>
      </c>
      <c r="B17" s="229" t="s">
        <v>191</v>
      </c>
      <c r="C17" s="232" t="s">
        <v>190</v>
      </c>
      <c r="D17" s="228"/>
      <c r="E17" s="227" t="s">
        <v>58</v>
      </c>
      <c r="F17" s="338">
        <v>4.6150000000000002</v>
      </c>
      <c r="G17" s="338">
        <f t="shared" si="1"/>
        <v>4.6150000000000002</v>
      </c>
      <c r="H17" s="338">
        <f t="shared" si="1"/>
        <v>4.6150000000000002</v>
      </c>
      <c r="I17" s="338">
        <f t="shared" si="1"/>
        <v>4.6150000000000002</v>
      </c>
      <c r="J17" s="375" t="s">
        <v>225</v>
      </c>
    </row>
    <row r="18" spans="1:10" s="89" customFormat="1" ht="15">
      <c r="A18" s="7">
        <v>13</v>
      </c>
      <c r="B18" s="229" t="s">
        <v>189</v>
      </c>
      <c r="C18" s="232" t="s">
        <v>50</v>
      </c>
      <c r="D18" s="228"/>
      <c r="E18" s="227" t="s">
        <v>58</v>
      </c>
      <c r="F18" s="338">
        <v>1.9730000000000001</v>
      </c>
      <c r="G18" s="338">
        <f t="shared" si="1"/>
        <v>1.9730000000000001</v>
      </c>
      <c r="H18" s="338">
        <f t="shared" si="1"/>
        <v>1.9730000000000001</v>
      </c>
      <c r="I18" s="338">
        <f t="shared" si="1"/>
        <v>1.9730000000000001</v>
      </c>
      <c r="J18" s="375" t="s">
        <v>225</v>
      </c>
    </row>
    <row r="19" spans="1:10" s="89" customFormat="1" ht="18">
      <c r="A19" s="7">
        <v>14</v>
      </c>
      <c r="B19" s="229" t="s">
        <v>188</v>
      </c>
      <c r="C19" s="371" t="s">
        <v>187</v>
      </c>
      <c r="D19" s="228"/>
      <c r="E19" s="227" t="s">
        <v>104</v>
      </c>
      <c r="F19" s="338">
        <f>'Погр. тип 1_рыхл'!F13</f>
        <v>1.4</v>
      </c>
      <c r="G19" s="338">
        <f t="shared" si="1"/>
        <v>1.4</v>
      </c>
      <c r="H19" s="338">
        <f t="shared" si="1"/>
        <v>1.4</v>
      </c>
      <c r="I19" s="338">
        <f t="shared" si="1"/>
        <v>1.4</v>
      </c>
      <c r="J19" s="375"/>
    </row>
    <row r="20" spans="1:10" s="89" customFormat="1" ht="15">
      <c r="A20" s="7">
        <v>15</v>
      </c>
      <c r="B20" s="229" t="s">
        <v>279</v>
      </c>
      <c r="C20" s="233" t="s">
        <v>186</v>
      </c>
      <c r="D20" s="228"/>
      <c r="E20" s="227" t="s">
        <v>58</v>
      </c>
      <c r="F20" s="339">
        <v>18</v>
      </c>
      <c r="G20" s="339">
        <f t="shared" si="1"/>
        <v>18</v>
      </c>
      <c r="H20" s="339">
        <f t="shared" si="1"/>
        <v>18</v>
      </c>
      <c r="I20" s="339">
        <f t="shared" si="1"/>
        <v>18</v>
      </c>
      <c r="J20" s="375" t="s">
        <v>280</v>
      </c>
    </row>
    <row r="21" spans="1:10" s="89" customFormat="1" ht="28.5" customHeight="1">
      <c r="A21" s="7">
        <v>16</v>
      </c>
      <c r="B21" s="229" t="s">
        <v>238</v>
      </c>
      <c r="C21" s="233" t="s">
        <v>239</v>
      </c>
      <c r="D21" s="228"/>
      <c r="E21" s="227" t="s">
        <v>240</v>
      </c>
      <c r="F21" s="339">
        <v>35</v>
      </c>
      <c r="G21" s="339">
        <f t="shared" si="1"/>
        <v>35</v>
      </c>
      <c r="H21" s="339">
        <f t="shared" si="1"/>
        <v>35</v>
      </c>
      <c r="I21" s="339">
        <f t="shared" si="1"/>
        <v>35</v>
      </c>
      <c r="J21" s="375" t="s">
        <v>241</v>
      </c>
    </row>
    <row r="22" spans="1:10" s="89" customFormat="1" ht="15">
      <c r="A22" s="7">
        <v>17</v>
      </c>
      <c r="B22" s="229" t="s">
        <v>277</v>
      </c>
      <c r="C22" s="232" t="s">
        <v>185</v>
      </c>
      <c r="D22" s="228"/>
      <c r="E22" s="227" t="s">
        <v>179</v>
      </c>
      <c r="F22" s="338">
        <v>4</v>
      </c>
      <c r="G22" s="338">
        <f t="shared" si="1"/>
        <v>4</v>
      </c>
      <c r="H22" s="338">
        <f t="shared" si="1"/>
        <v>4</v>
      </c>
      <c r="I22" s="338">
        <f t="shared" si="1"/>
        <v>4</v>
      </c>
      <c r="J22" s="375" t="s">
        <v>276</v>
      </c>
    </row>
    <row r="23" spans="1:10" s="89" customFormat="1" ht="15">
      <c r="A23" s="7">
        <v>18</v>
      </c>
      <c r="B23" s="229" t="s">
        <v>281</v>
      </c>
      <c r="C23" s="232" t="s">
        <v>184</v>
      </c>
      <c r="D23" s="228"/>
      <c r="E23" s="227" t="s">
        <v>179</v>
      </c>
      <c r="F23" s="231">
        <f>IFERROR(F20/F14,0)</f>
        <v>18</v>
      </c>
      <c r="G23" s="231">
        <f>IFERROR(G20/G14,0)</f>
        <v>18</v>
      </c>
      <c r="H23" s="231">
        <f>IFERROR(H20/H14,0)</f>
        <v>18</v>
      </c>
      <c r="I23" s="231">
        <f>IFERROR(I20/I14,0)</f>
        <v>18</v>
      </c>
      <c r="J23" s="372"/>
    </row>
    <row r="24" spans="1:10" s="89" customFormat="1" ht="60" customHeight="1">
      <c r="A24" s="7">
        <v>19</v>
      </c>
      <c r="B24" s="229" t="s">
        <v>274</v>
      </c>
      <c r="C24" s="232" t="s">
        <v>275</v>
      </c>
      <c r="D24" s="228"/>
      <c r="E24" s="227" t="s">
        <v>179</v>
      </c>
      <c r="F24" s="339">
        <v>6</v>
      </c>
      <c r="G24" s="339">
        <f>F24</f>
        <v>6</v>
      </c>
      <c r="H24" s="339">
        <f>G24</f>
        <v>6</v>
      </c>
      <c r="I24" s="339">
        <f>H24</f>
        <v>6</v>
      </c>
      <c r="J24" s="375" t="s">
        <v>278</v>
      </c>
    </row>
    <row r="25" spans="1:10" s="89" customFormat="1" ht="15">
      <c r="A25" s="7">
        <v>20</v>
      </c>
      <c r="B25" s="229" t="s">
        <v>183</v>
      </c>
      <c r="C25" s="232" t="s">
        <v>182</v>
      </c>
      <c r="D25" s="228"/>
      <c r="E25" s="227" t="s">
        <v>179</v>
      </c>
      <c r="F25" s="231">
        <f>IF(F15=0,0,F20/F15)</f>
        <v>12.499999999999998</v>
      </c>
      <c r="G25" s="231">
        <f>IF(G15=0,0,G20/G15)</f>
        <v>12.499999999999998</v>
      </c>
      <c r="H25" s="231">
        <f>IF(H15=0,0,H20/H15)</f>
        <v>12.499999999999998</v>
      </c>
      <c r="I25" s="231">
        <f>IF(I15=0,0,I20/I15)</f>
        <v>12.499999999999998</v>
      </c>
      <c r="J25" s="372"/>
    </row>
    <row r="26" spans="1:10" s="89" customFormat="1" ht="15">
      <c r="A26" s="7">
        <v>21</v>
      </c>
      <c r="B26" s="229" t="s">
        <v>181</v>
      </c>
      <c r="C26" s="230" t="s">
        <v>180</v>
      </c>
      <c r="D26" s="228"/>
      <c r="E26" s="227" t="s">
        <v>179</v>
      </c>
      <c r="F26" s="79">
        <f>F22+F23+F24+F25</f>
        <v>40.5</v>
      </c>
      <c r="G26" s="79">
        <f>G22+G23+G24+G25</f>
        <v>40.5</v>
      </c>
      <c r="H26" s="79">
        <f>H22+H23+H24+H25</f>
        <v>40.5</v>
      </c>
      <c r="I26" s="79">
        <f>I22+I23+I24+I25</f>
        <v>40.5</v>
      </c>
      <c r="J26" s="373"/>
    </row>
    <row r="27" spans="1:10" s="89" customFormat="1" ht="111" customHeight="1">
      <c r="A27" s="7">
        <v>22</v>
      </c>
      <c r="B27" s="229" t="s">
        <v>178</v>
      </c>
      <c r="C27" s="32" t="s">
        <v>177</v>
      </c>
      <c r="D27" s="228"/>
      <c r="E27" s="227"/>
      <c r="F27" s="246">
        <v>0.95</v>
      </c>
      <c r="G27" s="246">
        <f t="shared" ref="G27:I30" si="2">F27</f>
        <v>0.95</v>
      </c>
      <c r="H27" s="246">
        <f t="shared" si="2"/>
        <v>0.95</v>
      </c>
      <c r="I27" s="246">
        <f t="shared" si="2"/>
        <v>0.95</v>
      </c>
      <c r="J27" s="446" t="s">
        <v>243</v>
      </c>
    </row>
    <row r="28" spans="1:10" s="89" customFormat="1" ht="19.5" customHeight="1">
      <c r="A28" s="7">
        <v>23</v>
      </c>
      <c r="B28" s="229" t="s">
        <v>285</v>
      </c>
      <c r="C28" s="32" t="s">
        <v>284</v>
      </c>
      <c r="D28" s="228"/>
      <c r="E28" s="227"/>
      <c r="F28" s="246">
        <v>0.95</v>
      </c>
      <c r="G28" s="246">
        <f t="shared" si="2"/>
        <v>0.95</v>
      </c>
      <c r="H28" s="246">
        <f t="shared" si="2"/>
        <v>0.95</v>
      </c>
      <c r="I28" s="246">
        <f t="shared" si="2"/>
        <v>0.95</v>
      </c>
      <c r="J28" s="446" t="s">
        <v>286</v>
      </c>
    </row>
    <row r="29" spans="1:10" s="89" customFormat="1" ht="15">
      <c r="A29" s="7">
        <v>24</v>
      </c>
      <c r="B29" s="229" t="s">
        <v>176</v>
      </c>
      <c r="C29" s="32" t="s">
        <v>175</v>
      </c>
      <c r="D29" s="228"/>
      <c r="E29" s="227"/>
      <c r="F29" s="458">
        <v>0.01</v>
      </c>
      <c r="G29" s="458">
        <f t="shared" si="2"/>
        <v>0.01</v>
      </c>
      <c r="H29" s="458">
        <f t="shared" si="2"/>
        <v>0.01</v>
      </c>
      <c r="I29" s="458">
        <f t="shared" si="2"/>
        <v>0.01</v>
      </c>
      <c r="J29" s="454" t="s">
        <v>290</v>
      </c>
    </row>
    <row r="30" spans="1:10" s="89" customFormat="1" ht="90">
      <c r="A30" s="397">
        <v>25</v>
      </c>
      <c r="B30" s="226" t="s">
        <v>174</v>
      </c>
      <c r="C30" s="32" t="s">
        <v>116</v>
      </c>
      <c r="D30" s="32" t="s">
        <v>115</v>
      </c>
      <c r="E30" s="32"/>
      <c r="F30" s="340">
        <v>1.2</v>
      </c>
      <c r="G30" s="340">
        <f t="shared" si="2"/>
        <v>1.2</v>
      </c>
      <c r="H30" s="340">
        <f t="shared" si="2"/>
        <v>1.2</v>
      </c>
      <c r="I30" s="340">
        <f t="shared" si="2"/>
        <v>1.2</v>
      </c>
      <c r="J30" s="455" t="s">
        <v>242</v>
      </c>
    </row>
    <row r="31" spans="1:10" s="89" customFormat="1" ht="15">
      <c r="A31" s="397">
        <v>26</v>
      </c>
      <c r="B31" s="226" t="s">
        <v>288</v>
      </c>
      <c r="C31" s="32" t="s">
        <v>289</v>
      </c>
      <c r="D31" s="457" t="s">
        <v>283</v>
      </c>
      <c r="E31" s="32"/>
      <c r="F31" s="225">
        <f>1-(F20*F29)</f>
        <v>0.82000000000000006</v>
      </c>
      <c r="G31" s="225">
        <f>1-(G20*G29)</f>
        <v>0.82000000000000006</v>
      </c>
      <c r="H31" s="225">
        <f>1-(H20*H29)</f>
        <v>0.82000000000000006</v>
      </c>
      <c r="I31" s="225">
        <f>1-(I20*I29)</f>
        <v>0.82000000000000006</v>
      </c>
      <c r="J31" s="374"/>
    </row>
    <row r="32" spans="1:10" s="89" customFormat="1" ht="18.75" thickBot="1">
      <c r="A32" s="398">
        <v>27</v>
      </c>
      <c r="B32" s="224" t="s">
        <v>173</v>
      </c>
      <c r="C32" s="223" t="s">
        <v>172</v>
      </c>
      <c r="D32" s="456" t="s">
        <v>282</v>
      </c>
      <c r="E32" s="26" t="s">
        <v>13</v>
      </c>
      <c r="F32" s="222">
        <f>IFERROR((F17*(F18^2))/(2*TAN(F21*PI()/180))/F30,0)</f>
        <v>10.690249768026375</v>
      </c>
      <c r="G32" s="222">
        <f>IFERROR((G17*(G18^2))/(2*TAN(G21*PI()/180))/G30,0)</f>
        <v>10.690249768026375</v>
      </c>
      <c r="H32" s="222">
        <f>IFERROR((H17*(H18^2))/(2*TAN(H21*PI()/180))/H30,0)</f>
        <v>10.690249768026375</v>
      </c>
      <c r="I32" s="222">
        <f>IFERROR((I17*(I18^2))/(2*TAN(I21*PI()/180))/I30,0)</f>
        <v>10.690249768026375</v>
      </c>
      <c r="J32" s="378"/>
    </row>
    <row r="33" spans="1:10" s="89" customFormat="1" ht="17.25" thickBot="1">
      <c r="A33" s="721">
        <v>28</v>
      </c>
      <c r="B33" s="869" t="s">
        <v>522</v>
      </c>
      <c r="C33" s="870" t="s">
        <v>171</v>
      </c>
      <c r="D33" s="376" t="s">
        <v>287</v>
      </c>
      <c r="E33" s="850" t="s">
        <v>170</v>
      </c>
      <c r="F33" s="670">
        <f>IFERROR(3600*F32*F27*F28*F31/F26,0)</f>
        <v>703.22838585137038</v>
      </c>
      <c r="G33" s="670">
        <f>IFERROR(3600*G32*G27*G28*G31/G26,0)</f>
        <v>703.22838585137038</v>
      </c>
      <c r="H33" s="670">
        <f>IFERROR(3600*H32*H27*H28*H31/H26,0)</f>
        <v>703.22838585137038</v>
      </c>
      <c r="I33" s="670">
        <f>IFERROR(3600*I32*I27*I28*I31/I26,0)</f>
        <v>703.22838585137038</v>
      </c>
      <c r="J33" s="871"/>
    </row>
    <row r="34" spans="1:10" s="3" customFormat="1" ht="21.75" customHeight="1" thickBot="1">
      <c r="A34" s="1829" t="s">
        <v>546</v>
      </c>
      <c r="B34" s="1830"/>
      <c r="C34" s="1830"/>
      <c r="D34" s="1830"/>
      <c r="E34" s="1830"/>
      <c r="F34" s="1830"/>
      <c r="G34" s="1830"/>
      <c r="H34" s="1830"/>
      <c r="I34" s="1830"/>
      <c r="J34" s="1831"/>
    </row>
    <row r="35" spans="1:10" s="3" customFormat="1" ht="34.5" customHeight="1" thickBot="1">
      <c r="A35" s="712">
        <v>29</v>
      </c>
      <c r="B35" s="559" t="s">
        <v>543</v>
      </c>
      <c r="C35" s="714" t="s">
        <v>366</v>
      </c>
      <c r="D35" s="720" t="s">
        <v>497</v>
      </c>
      <c r="E35" s="725" t="s">
        <v>170</v>
      </c>
      <c r="F35" s="747">
        <f>F33</f>
        <v>703.22838585137038</v>
      </c>
      <c r="G35" s="747">
        <f>G33</f>
        <v>703.22838585137038</v>
      </c>
      <c r="H35" s="747">
        <f>H33</f>
        <v>703.22838585137038</v>
      </c>
      <c r="I35" s="747">
        <f>I33</f>
        <v>703.22838585137038</v>
      </c>
      <c r="J35" s="719" t="s">
        <v>495</v>
      </c>
    </row>
    <row r="36" spans="1:10" s="3" customFormat="1" ht="17.25" thickBot="1">
      <c r="A36" s="712">
        <v>30</v>
      </c>
      <c r="B36" s="713" t="s">
        <v>544</v>
      </c>
      <c r="C36" s="714" t="s">
        <v>500</v>
      </c>
      <c r="D36" s="715" t="s">
        <v>351</v>
      </c>
      <c r="E36" s="716" t="s">
        <v>17</v>
      </c>
      <c r="F36" s="747">
        <v>2453.3533333333335</v>
      </c>
      <c r="G36" s="747">
        <v>2302.3887362637361</v>
      </c>
      <c r="H36" s="747">
        <v>3114.6211956521738</v>
      </c>
      <c r="I36" s="747">
        <v>3029.058876811594</v>
      </c>
      <c r="J36" s="718" t="s">
        <v>351</v>
      </c>
    </row>
    <row r="37" spans="1:10" s="3" customFormat="1" ht="30">
      <c r="A37" s="520">
        <v>31</v>
      </c>
      <c r="B37" s="709" t="s">
        <v>538</v>
      </c>
      <c r="C37" s="83" t="s">
        <v>524</v>
      </c>
      <c r="D37" s="82"/>
      <c r="E37" s="81" t="s">
        <v>17</v>
      </c>
      <c r="F37" s="710">
        <v>50</v>
      </c>
      <c r="G37" s="710">
        <v>50</v>
      </c>
      <c r="H37" s="710">
        <v>50</v>
      </c>
      <c r="I37" s="710">
        <v>50</v>
      </c>
      <c r="J37" s="711" t="s">
        <v>494</v>
      </c>
    </row>
    <row r="38" spans="1:10" s="3" customFormat="1" ht="30.75" thickBot="1">
      <c r="A38" s="860">
        <v>32</v>
      </c>
      <c r="B38" s="861" t="s">
        <v>540</v>
      </c>
      <c r="C38" s="862" t="s">
        <v>501</v>
      </c>
      <c r="D38" s="553" t="s">
        <v>537</v>
      </c>
      <c r="E38" s="863" t="s">
        <v>17</v>
      </c>
      <c r="F38" s="864">
        <f>IF(F36-F37&lt;0,0,F36-F37)</f>
        <v>2403.3533333333335</v>
      </c>
      <c r="G38" s="864">
        <f>IF(G36-G37&lt;0,0,G36-G37)</f>
        <v>2252.3887362637361</v>
      </c>
      <c r="H38" s="864">
        <f>IF(H36-H37&lt;0,0,H36-H37)</f>
        <v>3064.6211956521738</v>
      </c>
      <c r="I38" s="864">
        <f>IF(I36-I37&lt;0,0,I36-I37)</f>
        <v>2979.058876811594</v>
      </c>
      <c r="J38" s="556"/>
    </row>
    <row r="39" spans="1:10" s="3" customFormat="1" ht="19.5" customHeight="1" thickBot="1">
      <c r="A39" s="882">
        <v>33</v>
      </c>
      <c r="B39" s="865" t="s">
        <v>16</v>
      </c>
      <c r="C39" s="866" t="s">
        <v>15</v>
      </c>
      <c r="D39" s="14" t="s">
        <v>508</v>
      </c>
      <c r="E39" s="867" t="s">
        <v>13</v>
      </c>
      <c r="F39" s="18">
        <f>ROUND(F35*F38,-2)</f>
        <v>1690100</v>
      </c>
      <c r="G39" s="18">
        <f>ROUND(G35*G38,-2)</f>
        <v>1583900</v>
      </c>
      <c r="H39" s="18">
        <f>ROUND(H35*H38,-2)</f>
        <v>2155100</v>
      </c>
      <c r="I39" s="18">
        <f>ROUND(I35*I38,-2)</f>
        <v>2095000</v>
      </c>
      <c r="J39" s="868"/>
    </row>
    <row r="40" spans="1:10" s="3" customFormat="1" ht="20.25" customHeight="1">
      <c r="A40" s="368">
        <v>34</v>
      </c>
      <c r="B40" s="63" t="s">
        <v>9</v>
      </c>
      <c r="C40" s="62" t="s">
        <v>8</v>
      </c>
      <c r="D40" s="14" t="s">
        <v>125</v>
      </c>
      <c r="E40" s="13" t="s">
        <v>13</v>
      </c>
      <c r="F40" s="1852">
        <f>F39+G39+H39+I39</f>
        <v>7524100</v>
      </c>
      <c r="G40" s="1853"/>
      <c r="H40" s="1853"/>
      <c r="I40" s="1854"/>
      <c r="J40" s="42"/>
    </row>
    <row r="41" spans="1:10" s="3" customFormat="1" ht="29.25" thickBot="1">
      <c r="A41" s="883">
        <v>35</v>
      </c>
      <c r="B41" s="382" t="s">
        <v>539</v>
      </c>
      <c r="C41" s="381"/>
      <c r="D41" s="379"/>
      <c r="E41" s="234" t="s">
        <v>291</v>
      </c>
      <c r="F41" s="453">
        <f>Свод_!D27</f>
        <v>0</v>
      </c>
      <c r="G41" s="453">
        <f>Свод_!E27</f>
        <v>182499.5</v>
      </c>
      <c r="H41" s="453">
        <f>Свод_!F27</f>
        <v>266914.5</v>
      </c>
      <c r="I41" s="453">
        <f>Свод_!G27</f>
        <v>69415</v>
      </c>
      <c r="J41" s="243" t="s">
        <v>510</v>
      </c>
    </row>
    <row r="42" spans="1:10" ht="30.75" customHeight="1" thickBot="1">
      <c r="A42" s="872">
        <v>36</v>
      </c>
      <c r="B42" s="384" t="s">
        <v>545</v>
      </c>
      <c r="C42" s="385"/>
      <c r="D42" s="386"/>
      <c r="E42" s="387" t="s">
        <v>0</v>
      </c>
      <c r="F42" s="388">
        <v>2</v>
      </c>
      <c r="G42" s="388">
        <v>2</v>
      </c>
      <c r="H42" s="388">
        <v>2</v>
      </c>
      <c r="I42" s="388">
        <v>2</v>
      </c>
      <c r="J42" s="389" t="s">
        <v>200</v>
      </c>
    </row>
    <row r="43" spans="1:10" ht="27" thickBot="1">
      <c r="A43" s="342">
        <v>37</v>
      </c>
      <c r="B43" s="869" t="s">
        <v>807</v>
      </c>
      <c r="C43" s="870"/>
      <c r="D43" s="376"/>
      <c r="E43" s="850" t="s">
        <v>1</v>
      </c>
      <c r="F43" s="1611">
        <f>IF(F39=0,0,F41/F39)*F42</f>
        <v>0</v>
      </c>
      <c r="G43" s="1611">
        <f>IF(G39=0,0,G41/G39)*G42</f>
        <v>0.23044320979859839</v>
      </c>
      <c r="H43" s="1611">
        <f>IF(H39=0,0,H41/H39)*H42</f>
        <v>0.24770497888729062</v>
      </c>
      <c r="I43" s="1611">
        <f>IF(I39=0,0,I41/I39)*I42</f>
        <v>6.6267303102625297E-2</v>
      </c>
      <c r="J43" s="871" t="s">
        <v>224</v>
      </c>
    </row>
    <row r="44" spans="1:10" ht="16.5" thickBot="1"/>
    <row r="45" spans="1:10" ht="29.25" thickBot="1">
      <c r="A45" s="342">
        <v>38</v>
      </c>
      <c r="B45" s="869" t="s">
        <v>808</v>
      </c>
      <c r="C45" s="870"/>
      <c r="D45" s="376"/>
      <c r="E45" s="1610" t="s">
        <v>17</v>
      </c>
      <c r="F45" s="1612">
        <f>F41/F35</f>
        <v>0</v>
      </c>
      <c r="G45" s="1612">
        <f>G41/G35</f>
        <v>259.51668571946959</v>
      </c>
      <c r="H45" s="1612">
        <f>H41/H35</f>
        <v>379.55592432017278</v>
      </c>
      <c r="I45" s="1612">
        <f>I41/I35</f>
        <v>98.709041609522131</v>
      </c>
      <c r="J45" s="871" t="s">
        <v>224</v>
      </c>
    </row>
    <row r="47" spans="1:10">
      <c r="H47" s="1620"/>
    </row>
  </sheetData>
  <sheetProtection formatColumns="0" formatRows="0" selectLockedCells="1"/>
  <mergeCells count="3">
    <mergeCell ref="A4:J4"/>
    <mergeCell ref="A34:J34"/>
    <mergeCell ref="F40:I40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69"/>
  <sheetViews>
    <sheetView zoomScaleNormal="100" workbookViewId="0">
      <pane ySplit="5" topLeftCell="A48" activePane="bottomLeft" state="frozen"/>
      <selection activeCell="A2" sqref="A2:R40"/>
      <selection pane="bottomLeft" activeCell="D58" sqref="D58"/>
    </sheetView>
  </sheetViews>
  <sheetFormatPr defaultColWidth="9.140625" defaultRowHeight="15.75"/>
  <cols>
    <col min="1" max="1" width="4.42578125" style="218" customWidth="1"/>
    <col min="2" max="2" width="49" style="220" customWidth="1"/>
    <col min="3" max="3" width="12.7109375" style="219" customWidth="1"/>
    <col min="4" max="4" width="35.85546875" style="218" customWidth="1"/>
    <col min="5" max="5" width="11.42578125" style="218" customWidth="1"/>
    <col min="6" max="6" width="13.7109375" style="217" bestFit="1" customWidth="1"/>
    <col min="7" max="9" width="13.7109375" style="91" bestFit="1" customWidth="1"/>
    <col min="10" max="10" width="75.42578125" style="361" customWidth="1"/>
    <col min="11" max="16384" width="9.140625" style="1"/>
  </cols>
  <sheetData>
    <row r="1" spans="1:10">
      <c r="J1" s="429" t="s">
        <v>237</v>
      </c>
    </row>
    <row r="2" spans="1:10">
      <c r="J2" s="429" t="s">
        <v>236</v>
      </c>
    </row>
    <row r="4" spans="1:10" ht="16.5" thickBot="1">
      <c r="A4" s="1851" t="s">
        <v>596</v>
      </c>
      <c r="B4" s="1851"/>
      <c r="C4" s="1851"/>
      <c r="D4" s="1851"/>
      <c r="E4" s="1851"/>
      <c r="F4" s="1851"/>
      <c r="G4" s="1851"/>
      <c r="H4" s="1851"/>
      <c r="I4" s="1851"/>
      <c r="J4" s="1851"/>
    </row>
    <row r="5" spans="1:10" s="3" customFormat="1" ht="31.5" customHeight="1" thickBot="1">
      <c r="A5" s="439" t="s">
        <v>80</v>
      </c>
      <c r="B5" s="440" t="s">
        <v>79</v>
      </c>
      <c r="C5" s="441" t="s">
        <v>78</v>
      </c>
      <c r="D5" s="442" t="s">
        <v>77</v>
      </c>
      <c r="E5" s="442" t="s">
        <v>76</v>
      </c>
      <c r="F5" s="437" t="s">
        <v>75</v>
      </c>
      <c r="G5" s="437" t="s">
        <v>74</v>
      </c>
      <c r="H5" s="437" t="s">
        <v>73</v>
      </c>
      <c r="I5" s="437" t="s">
        <v>72</v>
      </c>
      <c r="J5" s="443" t="s">
        <v>71</v>
      </c>
    </row>
    <row r="6" spans="1:10" s="89" customFormat="1" ht="15">
      <c r="A6" s="12">
        <v>1</v>
      </c>
      <c r="B6" s="391" t="s">
        <v>246</v>
      </c>
      <c r="C6" s="392" t="s">
        <v>245</v>
      </c>
      <c r="D6" s="393"/>
      <c r="E6" s="394" t="s">
        <v>247</v>
      </c>
      <c r="F6" s="447">
        <v>354</v>
      </c>
      <c r="G6" s="447">
        <f t="shared" ref="G6:I7" si="0">F6</f>
        <v>354</v>
      </c>
      <c r="H6" s="447">
        <f t="shared" si="0"/>
        <v>354</v>
      </c>
      <c r="I6" s="447">
        <f t="shared" si="0"/>
        <v>354</v>
      </c>
      <c r="J6" s="396" t="s">
        <v>225</v>
      </c>
    </row>
    <row r="7" spans="1:10" s="89" customFormat="1" ht="15">
      <c r="A7" s="12">
        <v>2</v>
      </c>
      <c r="B7" s="391" t="s">
        <v>260</v>
      </c>
      <c r="C7" s="392" t="s">
        <v>259</v>
      </c>
      <c r="D7" s="393"/>
      <c r="E7" s="394" t="s">
        <v>267</v>
      </c>
      <c r="F7" s="395">
        <v>48.8</v>
      </c>
      <c r="G7" s="395">
        <f t="shared" si="0"/>
        <v>48.8</v>
      </c>
      <c r="H7" s="395">
        <f t="shared" si="0"/>
        <v>48.8</v>
      </c>
      <c r="I7" s="395">
        <f t="shared" si="0"/>
        <v>48.8</v>
      </c>
      <c r="J7" s="396" t="s">
        <v>225</v>
      </c>
    </row>
    <row r="8" spans="1:10" s="89" customFormat="1" ht="15">
      <c r="A8" s="12">
        <v>3</v>
      </c>
      <c r="B8" s="391" t="s">
        <v>248</v>
      </c>
      <c r="C8" s="392" t="s">
        <v>249</v>
      </c>
      <c r="D8" s="393"/>
      <c r="E8" s="394"/>
      <c r="F8" s="395">
        <v>0.9</v>
      </c>
      <c r="G8" s="395">
        <v>0.9</v>
      </c>
      <c r="H8" s="395">
        <v>0.9</v>
      </c>
      <c r="I8" s="395">
        <v>0.9</v>
      </c>
      <c r="J8" s="396" t="s">
        <v>250</v>
      </c>
    </row>
    <row r="9" spans="1:10" s="89" customFormat="1" ht="15">
      <c r="A9" s="12">
        <v>4</v>
      </c>
      <c r="B9" s="391" t="s">
        <v>252</v>
      </c>
      <c r="C9" s="392" t="s">
        <v>251</v>
      </c>
      <c r="D9" s="393"/>
      <c r="E9" s="394"/>
      <c r="F9" s="395">
        <v>0.8</v>
      </c>
      <c r="G9" s="395">
        <v>0.8</v>
      </c>
      <c r="H9" s="395">
        <v>0.8</v>
      </c>
      <c r="I9" s="395">
        <v>0.8</v>
      </c>
      <c r="J9" s="396" t="s">
        <v>253</v>
      </c>
    </row>
    <row r="10" spans="1:10" s="89" customFormat="1" ht="30">
      <c r="A10" s="12">
        <v>5</v>
      </c>
      <c r="B10" s="391" t="s">
        <v>255</v>
      </c>
      <c r="C10" s="392" t="s">
        <v>254</v>
      </c>
      <c r="D10" s="393"/>
      <c r="E10" s="394"/>
      <c r="F10" s="944">
        <v>0.18</v>
      </c>
      <c r="G10" s="944">
        <v>0.18</v>
      </c>
      <c r="H10" s="944">
        <v>0.18</v>
      </c>
      <c r="I10" s="944">
        <v>0.18</v>
      </c>
      <c r="J10" s="396" t="s">
        <v>256</v>
      </c>
    </row>
    <row r="11" spans="1:10" s="89" customFormat="1" ht="30">
      <c r="A11" s="12">
        <v>6</v>
      </c>
      <c r="B11" s="391" t="s">
        <v>258</v>
      </c>
      <c r="C11" s="392" t="s">
        <v>257</v>
      </c>
      <c r="D11" s="392" t="s">
        <v>262</v>
      </c>
      <c r="E11" s="394"/>
      <c r="F11" s="450">
        <f>0.78*0.8-0.22</f>
        <v>0.40400000000000014</v>
      </c>
      <c r="G11" s="450">
        <f>0.78*0.8-0.22</f>
        <v>0.40400000000000014</v>
      </c>
      <c r="H11" s="450">
        <f>0.78*0.8-0.22</f>
        <v>0.40400000000000014</v>
      </c>
      <c r="I11" s="450">
        <f>0.78*0.8-0.22</f>
        <v>0.40400000000000014</v>
      </c>
      <c r="J11" s="449" t="s">
        <v>597</v>
      </c>
    </row>
    <row r="12" spans="1:10" s="89" customFormat="1" ht="18">
      <c r="A12" s="12">
        <v>7</v>
      </c>
      <c r="B12" s="391" t="s">
        <v>261</v>
      </c>
      <c r="C12" s="392" t="s">
        <v>45</v>
      </c>
      <c r="D12" s="393"/>
      <c r="E12" s="394" t="s">
        <v>264</v>
      </c>
      <c r="F12" s="395">
        <v>9.8066499999999994</v>
      </c>
      <c r="G12" s="395">
        <v>9.8066499999999994</v>
      </c>
      <c r="H12" s="395">
        <v>9.8066499999999994</v>
      </c>
      <c r="I12" s="395">
        <v>9.8066499999999994</v>
      </c>
      <c r="J12" s="396" t="s">
        <v>11</v>
      </c>
    </row>
    <row r="13" spans="1:10" s="89" customFormat="1" ht="16.5">
      <c r="A13" s="12">
        <v>8</v>
      </c>
      <c r="B13" s="391" t="s">
        <v>244</v>
      </c>
      <c r="C13" s="392" t="s">
        <v>265</v>
      </c>
      <c r="D13" s="451" t="s">
        <v>266</v>
      </c>
      <c r="E13" s="394" t="s">
        <v>192</v>
      </c>
      <c r="F13" s="448">
        <f>(F6*F8*F9*(1-F10))/(F7*F12*F11)</f>
        <v>1.0810051131022143</v>
      </c>
      <c r="G13" s="448">
        <f>(G6*G8*G9*(1-G10))/(G7*G12*G11)</f>
        <v>1.0810051131022143</v>
      </c>
      <c r="H13" s="448">
        <f>(H6*H8*H9*(1-H10))/(H7*H12*H11)</f>
        <v>1.0810051131022143</v>
      </c>
      <c r="I13" s="448">
        <f>(I6*I8*I9*(1-I10))/(I7*I12*I11)</f>
        <v>1.0810051131022143</v>
      </c>
      <c r="J13" s="449"/>
    </row>
    <row r="14" spans="1:10" s="89" customFormat="1" ht="16.5">
      <c r="A14" s="7">
        <v>9</v>
      </c>
      <c r="B14" s="229" t="s">
        <v>194</v>
      </c>
      <c r="C14" s="232" t="s">
        <v>269</v>
      </c>
      <c r="D14" s="228"/>
      <c r="E14" s="227" t="s">
        <v>192</v>
      </c>
      <c r="F14" s="338">
        <f>'[28]Бульд. руд'!F14</f>
        <v>1.1000000000000001</v>
      </c>
      <c r="G14" s="338">
        <f>'[28]Бульд. руд'!G14</f>
        <v>1.1000000000000001</v>
      </c>
      <c r="H14" s="338">
        <f>'[28]Бульд. руд'!H14</f>
        <v>1.1000000000000001</v>
      </c>
      <c r="I14" s="338">
        <f>'[28]Бульд. руд'!I14</f>
        <v>1.1000000000000001</v>
      </c>
      <c r="J14" s="375" t="s">
        <v>225</v>
      </c>
    </row>
    <row r="15" spans="1:10" s="89" customFormat="1" ht="16.5">
      <c r="A15" s="7">
        <v>10</v>
      </c>
      <c r="B15" s="229" t="s">
        <v>193</v>
      </c>
      <c r="C15" s="232" t="s">
        <v>268</v>
      </c>
      <c r="D15" s="232" t="s">
        <v>270</v>
      </c>
      <c r="E15" s="227" t="s">
        <v>192</v>
      </c>
      <c r="F15" s="452">
        <f>F16*0.9</f>
        <v>3.69</v>
      </c>
      <c r="G15" s="452">
        <f>G16*0.9</f>
        <v>3.69</v>
      </c>
      <c r="H15" s="452">
        <f>H16*0.9</f>
        <v>3.69</v>
      </c>
      <c r="I15" s="452">
        <f>I16*0.9</f>
        <v>3.69</v>
      </c>
      <c r="J15" s="372"/>
    </row>
    <row r="16" spans="1:10" s="89" customFormat="1" ht="16.5">
      <c r="A16" s="7">
        <v>11</v>
      </c>
      <c r="B16" s="229" t="s">
        <v>271</v>
      </c>
      <c r="C16" s="232" t="s">
        <v>272</v>
      </c>
      <c r="D16" s="232"/>
      <c r="E16" s="227" t="s">
        <v>192</v>
      </c>
      <c r="F16" s="338">
        <f>'[28]Бульд. руд'!F16</f>
        <v>4.0999999999999996</v>
      </c>
      <c r="G16" s="338">
        <f>'[28]Бульд. руд'!G16</f>
        <v>4.0999999999999996</v>
      </c>
      <c r="H16" s="338">
        <f>'[28]Бульд. руд'!H16</f>
        <v>4.0999999999999996</v>
      </c>
      <c r="I16" s="338">
        <f>'[28]Бульд. руд'!I16</f>
        <v>4.0999999999999996</v>
      </c>
      <c r="J16" s="375" t="s">
        <v>273</v>
      </c>
    </row>
    <row r="17" spans="1:16" s="89" customFormat="1" ht="15">
      <c r="A17" s="7">
        <v>12</v>
      </c>
      <c r="B17" s="229" t="s">
        <v>191</v>
      </c>
      <c r="C17" s="232" t="s">
        <v>190</v>
      </c>
      <c r="D17" s="228"/>
      <c r="E17" s="227" t="s">
        <v>58</v>
      </c>
      <c r="F17" s="338">
        <v>4.6950000000000003</v>
      </c>
      <c r="G17" s="338">
        <v>4.6950000000000003</v>
      </c>
      <c r="H17" s="338">
        <v>4.6950000000000003</v>
      </c>
      <c r="I17" s="338">
        <v>4.6950000000000003</v>
      </c>
      <c r="J17" s="375" t="s">
        <v>225</v>
      </c>
    </row>
    <row r="18" spans="1:16" s="89" customFormat="1" ht="15">
      <c r="A18" s="7">
        <v>13</v>
      </c>
      <c r="B18" s="229" t="s">
        <v>189</v>
      </c>
      <c r="C18" s="232" t="s">
        <v>50</v>
      </c>
      <c r="D18" s="228"/>
      <c r="E18" s="227" t="s">
        <v>58</v>
      </c>
      <c r="F18" s="338">
        <v>2</v>
      </c>
      <c r="G18" s="338">
        <v>2</v>
      </c>
      <c r="H18" s="338">
        <v>2</v>
      </c>
      <c r="I18" s="338">
        <v>2</v>
      </c>
      <c r="J18" s="375" t="s">
        <v>225</v>
      </c>
    </row>
    <row r="19" spans="1:16" s="89" customFormat="1" ht="18">
      <c r="A19" s="7">
        <v>14</v>
      </c>
      <c r="B19" s="229" t="s">
        <v>188</v>
      </c>
      <c r="C19" s="371" t="s">
        <v>187</v>
      </c>
      <c r="D19" s="228"/>
      <c r="E19" s="227" t="s">
        <v>104</v>
      </c>
      <c r="F19" s="338">
        <v>2.7</v>
      </c>
      <c r="G19" s="338">
        <v>2.7</v>
      </c>
      <c r="H19" s="338">
        <v>2.7</v>
      </c>
      <c r="I19" s="338">
        <v>2.7</v>
      </c>
      <c r="J19" s="375"/>
    </row>
    <row r="20" spans="1:16" s="89" customFormat="1" ht="15">
      <c r="A20" s="7">
        <v>15</v>
      </c>
      <c r="B20" s="229" t="s">
        <v>279</v>
      </c>
      <c r="C20" s="233" t="s">
        <v>186</v>
      </c>
      <c r="D20" s="228"/>
      <c r="E20" s="227" t="s">
        <v>58</v>
      </c>
      <c r="F20" s="339">
        <v>18</v>
      </c>
      <c r="G20" s="339">
        <v>18</v>
      </c>
      <c r="H20" s="339">
        <v>18</v>
      </c>
      <c r="I20" s="339">
        <v>18</v>
      </c>
      <c r="J20" s="375" t="s">
        <v>280</v>
      </c>
    </row>
    <row r="21" spans="1:16" s="89" customFormat="1" ht="30">
      <c r="A21" s="7">
        <v>16</v>
      </c>
      <c r="B21" s="229" t="s">
        <v>238</v>
      </c>
      <c r="C21" s="233" t="s">
        <v>239</v>
      </c>
      <c r="D21" s="228"/>
      <c r="E21" s="227" t="s">
        <v>240</v>
      </c>
      <c r="F21" s="339">
        <v>35</v>
      </c>
      <c r="G21" s="339">
        <v>35</v>
      </c>
      <c r="H21" s="339">
        <v>35</v>
      </c>
      <c r="I21" s="339">
        <v>35</v>
      </c>
      <c r="J21" s="375" t="s">
        <v>241</v>
      </c>
    </row>
    <row r="22" spans="1:16" s="89" customFormat="1" ht="15">
      <c r="A22" s="7">
        <v>17</v>
      </c>
      <c r="B22" s="229" t="s">
        <v>277</v>
      </c>
      <c r="C22" s="232" t="s">
        <v>185</v>
      </c>
      <c r="D22" s="228"/>
      <c r="E22" s="227" t="s">
        <v>179</v>
      </c>
      <c r="F22" s="339">
        <v>4</v>
      </c>
      <c r="G22" s="339">
        <v>4</v>
      </c>
      <c r="H22" s="339">
        <v>4</v>
      </c>
      <c r="I22" s="339">
        <v>4</v>
      </c>
      <c r="J22" s="375" t="s">
        <v>276</v>
      </c>
    </row>
    <row r="23" spans="1:16" s="89" customFormat="1" ht="15">
      <c r="A23" s="7">
        <v>18</v>
      </c>
      <c r="B23" s="229" t="s">
        <v>281</v>
      </c>
      <c r="C23" s="232" t="s">
        <v>184</v>
      </c>
      <c r="D23" s="228"/>
      <c r="E23" s="227" t="s">
        <v>179</v>
      </c>
      <c r="F23" s="231">
        <f>F20/F14</f>
        <v>16.363636363636363</v>
      </c>
      <c r="G23" s="231">
        <f>G20/G14</f>
        <v>16.363636363636363</v>
      </c>
      <c r="H23" s="231">
        <f>H20/H14</f>
        <v>16.363636363636363</v>
      </c>
      <c r="I23" s="231">
        <f>I20/I14</f>
        <v>16.363636363636363</v>
      </c>
      <c r="J23" s="372"/>
    </row>
    <row r="24" spans="1:16" s="3" customFormat="1" ht="60">
      <c r="A24" s="7">
        <v>19</v>
      </c>
      <c r="B24" s="229" t="s">
        <v>274</v>
      </c>
      <c r="C24" s="232" t="s">
        <v>275</v>
      </c>
      <c r="D24" s="228"/>
      <c r="E24" s="227" t="s">
        <v>179</v>
      </c>
      <c r="F24" s="339">
        <v>6</v>
      </c>
      <c r="G24" s="339">
        <v>6</v>
      </c>
      <c r="H24" s="339">
        <v>6</v>
      </c>
      <c r="I24" s="339">
        <v>6</v>
      </c>
      <c r="J24" s="375" t="s">
        <v>278</v>
      </c>
      <c r="K24" s="945"/>
      <c r="M24" s="945"/>
    </row>
    <row r="25" spans="1:16" s="3" customFormat="1" ht="15">
      <c r="A25" s="7">
        <v>20</v>
      </c>
      <c r="B25" s="229" t="s">
        <v>183</v>
      </c>
      <c r="C25" s="232" t="s">
        <v>182</v>
      </c>
      <c r="D25" s="228"/>
      <c r="E25" s="227" t="s">
        <v>179</v>
      </c>
      <c r="F25" s="231">
        <f>IF(F15=0,0,F20/F15)</f>
        <v>4.8780487804878048</v>
      </c>
      <c r="G25" s="231">
        <f>IF(G15=0,0,G20/G15)</f>
        <v>4.8780487804878048</v>
      </c>
      <c r="H25" s="231">
        <f>IF(H15=0,0,H20/H15)</f>
        <v>4.8780487804878048</v>
      </c>
      <c r="I25" s="231">
        <f>IF(I15=0,0,I20/I15)</f>
        <v>4.8780487804878048</v>
      </c>
      <c r="J25" s="372"/>
      <c r="K25" s="945"/>
      <c r="M25" s="945"/>
      <c r="O25" s="945"/>
    </row>
    <row r="26" spans="1:16" s="3" customFormat="1" ht="30" customHeight="1">
      <c r="A26" s="7">
        <v>21</v>
      </c>
      <c r="B26" s="229" t="s">
        <v>181</v>
      </c>
      <c r="C26" s="230" t="s">
        <v>180</v>
      </c>
      <c r="D26" s="228"/>
      <c r="E26" s="227" t="s">
        <v>179</v>
      </c>
      <c r="F26" s="79">
        <f>F22+F23+F24+F25</f>
        <v>31.241685144124169</v>
      </c>
      <c r="G26" s="79">
        <f>G22+G23+G24+G25</f>
        <v>31.241685144124169</v>
      </c>
      <c r="H26" s="79">
        <f>H22+H23+H24+H25</f>
        <v>31.241685144124169</v>
      </c>
      <c r="I26" s="79">
        <f>I22+I23+I24+I25</f>
        <v>31.241685144124169</v>
      </c>
      <c r="J26" s="373"/>
      <c r="K26" s="946"/>
      <c r="M26" s="945"/>
    </row>
    <row r="27" spans="1:16" s="3" customFormat="1" ht="117" customHeight="1">
      <c r="A27" s="7">
        <v>22</v>
      </c>
      <c r="B27" s="229" t="s">
        <v>178</v>
      </c>
      <c r="C27" s="32" t="s">
        <v>177</v>
      </c>
      <c r="D27" s="228"/>
      <c r="E27" s="227"/>
      <c r="F27" s="246">
        <v>0.95</v>
      </c>
      <c r="G27" s="246">
        <v>0.95</v>
      </c>
      <c r="H27" s="246">
        <v>0.95</v>
      </c>
      <c r="I27" s="246">
        <v>0.95</v>
      </c>
      <c r="J27" s="446" t="s">
        <v>243</v>
      </c>
      <c r="O27" s="945"/>
    </row>
    <row r="28" spans="1:16" s="3" customFormat="1" ht="22.5" customHeight="1">
      <c r="A28" s="7">
        <v>23</v>
      </c>
      <c r="B28" s="229" t="s">
        <v>285</v>
      </c>
      <c r="C28" s="32" t="s">
        <v>284</v>
      </c>
      <c r="D28" s="228"/>
      <c r="E28" s="227"/>
      <c r="F28" s="246">
        <v>0.95</v>
      </c>
      <c r="G28" s="246">
        <v>0.95</v>
      </c>
      <c r="H28" s="246">
        <v>0.95</v>
      </c>
      <c r="I28" s="246">
        <v>0.95</v>
      </c>
      <c r="J28" s="446" t="s">
        <v>286</v>
      </c>
    </row>
    <row r="29" spans="1:16" s="3" customFormat="1" ht="15">
      <c r="A29" s="7">
        <v>24</v>
      </c>
      <c r="B29" s="229" t="s">
        <v>176</v>
      </c>
      <c r="C29" s="32" t="s">
        <v>175</v>
      </c>
      <c r="D29" s="228"/>
      <c r="E29" s="227"/>
      <c r="F29" s="458">
        <v>0.02</v>
      </c>
      <c r="G29" s="458">
        <v>0.02</v>
      </c>
      <c r="H29" s="458">
        <v>0.02</v>
      </c>
      <c r="I29" s="458">
        <v>0.02</v>
      </c>
      <c r="J29" s="454" t="s">
        <v>290</v>
      </c>
      <c r="O29" s="908"/>
      <c r="P29" s="947"/>
    </row>
    <row r="30" spans="1:16" s="3" customFormat="1" ht="90">
      <c r="A30" s="397">
        <v>25</v>
      </c>
      <c r="B30" s="226" t="s">
        <v>174</v>
      </c>
      <c r="C30" s="32" t="s">
        <v>116</v>
      </c>
      <c r="D30" s="32" t="s">
        <v>115</v>
      </c>
      <c r="E30" s="32"/>
      <c r="F30" s="340">
        <f>'[28]Экс 1 вск'!F9</f>
        <v>1.375</v>
      </c>
      <c r="G30" s="340">
        <f>'[28]Экс 1 вск'!G9</f>
        <v>1.375</v>
      </c>
      <c r="H30" s="340">
        <f>'[28]Экс 1 вск'!H9</f>
        <v>1.375</v>
      </c>
      <c r="I30" s="340">
        <f>'[28]Экс 1 вск'!I9</f>
        <v>1.375</v>
      </c>
      <c r="J30" s="455" t="s">
        <v>242</v>
      </c>
      <c r="P30" s="88"/>
    </row>
    <row r="31" spans="1:16" s="3" customFormat="1" ht="15">
      <c r="A31" s="397">
        <v>26</v>
      </c>
      <c r="B31" s="226" t="s">
        <v>288</v>
      </c>
      <c r="C31" s="32" t="s">
        <v>289</v>
      </c>
      <c r="D31" s="457" t="s">
        <v>283</v>
      </c>
      <c r="E31" s="32"/>
      <c r="F31" s="225">
        <f>1-(F20*F29)</f>
        <v>0.64</v>
      </c>
      <c r="G31" s="225">
        <f>1-(G20*G29)</f>
        <v>0.64</v>
      </c>
      <c r="H31" s="225">
        <f>1-(H20*H29)</f>
        <v>0.64</v>
      </c>
      <c r="I31" s="225">
        <f>1-(I20*I29)</f>
        <v>0.64</v>
      </c>
      <c r="J31" s="374"/>
      <c r="P31" s="88"/>
    </row>
    <row r="32" spans="1:16" s="3" customFormat="1" ht="18.75" thickBot="1">
      <c r="A32" s="398">
        <v>27</v>
      </c>
      <c r="B32" s="224" t="s">
        <v>173</v>
      </c>
      <c r="C32" s="223" t="s">
        <v>172</v>
      </c>
      <c r="D32" s="456" t="s">
        <v>282</v>
      </c>
      <c r="E32" s="26" t="s">
        <v>13</v>
      </c>
      <c r="F32" s="222">
        <f>(F17*(F18^2))/(2*TAN(F21*PI()/180))/F30</f>
        <v>9.7529525696788788</v>
      </c>
      <c r="G32" s="222">
        <f>(G17*(G18^2))/2/((TAN(G21*PI()/180)))/G30</f>
        <v>9.7529525696788788</v>
      </c>
      <c r="H32" s="222">
        <f>(H17*(H18^2))/2/((TAN(H21*PI()/180)))/H30</f>
        <v>9.7529525696788788</v>
      </c>
      <c r="I32" s="222">
        <f>(I17*(I18^2))/2/((TAN(I21*PI()/180)))/I30</f>
        <v>9.7529525696788788</v>
      </c>
      <c r="J32" s="378"/>
      <c r="O32" s="908"/>
    </row>
    <row r="33" spans="1:15" s="3" customFormat="1" ht="19.5" customHeight="1">
      <c r="A33" s="948">
        <v>28</v>
      </c>
      <c r="B33" s="949" t="s">
        <v>598</v>
      </c>
      <c r="C33" s="950" t="s">
        <v>171</v>
      </c>
      <c r="D33" s="951" t="s">
        <v>287</v>
      </c>
      <c r="E33" s="80" t="s">
        <v>170</v>
      </c>
      <c r="F33" s="952">
        <f>IFERROR(3600*F32*F27*F28*F31/F26,0)</f>
        <v>649.12949995277859</v>
      </c>
      <c r="G33" s="952">
        <f>IFERROR(3600*G32*G27*G28*G31/G26,0)</f>
        <v>649.12949995277859</v>
      </c>
      <c r="H33" s="952">
        <f>IFERROR(3600*H32*H27*H28*H31/H26,0)</f>
        <v>649.12949995277859</v>
      </c>
      <c r="I33" s="952">
        <f>IFERROR(3600*I32*I27*I28*I31/I26,0)</f>
        <v>649.12949995277859</v>
      </c>
      <c r="J33" s="953"/>
      <c r="O33" s="908"/>
    </row>
    <row r="34" spans="1:15" s="3" customFormat="1" ht="18.75" customHeight="1">
      <c r="A34" s="397">
        <v>29</v>
      </c>
      <c r="B34" s="226" t="s">
        <v>40</v>
      </c>
      <c r="C34" s="67" t="s">
        <v>39</v>
      </c>
      <c r="D34" s="32" t="s">
        <v>25</v>
      </c>
      <c r="E34" s="67" t="s">
        <v>17</v>
      </c>
      <c r="F34" s="256">
        <v>11</v>
      </c>
      <c r="G34" s="256">
        <v>11</v>
      </c>
      <c r="H34" s="256">
        <v>11</v>
      </c>
      <c r="I34" s="256">
        <v>11</v>
      </c>
      <c r="J34" s="346" t="s">
        <v>199</v>
      </c>
    </row>
    <row r="35" spans="1:15" s="3" customFormat="1" ht="20.25" customHeight="1">
      <c r="A35" s="954">
        <v>30</v>
      </c>
      <c r="B35" s="955" t="s">
        <v>38</v>
      </c>
      <c r="C35" s="67" t="s">
        <v>37</v>
      </c>
      <c r="D35" s="32" t="s">
        <v>36</v>
      </c>
      <c r="E35" s="67" t="s">
        <v>17</v>
      </c>
      <c r="F35" s="256">
        <v>1</v>
      </c>
      <c r="G35" s="256">
        <v>1</v>
      </c>
      <c r="H35" s="256">
        <v>1</v>
      </c>
      <c r="I35" s="256">
        <v>1</v>
      </c>
      <c r="J35" s="346" t="s">
        <v>205</v>
      </c>
    </row>
    <row r="36" spans="1:15" s="3" customFormat="1" ht="30">
      <c r="A36" s="954">
        <v>31</v>
      </c>
      <c r="B36" s="955" t="s">
        <v>35</v>
      </c>
      <c r="C36" s="67" t="s">
        <v>34</v>
      </c>
      <c r="D36" s="32" t="s">
        <v>11</v>
      </c>
      <c r="E36" s="67" t="s">
        <v>17</v>
      </c>
      <c r="F36" s="245">
        <f>'[29]1.6. ФРВ'!$CJ$75</f>
        <v>0.5</v>
      </c>
      <c r="G36" s="245">
        <f>'[29]1.6. ФРВ'!$CJ$75</f>
        <v>0.5</v>
      </c>
      <c r="H36" s="245">
        <f>'[29]1.6. ФРВ'!$CJ$75</f>
        <v>0.5</v>
      </c>
      <c r="I36" s="245">
        <f>'[29]1.6. ФРВ'!$CJ$75</f>
        <v>0.5</v>
      </c>
      <c r="J36" s="346" t="s">
        <v>204</v>
      </c>
    </row>
    <row r="37" spans="1:15" ht="30.75" customHeight="1" thickBot="1">
      <c r="A37" s="956">
        <v>32</v>
      </c>
      <c r="B37" s="957" t="s">
        <v>33</v>
      </c>
      <c r="C37" s="379" t="s">
        <v>32</v>
      </c>
      <c r="D37" s="26" t="s">
        <v>11</v>
      </c>
      <c r="E37" s="379" t="s">
        <v>17</v>
      </c>
      <c r="F37" s="958">
        <f>'[29]1.6. ФРВ'!$CK$75</f>
        <v>0.5</v>
      </c>
      <c r="G37" s="958">
        <f>'[29]1.6. ФРВ'!$CK$75</f>
        <v>0.5</v>
      </c>
      <c r="H37" s="958">
        <f>'[29]1.6. ФРВ'!$CK$75</f>
        <v>0.5</v>
      </c>
      <c r="I37" s="958">
        <f>'[29]1.6. ФРВ'!$CK$75</f>
        <v>0.5</v>
      </c>
      <c r="J37" s="959" t="s">
        <v>204</v>
      </c>
    </row>
    <row r="38" spans="1:15" ht="18.75">
      <c r="A38" s="960">
        <v>33</v>
      </c>
      <c r="B38" s="63" t="s">
        <v>30</v>
      </c>
      <c r="C38" s="14" t="s">
        <v>29</v>
      </c>
      <c r="D38" s="14" t="s">
        <v>599</v>
      </c>
      <c r="E38" s="43" t="s">
        <v>600</v>
      </c>
      <c r="F38" s="961">
        <f>ROUNDDOWN(F33*(F34-F35-F36-F37),-1)</f>
        <v>5840</v>
      </c>
      <c r="G38" s="961">
        <f>ROUNDDOWN(G33*(G34-G35-G36-G37),-1)</f>
        <v>5840</v>
      </c>
      <c r="H38" s="961">
        <f>ROUNDDOWN(H33*(H34-H35-H36-H37),-1)</f>
        <v>5840</v>
      </c>
      <c r="I38" s="961">
        <f>ROUNDDOWN(I33*(I34-I35-I36-I37),-1)</f>
        <v>5840</v>
      </c>
      <c r="J38" s="962"/>
    </row>
    <row r="39" spans="1:15" s="3" customFormat="1" ht="16.5">
      <c r="A39" s="397">
        <v>34</v>
      </c>
      <c r="B39" s="963" t="s">
        <v>27</v>
      </c>
      <c r="C39" s="380" t="s">
        <v>26</v>
      </c>
      <c r="D39" s="32" t="s">
        <v>25</v>
      </c>
      <c r="E39" s="235" t="s">
        <v>24</v>
      </c>
      <c r="F39" s="35">
        <v>2</v>
      </c>
      <c r="G39" s="35">
        <v>2</v>
      </c>
      <c r="H39" s="35">
        <v>2</v>
      </c>
      <c r="I39" s="35">
        <v>2</v>
      </c>
      <c r="J39" s="239"/>
    </row>
    <row r="40" spans="1:15" ht="16.5">
      <c r="A40" s="397">
        <v>35</v>
      </c>
      <c r="B40" s="963" t="s">
        <v>12</v>
      </c>
      <c r="C40" s="380" t="s">
        <v>23</v>
      </c>
      <c r="D40" s="32" t="s">
        <v>11</v>
      </c>
      <c r="E40" s="235" t="s">
        <v>10</v>
      </c>
      <c r="F40" s="30">
        <f>'[28]Бульд. руд'!F40</f>
        <v>90</v>
      </c>
      <c r="G40" s="30">
        <f>'[28]Бульд. руд'!G40</f>
        <v>91</v>
      </c>
      <c r="H40" s="30">
        <f>'[28]Бульд. руд'!H40</f>
        <v>92</v>
      </c>
      <c r="I40" s="30">
        <f>'[28]Бульд. руд'!I40</f>
        <v>92</v>
      </c>
      <c r="J40" s="239"/>
    </row>
    <row r="41" spans="1:15" ht="30">
      <c r="A41" s="397">
        <v>36</v>
      </c>
      <c r="B41" s="963" t="s">
        <v>22</v>
      </c>
      <c r="C41" s="380"/>
      <c r="D41" s="32" t="s">
        <v>21</v>
      </c>
      <c r="E41" s="235" t="s">
        <v>601</v>
      </c>
      <c r="F41" s="249">
        <f>'[28]Бульд. руд'!F41</f>
        <v>2</v>
      </c>
      <c r="G41" s="249">
        <f>'[28]Бульд. руд'!G41</f>
        <v>0</v>
      </c>
      <c r="H41" s="249">
        <f>'[28]Бульд. руд'!H41</f>
        <v>0</v>
      </c>
      <c r="I41" s="249">
        <f>'[28]Бульд. руд'!I41</f>
        <v>1</v>
      </c>
      <c r="J41" s="346" t="s">
        <v>199</v>
      </c>
    </row>
    <row r="42" spans="1:15" ht="19.5" thickBot="1">
      <c r="A42" s="964">
        <v>37</v>
      </c>
      <c r="B42" s="965" t="s">
        <v>20</v>
      </c>
      <c r="C42" s="966" t="s">
        <v>19</v>
      </c>
      <c r="D42" s="967" t="s">
        <v>18</v>
      </c>
      <c r="E42" s="968" t="s">
        <v>17</v>
      </c>
      <c r="F42" s="969">
        <f>'[28]Бульд. руд'!F42</f>
        <v>0.84675925925925921</v>
      </c>
      <c r="G42" s="969">
        <f>'[28]Бульд. руд'!G42</f>
        <v>0.87385531135531136</v>
      </c>
      <c r="H42" s="969">
        <f>'[28]Бульд. руд'!H42</f>
        <v>0.93206521739130443</v>
      </c>
      <c r="I42" s="969">
        <f>'[28]Бульд. руд'!I42</f>
        <v>0.84850543478260865</v>
      </c>
      <c r="J42" s="959" t="s">
        <v>199</v>
      </c>
    </row>
    <row r="43" spans="1:15" ht="19.5" thickBot="1">
      <c r="A43" s="960">
        <v>38</v>
      </c>
      <c r="B43" s="63" t="s">
        <v>16</v>
      </c>
      <c r="C43" s="62" t="s">
        <v>15</v>
      </c>
      <c r="D43" s="14" t="s">
        <v>14</v>
      </c>
      <c r="E43" s="13" t="s">
        <v>13</v>
      </c>
      <c r="F43" s="18">
        <f>ROUND(F38*(((F39*F40)-F41)*F42),-2)</f>
        <v>880200</v>
      </c>
      <c r="G43" s="18">
        <f>ROUND(G38*(((G39*G40)-G41)*G42),-2)</f>
        <v>928800</v>
      </c>
      <c r="H43" s="18">
        <f>ROUND(H38*(((H39*H40)-H41)*H42),-2)</f>
        <v>1001600</v>
      </c>
      <c r="I43" s="18">
        <f>ROUND(I38*(((I39*I40)-I41)*I42),-2)</f>
        <v>906800</v>
      </c>
      <c r="J43" s="42"/>
    </row>
    <row r="44" spans="1:15" ht="18.75">
      <c r="A44" s="960">
        <v>39</v>
      </c>
      <c r="B44" s="63" t="s">
        <v>9</v>
      </c>
      <c r="C44" s="62" t="s">
        <v>8</v>
      </c>
      <c r="D44" s="14" t="s">
        <v>125</v>
      </c>
      <c r="E44" s="13" t="s">
        <v>13</v>
      </c>
      <c r="F44" s="221">
        <f>F43+G43+H43+I43</f>
        <v>3717400</v>
      </c>
      <c r="G44" s="221">
        <f>F44</f>
        <v>3717400</v>
      </c>
      <c r="H44" s="221">
        <f>G44</f>
        <v>3717400</v>
      </c>
      <c r="I44" s="221">
        <f>H44</f>
        <v>3717400</v>
      </c>
      <c r="J44" s="42"/>
    </row>
    <row r="45" spans="1:15" ht="29.25" thickBot="1">
      <c r="A45" s="970">
        <v>40</v>
      </c>
      <c r="B45" s="382" t="s">
        <v>602</v>
      </c>
      <c r="C45" s="381"/>
      <c r="D45" s="379"/>
      <c r="E45" s="234" t="s">
        <v>291</v>
      </c>
      <c r="F45" s="971">
        <f>'[29]1.2. Горные работы'!$H$13</f>
        <v>2070655</v>
      </c>
      <c r="G45" s="971">
        <f>'[29]1.2. Горные работы'!$I$13</f>
        <v>2107993</v>
      </c>
      <c r="H45" s="971">
        <f>'[29]1.2. Горные работы'!$J$13</f>
        <v>2121596</v>
      </c>
      <c r="I45" s="971">
        <f>'[29]1.2. Горные работы'!$K$13</f>
        <v>2110923</v>
      </c>
      <c r="J45" s="243" t="s">
        <v>603</v>
      </c>
    </row>
    <row r="46" spans="1:15" ht="16.5" thickBot="1">
      <c r="A46" s="972">
        <v>41</v>
      </c>
      <c r="B46" s="384" t="s">
        <v>226</v>
      </c>
      <c r="C46" s="385"/>
      <c r="D46" s="386"/>
      <c r="E46" s="387" t="s">
        <v>0</v>
      </c>
      <c r="F46" s="388">
        <v>2</v>
      </c>
      <c r="G46" s="388">
        <v>2</v>
      </c>
      <c r="H46" s="388">
        <v>2</v>
      </c>
      <c r="I46" s="388">
        <v>2</v>
      </c>
      <c r="J46" s="389" t="s">
        <v>200</v>
      </c>
    </row>
    <row r="47" spans="1:15" ht="27" thickBot="1">
      <c r="A47" s="973">
        <v>42</v>
      </c>
      <c r="B47" s="974" t="s">
        <v>604</v>
      </c>
      <c r="C47" s="975"/>
      <c r="D47" s="976"/>
      <c r="E47" s="977" t="s">
        <v>1</v>
      </c>
      <c r="F47" s="978">
        <f>IF(F43=0,0,F45/F43)</f>
        <v>2.3524823903658261</v>
      </c>
      <c r="G47" s="978">
        <f>IF(G43=0,0,G45/G43)</f>
        <v>2.2695876399655468</v>
      </c>
      <c r="H47" s="978">
        <f>IF(H43=0,0,H45/H43)</f>
        <v>2.1182068690095845</v>
      </c>
      <c r="I47" s="978">
        <f>IF(I43=0,0,I45/I43)</f>
        <v>2.3278815615350683</v>
      </c>
      <c r="J47" s="979" t="s">
        <v>224</v>
      </c>
    </row>
    <row r="48" spans="1:15" ht="30.75" thickBot="1">
      <c r="A48" s="980">
        <v>43</v>
      </c>
      <c r="B48" s="981" t="s">
        <v>605</v>
      </c>
      <c r="C48" s="385"/>
      <c r="D48" s="982"/>
      <c r="E48" s="387" t="s">
        <v>606</v>
      </c>
      <c r="F48" s="983">
        <f>F43</f>
        <v>880200</v>
      </c>
      <c r="G48" s="983">
        <f>G43</f>
        <v>928800</v>
      </c>
      <c r="H48" s="983">
        <f>H43</f>
        <v>1001600</v>
      </c>
      <c r="I48" s="983">
        <f>I43</f>
        <v>906800</v>
      </c>
      <c r="J48" s="984"/>
    </row>
    <row r="49" spans="1:10" ht="17.25">
      <c r="A49" s="948">
        <v>44</v>
      </c>
      <c r="B49" s="985" t="s">
        <v>83</v>
      </c>
      <c r="C49" s="986" t="s">
        <v>607</v>
      </c>
      <c r="D49" s="80" t="s">
        <v>220</v>
      </c>
      <c r="E49" s="80" t="s">
        <v>170</v>
      </c>
      <c r="F49" s="987">
        <f>ROUND(F48/((F$34-F$35-F$36-F$37)*(F39*F40-F41/12)*F42),1)</f>
        <v>642.29999999999995</v>
      </c>
      <c r="G49" s="987">
        <f>ROUND(G48/((G$34-G$35-G$36-G$37)*(G39*G40-G41/12)*G42),1)</f>
        <v>648.9</v>
      </c>
      <c r="H49" s="987">
        <f>ROUND(H48/((H$34-H$35-H$36-H$37)*(H39*H40-H41/12)*H42),1)</f>
        <v>648.9</v>
      </c>
      <c r="I49" s="987">
        <f>ROUND(I48/((I$34-I$35-I$36-I$37)*(I39*I40-I41/12)*I42),1)</f>
        <v>645.6</v>
      </c>
      <c r="J49" s="988"/>
    </row>
    <row r="50" spans="1:10" ht="43.5" thickBot="1">
      <c r="A50" s="399">
        <v>45</v>
      </c>
      <c r="B50" s="989" t="s">
        <v>608</v>
      </c>
      <c r="C50" s="390" t="s">
        <v>607</v>
      </c>
      <c r="D50" s="341"/>
      <c r="E50" s="341" t="s">
        <v>170</v>
      </c>
      <c r="F50" s="1855">
        <f>AVERAGEIF(F49:I49,"&lt;&gt;0",F49:I49)</f>
        <v>646.42499999999995</v>
      </c>
      <c r="G50" s="1855"/>
      <c r="H50" s="1855"/>
      <c r="I50" s="1855"/>
      <c r="J50" s="990" t="s">
        <v>609</v>
      </c>
    </row>
    <row r="51" spans="1:10" ht="16.5" thickBot="1">
      <c r="B51" s="991" t="s">
        <v>610</v>
      </c>
      <c r="C51" s="992"/>
      <c r="D51" s="993"/>
      <c r="E51" s="993" t="s">
        <v>1</v>
      </c>
      <c r="F51" s="994">
        <f>'[28]Бульд. руд'!F47+'Бульд. вскр.'!F47</f>
        <v>2.544340900453772</v>
      </c>
      <c r="G51" s="994">
        <f>'[28]Бульд. руд'!G47+'Бульд. вскр.'!G47</f>
        <v>2.4362833134549451</v>
      </c>
      <c r="H51" s="994">
        <f>'[28]Бульд. руд'!H47+'Бульд. вскр.'!H47</f>
        <v>2.2857494923330672</v>
      </c>
      <c r="I51" s="995">
        <f>'[28]Бульд. руд'!I47+'Бульд. вскр.'!I47</f>
        <v>2.5250658447386836</v>
      </c>
      <c r="J51" s="996">
        <f>(F51+G51+H51+I51)/4</f>
        <v>2.4478598877451172</v>
      </c>
    </row>
    <row r="52" spans="1:10">
      <c r="B52" s="991" t="s">
        <v>611</v>
      </c>
      <c r="C52" s="992"/>
      <c r="D52" s="993"/>
      <c r="E52" s="993" t="s">
        <v>1</v>
      </c>
      <c r="F52" s="997">
        <v>1.6</v>
      </c>
      <c r="G52" s="997">
        <v>1.6</v>
      </c>
      <c r="H52" s="997">
        <v>1.6</v>
      </c>
      <c r="I52" s="997">
        <v>1.6</v>
      </c>
    </row>
    <row r="53" spans="1:10" ht="30.75" customHeight="1">
      <c r="B53" s="1856" t="s">
        <v>612</v>
      </c>
      <c r="C53" s="1857"/>
      <c r="D53" s="1858"/>
      <c r="E53" s="998" t="s">
        <v>1</v>
      </c>
      <c r="F53" s="999">
        <f>F51+F52</f>
        <v>4.1443409004537717</v>
      </c>
      <c r="G53" s="999">
        <f>G51+G52</f>
        <v>4.0362833134549447</v>
      </c>
      <c r="H53" s="999">
        <f>H51+H52</f>
        <v>3.8857494923330673</v>
      </c>
      <c r="I53" s="999">
        <f>I51+I52</f>
        <v>4.1250658447386837</v>
      </c>
    </row>
    <row r="54" spans="1:10">
      <c r="B54" s="220" t="s">
        <v>613</v>
      </c>
      <c r="G54" s="217"/>
      <c r="H54" s="217"/>
      <c r="I54" s="217"/>
    </row>
    <row r="55" spans="1:10" ht="34.5" customHeight="1">
      <c r="B55" s="1859" t="s">
        <v>614</v>
      </c>
      <c r="C55" s="1860"/>
      <c r="D55" s="1860"/>
      <c r="E55" s="1860"/>
      <c r="F55" s="1860"/>
      <c r="G55" s="1860"/>
      <c r="H55" s="1860"/>
      <c r="I55" s="1860"/>
      <c r="J55" s="1860"/>
    </row>
    <row r="56" spans="1:10" ht="73.5" customHeight="1">
      <c r="B56" s="1859" t="s">
        <v>615</v>
      </c>
      <c r="C56" s="1860"/>
      <c r="D56" s="1860"/>
      <c r="E56" s="1860"/>
      <c r="F56" s="1860"/>
      <c r="G56" s="1860"/>
      <c r="H56" s="1860"/>
      <c r="I56" s="1860"/>
      <c r="J56" s="1860"/>
    </row>
    <row r="57" spans="1:10">
      <c r="B57" s="220" t="s">
        <v>616</v>
      </c>
    </row>
    <row r="58" spans="1:10">
      <c r="B58" s="220" t="s">
        <v>617</v>
      </c>
    </row>
    <row r="59" spans="1:10">
      <c r="B59" s="220" t="s">
        <v>618</v>
      </c>
    </row>
    <row r="60" spans="1:10">
      <c r="B60" s="220" t="s">
        <v>619</v>
      </c>
    </row>
    <row r="62" spans="1:10">
      <c r="B62" s="220" t="s">
        <v>620</v>
      </c>
    </row>
    <row r="63" spans="1:10">
      <c r="B63" s="220" t="s">
        <v>621</v>
      </c>
    </row>
    <row r="64" spans="1:10" ht="16.5" thickBot="1"/>
    <row r="65" spans="4:9" ht="16.5" thickBot="1">
      <c r="D65" s="1000" t="s">
        <v>622</v>
      </c>
      <c r="E65" s="1001" t="s">
        <v>623</v>
      </c>
      <c r="F65" s="1002">
        <f>'[28]Бульд. руд'!F47</f>
        <v>0.19185851008794619</v>
      </c>
      <c r="G65" s="1002">
        <f>'[28]Бульд. руд'!G47</f>
        <v>0.16669567348939821</v>
      </c>
      <c r="H65" s="1002">
        <f>'[28]Бульд. руд'!H47</f>
        <v>0.1675426233234826</v>
      </c>
      <c r="I65" s="1002">
        <f>'[28]Бульд. руд'!I47</f>
        <v>0.19718428320361536</v>
      </c>
    </row>
    <row r="66" spans="4:9" ht="16.5" thickBot="1">
      <c r="D66" s="1003" t="s">
        <v>622</v>
      </c>
      <c r="E66" s="1004" t="s">
        <v>624</v>
      </c>
      <c r="F66" s="1005">
        <f>F47</f>
        <v>2.3524823903658261</v>
      </c>
      <c r="G66" s="1005">
        <f>G47</f>
        <v>2.2695876399655468</v>
      </c>
      <c r="H66" s="1005">
        <f>H47</f>
        <v>2.1182068690095845</v>
      </c>
      <c r="I66" s="1005">
        <f>I47</f>
        <v>2.3278815615350683</v>
      </c>
    </row>
    <row r="67" spans="4:9" ht="16.5" thickBot="1">
      <c r="D67" s="1003" t="s">
        <v>625</v>
      </c>
      <c r="E67" s="1004" t="s">
        <v>626</v>
      </c>
      <c r="F67" s="1006">
        <f>F52</f>
        <v>1.6</v>
      </c>
      <c r="G67" s="1006">
        <f>G52</f>
        <v>1.6</v>
      </c>
      <c r="H67" s="1006">
        <f>H52</f>
        <v>1.6</v>
      </c>
      <c r="I67" s="1006">
        <f>I52</f>
        <v>1.6</v>
      </c>
    </row>
    <row r="68" spans="4:9" ht="16.5" thickBot="1">
      <c r="D68" s="1007" t="s">
        <v>627</v>
      </c>
      <c r="E68" s="1008"/>
      <c r="F68" s="1009">
        <f>F65+F66+F67</f>
        <v>4.1443409004537717</v>
      </c>
      <c r="G68" s="1009">
        <f>G65+G66+G67</f>
        <v>4.0362833134549447</v>
      </c>
      <c r="H68" s="1009">
        <f>H65+H66+H67</f>
        <v>3.8857494923330673</v>
      </c>
      <c r="I68" s="1009">
        <f>I65+I66+I67</f>
        <v>4.1250658447386837</v>
      </c>
    </row>
    <row r="69" spans="4:9" ht="16.5" thickBot="1">
      <c r="D69" s="1007" t="s">
        <v>628</v>
      </c>
      <c r="E69" s="1008"/>
      <c r="F69" s="1009"/>
      <c r="G69" s="1009"/>
      <c r="H69" s="1009"/>
      <c r="I69" s="1009">
        <f>(F68+G68+H68+I68)/4</f>
        <v>4.0478598877451173</v>
      </c>
    </row>
  </sheetData>
  <sheetProtection formatColumns="0" formatRows="0" selectLockedCells="1"/>
  <mergeCells count="5">
    <mergeCell ref="A4:J4"/>
    <mergeCell ref="F50:I50"/>
    <mergeCell ref="B53:D53"/>
    <mergeCell ref="B55:J55"/>
    <mergeCell ref="B56:J56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R23"/>
  <sheetViews>
    <sheetView zoomScale="85" zoomScaleNormal="85" workbookViewId="0">
      <pane ySplit="5" topLeftCell="A6" activePane="bottomLeft" state="frozen"/>
      <selection activeCell="A2" sqref="A2:R40"/>
      <selection pane="bottomLeft" activeCell="G31" sqref="G31"/>
    </sheetView>
  </sheetViews>
  <sheetFormatPr defaultColWidth="9.140625" defaultRowHeight="12.75"/>
  <cols>
    <col min="1" max="1" width="4.7109375" style="89" customWidth="1"/>
    <col min="2" max="2" width="66.85546875" style="89" customWidth="1"/>
    <col min="3" max="3" width="7.5703125" style="89" customWidth="1"/>
    <col min="4" max="4" width="40" style="89" bestFit="1" customWidth="1"/>
    <col min="5" max="5" width="9.42578125" style="89" customWidth="1"/>
    <col min="6" max="9" width="11" style="89" bestFit="1" customWidth="1"/>
    <col min="10" max="10" width="60.7109375" style="90" customWidth="1"/>
    <col min="11" max="14" width="9.140625" style="89" customWidth="1"/>
    <col min="15" max="16384" width="9.140625" style="89"/>
  </cols>
  <sheetData>
    <row r="1" spans="1:18" ht="15.75">
      <c r="J1" s="429" t="s">
        <v>237</v>
      </c>
    </row>
    <row r="2" spans="1:18" ht="15.75">
      <c r="J2" s="429" t="s">
        <v>236</v>
      </c>
    </row>
    <row r="3" spans="1:18" ht="13.5" thickBot="1"/>
    <row r="4" spans="1:18" ht="15" thickBot="1">
      <c r="A4" s="1820" t="s">
        <v>482</v>
      </c>
      <c r="B4" s="1821"/>
      <c r="C4" s="1821"/>
      <c r="D4" s="1821"/>
      <c r="E4" s="1821"/>
      <c r="F4" s="1821"/>
      <c r="G4" s="1821"/>
      <c r="H4" s="1821"/>
      <c r="I4" s="1821"/>
      <c r="J4" s="1822"/>
    </row>
    <row r="5" spans="1:18" ht="32.25" customHeight="1" thickBot="1">
      <c r="A5" s="349" t="s">
        <v>80</v>
      </c>
      <c r="B5" s="349" t="s">
        <v>79</v>
      </c>
      <c r="C5" s="689" t="s">
        <v>78</v>
      </c>
      <c r="D5" s="436" t="s">
        <v>77</v>
      </c>
      <c r="E5" s="690" t="s">
        <v>76</v>
      </c>
      <c r="F5" s="691" t="s">
        <v>75</v>
      </c>
      <c r="G5" s="691" t="s">
        <v>74</v>
      </c>
      <c r="H5" s="691" t="s">
        <v>73</v>
      </c>
      <c r="I5" s="691" t="s">
        <v>72</v>
      </c>
      <c r="J5" s="692" t="s">
        <v>71</v>
      </c>
    </row>
    <row r="6" spans="1:18" ht="32.25" customHeight="1">
      <c r="A6" s="365">
        <v>1</v>
      </c>
      <c r="B6" s="84" t="s">
        <v>124</v>
      </c>
      <c r="C6" s="83" t="s">
        <v>123</v>
      </c>
      <c r="D6" s="82" t="s">
        <v>11</v>
      </c>
      <c r="E6" s="81" t="s">
        <v>13</v>
      </c>
      <c r="F6" s="255">
        <v>0</v>
      </c>
      <c r="G6" s="255">
        <v>0</v>
      </c>
      <c r="H6" s="255">
        <v>0</v>
      </c>
      <c r="I6" s="255">
        <v>0</v>
      </c>
      <c r="J6" s="595" t="s">
        <v>234</v>
      </c>
    </row>
    <row r="7" spans="1:18" ht="32.25" customHeight="1">
      <c r="A7" s="671">
        <v>2</v>
      </c>
      <c r="B7" s="672" t="s">
        <v>122</v>
      </c>
      <c r="C7" s="673" t="s">
        <v>121</v>
      </c>
      <c r="D7" s="32" t="s">
        <v>120</v>
      </c>
      <c r="E7" s="75" t="s">
        <v>47</v>
      </c>
      <c r="F7" s="245">
        <v>0</v>
      </c>
      <c r="G7" s="245">
        <v>0</v>
      </c>
      <c r="H7" s="245">
        <v>0</v>
      </c>
      <c r="I7" s="245">
        <v>0</v>
      </c>
      <c r="J7" s="258" t="s">
        <v>203</v>
      </c>
    </row>
    <row r="8" spans="1:18" ht="27" customHeight="1">
      <c r="A8" s="365">
        <v>3</v>
      </c>
      <c r="B8" s="69" t="s">
        <v>119</v>
      </c>
      <c r="C8" s="673" t="s">
        <v>118</v>
      </c>
      <c r="D8" s="32" t="s">
        <v>11</v>
      </c>
      <c r="E8" s="75"/>
      <c r="F8" s="246">
        <v>0</v>
      </c>
      <c r="G8" s="246">
        <v>0</v>
      </c>
      <c r="H8" s="246">
        <v>0</v>
      </c>
      <c r="I8" s="246">
        <v>0</v>
      </c>
      <c r="J8" s="259" t="s">
        <v>201</v>
      </c>
    </row>
    <row r="9" spans="1:18" ht="12.75" customHeight="1">
      <c r="A9" s="671">
        <v>4</v>
      </c>
      <c r="B9" s="69" t="s">
        <v>117</v>
      </c>
      <c r="C9" s="673" t="s">
        <v>116</v>
      </c>
      <c r="D9" s="32" t="s">
        <v>115</v>
      </c>
      <c r="E9" s="75"/>
      <c r="F9" s="246">
        <v>0</v>
      </c>
      <c r="G9" s="246">
        <v>0</v>
      </c>
      <c r="H9" s="246">
        <v>0</v>
      </c>
      <c r="I9" s="246">
        <v>0</v>
      </c>
      <c r="J9" s="258" t="s">
        <v>202</v>
      </c>
      <c r="R9" s="401"/>
    </row>
    <row r="10" spans="1:18" ht="17.25" thickBot="1">
      <c r="A10" s="674">
        <v>5</v>
      </c>
      <c r="B10" s="65" t="s">
        <v>114</v>
      </c>
      <c r="C10" s="73" t="s">
        <v>113</v>
      </c>
      <c r="D10" s="17" t="s">
        <v>112</v>
      </c>
      <c r="E10" s="72"/>
      <c r="F10" s="77">
        <f>IF(F9=0,0,F8/F9)</f>
        <v>0</v>
      </c>
      <c r="G10" s="77">
        <f>IF(G9=0,0,G8/G9)</f>
        <v>0</v>
      </c>
      <c r="H10" s="77">
        <f>IF(H9=0,0,H8/H9)</f>
        <v>0</v>
      </c>
      <c r="I10" s="77">
        <f>IF(I9=0,0,I8/I9)</f>
        <v>0</v>
      </c>
      <c r="J10" s="238"/>
      <c r="R10" s="401"/>
    </row>
    <row r="11" spans="1:18" ht="43.5" thickBot="1">
      <c r="A11" s="712">
        <v>6</v>
      </c>
      <c r="B11" s="713" t="s">
        <v>83</v>
      </c>
      <c r="C11" s="714" t="s">
        <v>555</v>
      </c>
      <c r="D11" s="715" t="s">
        <v>220</v>
      </c>
      <c r="E11" s="716" t="s">
        <v>170</v>
      </c>
      <c r="F11" s="717">
        <f>IFERROR(ROUND(F6*F10/F7*3600,0),0)</f>
        <v>0</v>
      </c>
      <c r="G11" s="717">
        <f>IFERROR(ROUND(G6*G10/G7*3600,0),0)</f>
        <v>0</v>
      </c>
      <c r="H11" s="717">
        <f>IFERROR(ROUND(H6*H10/H7*3600,0),0)</f>
        <v>0</v>
      </c>
      <c r="I11" s="717">
        <f>IFERROR(ROUND(I6*I10/I7*3600,0),0)</f>
        <v>0</v>
      </c>
      <c r="J11" s="719" t="s">
        <v>493</v>
      </c>
      <c r="R11" s="401"/>
    </row>
    <row r="12" spans="1:18" ht="13.5" thickBot="1">
      <c r="J12" s="89"/>
      <c r="R12" s="401"/>
    </row>
    <row r="13" spans="1:18" ht="19.5" thickBot="1">
      <c r="A13" s="1829" t="s">
        <v>551</v>
      </c>
      <c r="B13" s="1830"/>
      <c r="C13" s="1830"/>
      <c r="D13" s="1830"/>
      <c r="E13" s="1830"/>
      <c r="F13" s="1830"/>
      <c r="G13" s="1830"/>
      <c r="H13" s="1830"/>
      <c r="I13" s="1830"/>
      <c r="J13" s="1831"/>
      <c r="R13" s="401"/>
    </row>
    <row r="14" spans="1:18" ht="30.75" thickBot="1">
      <c r="A14" s="712">
        <v>7</v>
      </c>
      <c r="B14" s="559" t="s">
        <v>496</v>
      </c>
      <c r="C14" s="714" t="s">
        <v>366</v>
      </c>
      <c r="D14" s="720" t="s">
        <v>497</v>
      </c>
      <c r="E14" s="725" t="s">
        <v>170</v>
      </c>
      <c r="F14" s="747">
        <v>0</v>
      </c>
      <c r="G14" s="747">
        <v>0</v>
      </c>
      <c r="H14" s="747">
        <v>0</v>
      </c>
      <c r="I14" s="747">
        <v>0</v>
      </c>
      <c r="J14" s="719" t="s">
        <v>495</v>
      </c>
      <c r="R14" s="401"/>
    </row>
    <row r="15" spans="1:18" ht="18.75" customHeight="1" thickBot="1">
      <c r="A15" s="712">
        <v>8</v>
      </c>
      <c r="B15" s="675" t="s">
        <v>377</v>
      </c>
      <c r="C15" s="676"/>
      <c r="D15" s="677" t="s">
        <v>355</v>
      </c>
      <c r="E15" s="678" t="s">
        <v>17</v>
      </c>
      <c r="F15" s="583">
        <v>0</v>
      </c>
      <c r="G15" s="583">
        <v>0</v>
      </c>
      <c r="H15" s="583">
        <v>0</v>
      </c>
      <c r="I15" s="583">
        <v>0</v>
      </c>
      <c r="J15" s="679" t="s">
        <v>355</v>
      </c>
      <c r="R15" s="401"/>
    </row>
    <row r="16" spans="1:18" ht="15">
      <c r="A16" s="671">
        <v>9</v>
      </c>
      <c r="B16" s="557" t="s">
        <v>547</v>
      </c>
      <c r="C16" s="673"/>
      <c r="D16" s="32"/>
      <c r="E16" s="75" t="s">
        <v>17</v>
      </c>
      <c r="F16" s="551">
        <v>0</v>
      </c>
      <c r="G16" s="551">
        <v>0</v>
      </c>
      <c r="H16" s="551">
        <v>0</v>
      </c>
      <c r="I16" s="551">
        <v>0</v>
      </c>
      <c r="J16" s="248" t="s">
        <v>203</v>
      </c>
      <c r="R16" s="401"/>
    </row>
    <row r="17" spans="1:18" ht="15" customHeight="1" thickBot="1">
      <c r="A17" s="674">
        <v>10</v>
      </c>
      <c r="B17" s="680" t="s">
        <v>484</v>
      </c>
      <c r="C17" s="681"/>
      <c r="D17" s="682"/>
      <c r="E17" s="683" t="s">
        <v>17</v>
      </c>
      <c r="F17" s="684">
        <f>IF(F15-F16&lt;0,0,F15-F16)</f>
        <v>0</v>
      </c>
      <c r="G17" s="684">
        <f>IF(G15-G16&lt;0,0,G15-G16)</f>
        <v>0</v>
      </c>
      <c r="H17" s="684">
        <f>IF(H15-H16&lt;0,0,H15-H16)</f>
        <v>0</v>
      </c>
      <c r="I17" s="684">
        <f>IF(I15-I16&lt;0,0,I15-I16)</f>
        <v>0</v>
      </c>
      <c r="J17" s="685"/>
      <c r="R17" s="401"/>
    </row>
    <row r="18" spans="1:18" ht="19.5" thickBot="1">
      <c r="A18" s="370">
        <v>11</v>
      </c>
      <c r="B18" s="686" t="s">
        <v>485</v>
      </c>
      <c r="C18" s="6" t="s">
        <v>213</v>
      </c>
      <c r="D18" s="5" t="s">
        <v>14</v>
      </c>
      <c r="E18" s="4" t="s">
        <v>13</v>
      </c>
      <c r="F18" s="687">
        <f>ROUND(F14*F17,-2)</f>
        <v>0</v>
      </c>
      <c r="G18" s="687">
        <f>ROUND(G14*G17,-2)</f>
        <v>0</v>
      </c>
      <c r="H18" s="687">
        <f>ROUND(H14*H17,-2)</f>
        <v>0</v>
      </c>
      <c r="I18" s="687">
        <f>ROUND(I14*I17,-2)</f>
        <v>0</v>
      </c>
      <c r="J18" s="688"/>
      <c r="R18" s="401"/>
    </row>
    <row r="19" spans="1:18" ht="21.75" customHeight="1" thickBot="1">
      <c r="A19" s="370">
        <v>12</v>
      </c>
      <c r="B19" s="686" t="s">
        <v>486</v>
      </c>
      <c r="C19" s="6" t="s">
        <v>214</v>
      </c>
      <c r="D19" s="5" t="s">
        <v>7</v>
      </c>
      <c r="E19" s="4" t="s">
        <v>13</v>
      </c>
      <c r="F19" s="1826">
        <f>F18+G18+H18+I18</f>
        <v>0</v>
      </c>
      <c r="G19" s="1827"/>
      <c r="H19" s="1827"/>
      <c r="I19" s="1828"/>
      <c r="J19" s="688"/>
      <c r="R19" s="401"/>
    </row>
    <row r="20" spans="1:18" ht="46.5" customHeight="1" thickBot="1">
      <c r="A20" s="370">
        <v>13</v>
      </c>
      <c r="B20" s="669" t="s">
        <v>227</v>
      </c>
      <c r="C20" s="267" t="s">
        <v>216</v>
      </c>
      <c r="D20" s="512"/>
      <c r="E20" s="4" t="s">
        <v>0</v>
      </c>
      <c r="F20" s="383">
        <v>0</v>
      </c>
      <c r="G20" s="383">
        <v>0</v>
      </c>
      <c r="H20" s="383">
        <v>0</v>
      </c>
      <c r="I20" s="383">
        <v>0</v>
      </c>
      <c r="J20" s="668" t="s">
        <v>476</v>
      </c>
      <c r="R20" s="401"/>
    </row>
    <row r="21" spans="1:18" ht="30.75" thickBot="1">
      <c r="A21" s="370">
        <v>14</v>
      </c>
      <c r="B21" s="350" t="s">
        <v>487</v>
      </c>
      <c r="C21" s="267" t="s">
        <v>218</v>
      </c>
      <c r="D21" s="267"/>
      <c r="E21" s="4" t="s">
        <v>13</v>
      </c>
      <c r="F21" s="383">
        <v>0</v>
      </c>
      <c r="G21" s="383">
        <v>0</v>
      </c>
      <c r="H21" s="383">
        <v>0</v>
      </c>
      <c r="I21" s="269">
        <v>0</v>
      </c>
      <c r="J21" s="261" t="s">
        <v>552</v>
      </c>
      <c r="R21" s="401"/>
    </row>
    <row r="22" spans="1:18" ht="29.25" thickBot="1">
      <c r="A22" s="712">
        <v>15</v>
      </c>
      <c r="B22" s="559" t="s">
        <v>488</v>
      </c>
      <c r="C22" s="343" t="s">
        <v>223</v>
      </c>
      <c r="D22" s="560" t="s">
        <v>217</v>
      </c>
      <c r="E22" s="411" t="s">
        <v>1</v>
      </c>
      <c r="F22" s="670">
        <f>IFERROR(IF(F21&gt;F18,F20,F21/F18),0)</f>
        <v>0</v>
      </c>
      <c r="G22" s="670">
        <f>IFERROR(IF(G21&gt;G18,G20,G21/G18),0)</f>
        <v>0</v>
      </c>
      <c r="H22" s="670">
        <f>IFERROR(IF(H21&gt;H18,H20,H21/H18),0)</f>
        <v>0</v>
      </c>
      <c r="I22" s="670">
        <f>IFERROR(IF(I21&gt;I18,I20,I21/I18),0)</f>
        <v>0</v>
      </c>
      <c r="J22" s="561" t="s">
        <v>369</v>
      </c>
      <c r="R22" s="401"/>
    </row>
    <row r="23" spans="1:18">
      <c r="B23" s="1861"/>
      <c r="C23" s="1861"/>
      <c r="D23" s="1861"/>
      <c r="E23" s="1861"/>
      <c r="F23" s="1861"/>
      <c r="G23" s="1861"/>
      <c r="H23" s="1861"/>
      <c r="I23" s="1861"/>
      <c r="J23" s="1861"/>
      <c r="K23" s="1861"/>
      <c r="L23" s="1861"/>
      <c r="M23" s="1861"/>
      <c r="N23" s="1861"/>
      <c r="O23" s="1861"/>
      <c r="P23" s="1861"/>
      <c r="Q23" s="1861"/>
    </row>
  </sheetData>
  <sheetProtection formatColumns="0" formatRows="0" selectLockedCells="1"/>
  <mergeCells count="4">
    <mergeCell ref="B23:Q23"/>
    <mergeCell ref="A4:J4"/>
    <mergeCell ref="A13:J13"/>
    <mergeCell ref="F19:I19"/>
  </mergeCells>
  <printOptions horizontalCentered="1"/>
  <pageMargins left="0.70866141732283472" right="0.51181102362204722" top="0.55118110236220474" bottom="0.55118110236220474" header="0.31496062992125984" footer="0.31496062992125984"/>
  <pageSetup paperSize="9" scale="55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P190"/>
  <sheetViews>
    <sheetView zoomScale="85" zoomScaleNormal="85" workbookViewId="0">
      <pane ySplit="5" topLeftCell="A153" activePane="bottomLeft" state="frozen"/>
      <selection activeCell="A2" sqref="A2:R40"/>
      <selection pane="bottomLeft" activeCell="J178" sqref="J178"/>
    </sheetView>
  </sheetViews>
  <sheetFormatPr defaultColWidth="9.140625" defaultRowHeight="15.75"/>
  <cols>
    <col min="1" max="1" width="4.7109375" style="3" customWidth="1"/>
    <col min="2" max="2" width="62.140625" style="3" customWidth="1"/>
    <col min="3" max="3" width="9.7109375" style="3" customWidth="1"/>
    <col min="4" max="4" width="27.28515625" style="3" customWidth="1"/>
    <col min="5" max="5" width="15" style="3" customWidth="1"/>
    <col min="6" max="6" width="15.7109375" style="1" bestFit="1" customWidth="1"/>
    <col min="7" max="9" width="12.5703125" style="1" bestFit="1" customWidth="1"/>
    <col min="10" max="10" width="78.5703125" style="2" customWidth="1"/>
    <col min="11" max="14" width="9.140625" style="1" customWidth="1"/>
    <col min="15" max="16384" width="9.140625" style="1"/>
  </cols>
  <sheetData>
    <row r="1" spans="1:10">
      <c r="J1" s="429" t="s">
        <v>237</v>
      </c>
    </row>
    <row r="2" spans="1:10">
      <c r="J2" s="429" t="s">
        <v>236</v>
      </c>
    </row>
    <row r="3" spans="1:10">
      <c r="A3" s="444"/>
      <c r="B3" s="444"/>
      <c r="C3" s="444"/>
      <c r="D3" s="444"/>
      <c r="E3" s="444"/>
      <c r="F3" s="218"/>
      <c r="G3" s="218"/>
      <c r="H3" s="218"/>
      <c r="I3" s="218"/>
      <c r="J3" s="445"/>
    </row>
    <row r="4" spans="1:10" ht="16.5" thickBot="1">
      <c r="A4" s="1871"/>
      <c r="B4" s="1871"/>
      <c r="C4" s="1871"/>
      <c r="D4" s="1871"/>
      <c r="E4" s="1871"/>
      <c r="F4" s="1871"/>
      <c r="G4" s="1871"/>
      <c r="H4" s="1871"/>
      <c r="I4" s="1871"/>
      <c r="J4" s="1871"/>
    </row>
    <row r="5" spans="1:10" ht="32.25" customHeight="1" thickBot="1">
      <c r="A5" s="434" t="s">
        <v>80</v>
      </c>
      <c r="B5" s="434" t="s">
        <v>79</v>
      </c>
      <c r="C5" s="430" t="s">
        <v>78</v>
      </c>
      <c r="D5" s="431" t="s">
        <v>77</v>
      </c>
      <c r="E5" s="432" t="s">
        <v>76</v>
      </c>
      <c r="F5" s="433" t="s">
        <v>75</v>
      </c>
      <c r="G5" s="433" t="s">
        <v>74</v>
      </c>
      <c r="H5" s="433" t="s">
        <v>73</v>
      </c>
      <c r="I5" s="433" t="s">
        <v>72</v>
      </c>
      <c r="J5" s="438" t="s">
        <v>71</v>
      </c>
    </row>
    <row r="6" spans="1:10" ht="32.25" customHeight="1" thickBot="1">
      <c r="A6" s="484"/>
      <c r="B6" s="513" t="s">
        <v>327</v>
      </c>
      <c r="C6" s="436"/>
      <c r="D6" s="436"/>
      <c r="E6" s="512" t="s">
        <v>13</v>
      </c>
      <c r="F6" s="515">
        <v>0</v>
      </c>
      <c r="G6" s="515">
        <v>0</v>
      </c>
      <c r="H6" s="515">
        <v>0</v>
      </c>
      <c r="I6" s="515">
        <v>0</v>
      </c>
      <c r="J6" s="514" t="s">
        <v>328</v>
      </c>
    </row>
    <row r="7" spans="1:10" ht="16.5" customHeight="1" thickBot="1">
      <c r="A7" s="1862" t="s">
        <v>195</v>
      </c>
      <c r="B7" s="1863"/>
      <c r="C7" s="1863"/>
      <c r="D7" s="1863"/>
      <c r="E7" s="1863"/>
      <c r="F7" s="1863"/>
      <c r="G7" s="1863"/>
      <c r="H7" s="1863"/>
      <c r="I7" s="1863"/>
      <c r="J7" s="1864"/>
    </row>
    <row r="8" spans="1:10" ht="18.75" thickBot="1">
      <c r="A8" s="363">
        <v>1</v>
      </c>
      <c r="B8" s="467" t="s">
        <v>344</v>
      </c>
      <c r="C8" s="64" t="s">
        <v>70</v>
      </c>
      <c r="D8" s="32" t="s">
        <v>11</v>
      </c>
      <c r="E8" s="32" t="s">
        <v>13</v>
      </c>
      <c r="F8" s="252">
        <v>0</v>
      </c>
      <c r="G8" s="252">
        <v>0</v>
      </c>
      <c r="H8" s="252">
        <v>0</v>
      </c>
      <c r="I8" s="252">
        <v>0</v>
      </c>
      <c r="J8" s="417" t="s">
        <v>328</v>
      </c>
    </row>
    <row r="9" spans="1:10" s="56" customFormat="1">
      <c r="A9" s="406">
        <v>2</v>
      </c>
      <c r="B9" s="48" t="s">
        <v>69</v>
      </c>
      <c r="C9" s="44" t="s">
        <v>50</v>
      </c>
      <c r="D9" s="43" t="s">
        <v>11</v>
      </c>
      <c r="E9" s="43" t="s">
        <v>58</v>
      </c>
      <c r="F9" s="244">
        <v>0</v>
      </c>
      <c r="G9" s="244">
        <v>0</v>
      </c>
      <c r="H9" s="244">
        <v>0</v>
      </c>
      <c r="I9" s="244">
        <v>0</v>
      </c>
      <c r="J9" s="418" t="s">
        <v>198</v>
      </c>
    </row>
    <row r="10" spans="1:10" ht="15.75" customHeight="1">
      <c r="A10" s="366">
        <v>3</v>
      </c>
      <c r="B10" s="47" t="s">
        <v>68</v>
      </c>
      <c r="C10" s="46" t="s">
        <v>48</v>
      </c>
      <c r="D10" s="32" t="s">
        <v>11</v>
      </c>
      <c r="E10" s="32" t="s">
        <v>58</v>
      </c>
      <c r="F10" s="245">
        <v>0</v>
      </c>
      <c r="G10" s="245">
        <v>0</v>
      </c>
      <c r="H10" s="245">
        <v>0</v>
      </c>
      <c r="I10" s="245">
        <v>0</v>
      </c>
      <c r="J10" s="402" t="s">
        <v>198</v>
      </c>
    </row>
    <row r="11" spans="1:10">
      <c r="A11" s="366">
        <v>4</v>
      </c>
      <c r="B11" s="47" t="s">
        <v>63</v>
      </c>
      <c r="C11" s="46" t="s">
        <v>62</v>
      </c>
      <c r="D11" s="32" t="s">
        <v>11</v>
      </c>
      <c r="E11" s="32" t="s">
        <v>58</v>
      </c>
      <c r="F11" s="253">
        <v>0</v>
      </c>
      <c r="G11" s="253">
        <v>0</v>
      </c>
      <c r="H11" s="253">
        <v>0</v>
      </c>
      <c r="I11" s="253">
        <v>0</v>
      </c>
      <c r="J11" s="419" t="s">
        <v>307</v>
      </c>
    </row>
    <row r="12" spans="1:10">
      <c r="A12" s="366">
        <v>5</v>
      </c>
      <c r="B12" s="47" t="s">
        <v>60</v>
      </c>
      <c r="C12" s="46" t="s">
        <v>59</v>
      </c>
      <c r="D12" s="32" t="s">
        <v>11</v>
      </c>
      <c r="E12" s="32" t="s">
        <v>58</v>
      </c>
      <c r="F12" s="246">
        <v>0</v>
      </c>
      <c r="G12" s="246">
        <v>0</v>
      </c>
      <c r="H12" s="246">
        <v>0</v>
      </c>
      <c r="I12" s="246">
        <v>0</v>
      </c>
      <c r="J12" s="419" t="s">
        <v>307</v>
      </c>
    </row>
    <row r="13" spans="1:10" ht="18">
      <c r="A13" s="533">
        <v>6</v>
      </c>
      <c r="B13" s="534" t="s">
        <v>56</v>
      </c>
      <c r="C13" s="535" t="s">
        <v>55</v>
      </c>
      <c r="D13" s="536" t="s">
        <v>54</v>
      </c>
      <c r="E13" s="536" t="s">
        <v>53</v>
      </c>
      <c r="F13" s="537">
        <f>IFERROR(F11*F12*F9/F10,0)</f>
        <v>0</v>
      </c>
      <c r="G13" s="537">
        <f>IFERROR(G11*G12*G9/G10,0)</f>
        <v>0</v>
      </c>
      <c r="H13" s="537">
        <f>IFERROR(H11*H12*H9/H10,0)</f>
        <v>0</v>
      </c>
      <c r="I13" s="537">
        <f>IFERROR(I11*I12*I9/I10,0)</f>
        <v>0</v>
      </c>
      <c r="J13" s="538" t="s">
        <v>345</v>
      </c>
    </row>
    <row r="14" spans="1:10" ht="16.5">
      <c r="A14" s="460">
        <v>7</v>
      </c>
      <c r="B14" s="463" t="s">
        <v>293</v>
      </c>
      <c r="C14" s="33" t="s">
        <v>295</v>
      </c>
      <c r="D14" s="32" t="s">
        <v>296</v>
      </c>
      <c r="E14" s="32" t="s">
        <v>208</v>
      </c>
      <c r="F14" s="464">
        <f>IFERROR(ROUNDUP(F36/F10,1),0)</f>
        <v>0</v>
      </c>
      <c r="G14" s="464">
        <f>IFERROR(ROUNDUP(G36/G10,1),0)</f>
        <v>0</v>
      </c>
      <c r="H14" s="464">
        <f>IFERROR(ROUNDUP(H36/H10,1),0)</f>
        <v>0</v>
      </c>
      <c r="I14" s="464">
        <f>IFERROR(ROUNDUP(I36/I10,1),0)</f>
        <v>0</v>
      </c>
      <c r="J14" s="462"/>
    </row>
    <row r="15" spans="1:10">
      <c r="A15" s="69">
        <v>7.1</v>
      </c>
      <c r="B15" s="465" t="s">
        <v>299</v>
      </c>
      <c r="C15" s="46"/>
      <c r="D15" s="32"/>
      <c r="E15" s="74" t="s">
        <v>309</v>
      </c>
      <c r="F15" s="469">
        <v>0</v>
      </c>
      <c r="G15" s="469">
        <v>0</v>
      </c>
      <c r="H15" s="469">
        <v>0</v>
      </c>
      <c r="I15" s="469">
        <v>0</v>
      </c>
      <c r="J15" s="468" t="s">
        <v>306</v>
      </c>
    </row>
    <row r="16" spans="1:10">
      <c r="A16" s="69">
        <v>7.2</v>
      </c>
      <c r="B16" s="465" t="s">
        <v>300</v>
      </c>
      <c r="C16" s="46"/>
      <c r="D16" s="32"/>
      <c r="E16" s="32" t="s">
        <v>208</v>
      </c>
      <c r="F16" s="464">
        <f>F14*(1-F15)</f>
        <v>0</v>
      </c>
      <c r="G16" s="464">
        <f>G14*(1-G15)</f>
        <v>0</v>
      </c>
      <c r="H16" s="464">
        <f>H14*(1-H15)</f>
        <v>0</v>
      </c>
      <c r="I16" s="464">
        <f>I14*(1-I15)</f>
        <v>0</v>
      </c>
      <c r="J16" s="34"/>
    </row>
    <row r="17" spans="1:16" ht="18">
      <c r="A17" s="369">
        <v>8</v>
      </c>
      <c r="B17" s="47" t="s">
        <v>303</v>
      </c>
      <c r="C17" s="46" t="s">
        <v>301</v>
      </c>
      <c r="D17" s="32" t="s">
        <v>11</v>
      </c>
      <c r="E17" s="32" t="s">
        <v>57</v>
      </c>
      <c r="F17" s="246">
        <v>0</v>
      </c>
      <c r="G17" s="246">
        <v>0</v>
      </c>
      <c r="H17" s="246">
        <v>0</v>
      </c>
      <c r="I17" s="246">
        <v>0</v>
      </c>
      <c r="J17" s="420" t="s">
        <v>41</v>
      </c>
    </row>
    <row r="18" spans="1:16" ht="18">
      <c r="A18" s="369">
        <v>9</v>
      </c>
      <c r="B18" s="47" t="s">
        <v>310</v>
      </c>
      <c r="C18" s="46" t="s">
        <v>302</v>
      </c>
      <c r="D18" s="32" t="s">
        <v>11</v>
      </c>
      <c r="E18" s="32" t="s">
        <v>57</v>
      </c>
      <c r="F18" s="246">
        <v>0</v>
      </c>
      <c r="G18" s="246">
        <v>0</v>
      </c>
      <c r="H18" s="246">
        <v>0</v>
      </c>
      <c r="I18" s="246">
        <v>0</v>
      </c>
      <c r="J18" s="420" t="s">
        <v>41</v>
      </c>
    </row>
    <row r="19" spans="1:16">
      <c r="A19" s="369">
        <v>10</v>
      </c>
      <c r="B19" s="466" t="s">
        <v>304</v>
      </c>
      <c r="C19" s="46"/>
      <c r="D19" s="32"/>
      <c r="E19" s="74" t="s">
        <v>308</v>
      </c>
      <c r="F19" s="464">
        <f>F8*F17*F15</f>
        <v>0</v>
      </c>
      <c r="G19" s="464">
        <f>G8*G17*G15</f>
        <v>0</v>
      </c>
      <c r="H19" s="464">
        <f>H8*H17*H15</f>
        <v>0</v>
      </c>
      <c r="I19" s="464">
        <f>I8*I17*I15</f>
        <v>0</v>
      </c>
      <c r="J19" s="34"/>
    </row>
    <row r="20" spans="1:16" ht="16.5" thickBot="1">
      <c r="A20" s="369">
        <v>11</v>
      </c>
      <c r="B20" s="466" t="s">
        <v>305</v>
      </c>
      <c r="C20" s="46"/>
      <c r="D20" s="32"/>
      <c r="E20" s="74" t="s">
        <v>308</v>
      </c>
      <c r="F20" s="464">
        <f>F8*F18*(1-F15)</f>
        <v>0</v>
      </c>
      <c r="G20" s="464">
        <f>G8*G18*(1-G15)</f>
        <v>0</v>
      </c>
      <c r="H20" s="464">
        <f>H8*H18*(1-H15)</f>
        <v>0</v>
      </c>
      <c r="I20" s="464">
        <f>I8*I18*(1-I15)</f>
        <v>0</v>
      </c>
      <c r="J20" s="34"/>
    </row>
    <row r="21" spans="1:16" ht="18.75" customHeight="1">
      <c r="A21" s="369">
        <v>12</v>
      </c>
      <c r="B21" s="414" t="s">
        <v>231</v>
      </c>
      <c r="C21" s="415" t="s">
        <v>43</v>
      </c>
      <c r="D21" s="13" t="s">
        <v>11</v>
      </c>
      <c r="E21" s="19" t="s">
        <v>42</v>
      </c>
      <c r="F21" s="416">
        <v>0</v>
      </c>
      <c r="G21" s="416">
        <v>0</v>
      </c>
      <c r="H21" s="416">
        <v>0</v>
      </c>
      <c r="I21" s="416">
        <v>0</v>
      </c>
      <c r="J21" s="421" t="s">
        <v>326</v>
      </c>
    </row>
    <row r="22" spans="1:16" ht="16.5">
      <c r="A22" s="369">
        <v>13</v>
      </c>
      <c r="B22" s="404" t="s">
        <v>40</v>
      </c>
      <c r="C22" s="237" t="s">
        <v>39</v>
      </c>
      <c r="D22" s="32" t="s">
        <v>25</v>
      </c>
      <c r="E22" s="40" t="s">
        <v>17</v>
      </c>
      <c r="F22" s="257">
        <v>0</v>
      </c>
      <c r="G22" s="257">
        <v>0</v>
      </c>
      <c r="H22" s="257">
        <v>0</v>
      </c>
      <c r="I22" s="257">
        <v>0</v>
      </c>
      <c r="J22" s="250" t="s">
        <v>199</v>
      </c>
      <c r="K22" s="57"/>
      <c r="M22" s="57"/>
    </row>
    <row r="23" spans="1:16" ht="16.5">
      <c r="A23" s="369">
        <v>14</v>
      </c>
      <c r="B23" s="404" t="s">
        <v>38</v>
      </c>
      <c r="C23" s="237" t="s">
        <v>37</v>
      </c>
      <c r="D23" s="32" t="s">
        <v>36</v>
      </c>
      <c r="E23" s="40" t="s">
        <v>17</v>
      </c>
      <c r="F23" s="257">
        <v>0</v>
      </c>
      <c r="G23" s="257">
        <v>0</v>
      </c>
      <c r="H23" s="257">
        <v>0</v>
      </c>
      <c r="I23" s="257">
        <v>0</v>
      </c>
      <c r="J23" s="248" t="s">
        <v>205</v>
      </c>
      <c r="K23" s="57"/>
      <c r="M23" s="57"/>
      <c r="O23" s="57"/>
    </row>
    <row r="24" spans="1:16" ht="16.5">
      <c r="A24" s="369">
        <v>15</v>
      </c>
      <c r="B24" s="404" t="s">
        <v>35</v>
      </c>
      <c r="C24" s="237" t="s">
        <v>34</v>
      </c>
      <c r="D24" s="32" t="s">
        <v>11</v>
      </c>
      <c r="E24" s="40" t="s">
        <v>17</v>
      </c>
      <c r="F24" s="257">
        <v>0</v>
      </c>
      <c r="G24" s="257">
        <v>0</v>
      </c>
      <c r="H24" s="257">
        <v>0</v>
      </c>
      <c r="I24" s="257">
        <v>0</v>
      </c>
      <c r="J24" s="248" t="s">
        <v>204</v>
      </c>
      <c r="K24" s="58"/>
      <c r="M24" s="57"/>
    </row>
    <row r="25" spans="1:16" ht="20.25" customHeight="1">
      <c r="A25" s="369">
        <v>16</v>
      </c>
      <c r="B25" s="404" t="s">
        <v>33</v>
      </c>
      <c r="C25" s="237" t="s">
        <v>32</v>
      </c>
      <c r="D25" s="32" t="s">
        <v>11</v>
      </c>
      <c r="E25" s="40" t="s">
        <v>17</v>
      </c>
      <c r="F25" s="257">
        <v>0</v>
      </c>
      <c r="G25" s="257">
        <v>0</v>
      </c>
      <c r="H25" s="257">
        <v>0</v>
      </c>
      <c r="I25" s="257">
        <v>0</v>
      </c>
      <c r="J25" s="248" t="s">
        <v>204</v>
      </c>
      <c r="O25" s="57"/>
    </row>
    <row r="26" spans="1:16" ht="16.5">
      <c r="A26" s="369">
        <v>17</v>
      </c>
      <c r="B26" s="405" t="s">
        <v>207</v>
      </c>
      <c r="C26" s="237" t="s">
        <v>210</v>
      </c>
      <c r="D26" s="26" t="s">
        <v>11</v>
      </c>
      <c r="E26" s="40" t="s">
        <v>208</v>
      </c>
      <c r="F26" s="263">
        <v>0</v>
      </c>
      <c r="G26" s="263">
        <v>0</v>
      </c>
      <c r="H26" s="263">
        <v>0</v>
      </c>
      <c r="I26" s="263">
        <v>0</v>
      </c>
      <c r="J26" s="248" t="s">
        <v>204</v>
      </c>
      <c r="O26" s="57"/>
    </row>
    <row r="27" spans="1:16" ht="16.5">
      <c r="A27" s="369">
        <v>18</v>
      </c>
      <c r="B27" s="405" t="s">
        <v>209</v>
      </c>
      <c r="C27" s="237" t="s">
        <v>211</v>
      </c>
      <c r="D27" s="26" t="s">
        <v>11</v>
      </c>
      <c r="E27" s="40" t="s">
        <v>17</v>
      </c>
      <c r="F27" s="257">
        <v>0</v>
      </c>
      <c r="G27" s="257">
        <v>0</v>
      </c>
      <c r="H27" s="257">
        <v>0</v>
      </c>
      <c r="I27" s="257">
        <v>0</v>
      </c>
      <c r="J27" s="248" t="s">
        <v>204</v>
      </c>
      <c r="O27" s="57"/>
    </row>
    <row r="28" spans="1:16" ht="17.25" thickBot="1">
      <c r="A28" s="369">
        <v>19</v>
      </c>
      <c r="B28" s="24" t="s">
        <v>81</v>
      </c>
      <c r="C28" s="73" t="s">
        <v>31</v>
      </c>
      <c r="D28" s="17" t="s">
        <v>11</v>
      </c>
      <c r="E28" s="39" t="s">
        <v>17</v>
      </c>
      <c r="F28" s="257">
        <v>0</v>
      </c>
      <c r="G28" s="257">
        <v>0</v>
      </c>
      <c r="H28" s="257">
        <v>0</v>
      </c>
      <c r="I28" s="257">
        <v>0</v>
      </c>
      <c r="J28" s="402" t="s">
        <v>204</v>
      </c>
    </row>
    <row r="29" spans="1:16" ht="18.75">
      <c r="A29" s="369">
        <v>20</v>
      </c>
      <c r="B29" s="45" t="s">
        <v>30</v>
      </c>
      <c r="C29" s="38" t="s">
        <v>29</v>
      </c>
      <c r="D29" s="43" t="s">
        <v>212</v>
      </c>
      <c r="E29" s="37" t="s">
        <v>28</v>
      </c>
      <c r="F29" s="221">
        <f>IFERROR(ROUNDDOWN(F21*(F22-F24-F25-F26*F27/F31-F28),-1),0)</f>
        <v>0</v>
      </c>
      <c r="G29" s="221">
        <f>IFERROR(ROUNDDOWN(G21*(G22-G24-G25-G26*G27/G31-G28),-1),0)</f>
        <v>0</v>
      </c>
      <c r="H29" s="221">
        <f>IFERROR(ROUNDDOWN(H21*(H22-H24-H25-H26*H27/H31-H28),-1),0)</f>
        <v>0</v>
      </c>
      <c r="I29" s="221">
        <f>IFERROR(ROUNDDOWN(I21*(I22-I24-I25-I26*I27/I31-I28),-1),0)</f>
        <v>0</v>
      </c>
      <c r="J29" s="422"/>
    </row>
    <row r="30" spans="1:16" ht="16.5">
      <c r="A30" s="369">
        <v>21</v>
      </c>
      <c r="B30" s="47" t="s">
        <v>27</v>
      </c>
      <c r="C30" s="33" t="s">
        <v>26</v>
      </c>
      <c r="D30" s="32" t="s">
        <v>25</v>
      </c>
      <c r="E30" s="31" t="s">
        <v>24</v>
      </c>
      <c r="F30" s="263">
        <v>0</v>
      </c>
      <c r="G30" s="263">
        <v>0</v>
      </c>
      <c r="H30" s="263">
        <v>0</v>
      </c>
      <c r="I30" s="263">
        <v>0</v>
      </c>
      <c r="J30" s="250" t="s">
        <v>199</v>
      </c>
      <c r="P30" s="56"/>
    </row>
    <row r="31" spans="1:16" ht="16.5">
      <c r="A31" s="369">
        <v>22</v>
      </c>
      <c r="B31" s="47" t="s">
        <v>12</v>
      </c>
      <c r="C31" s="33" t="s">
        <v>23</v>
      </c>
      <c r="D31" s="32" t="s">
        <v>11</v>
      </c>
      <c r="E31" s="31" t="s">
        <v>10</v>
      </c>
      <c r="F31" s="249">
        <v>0</v>
      </c>
      <c r="G31" s="249">
        <v>0</v>
      </c>
      <c r="H31" s="249">
        <v>0</v>
      </c>
      <c r="I31" s="249">
        <v>0</v>
      </c>
      <c r="J31" s="250" t="s">
        <v>199</v>
      </c>
      <c r="O31" s="54"/>
    </row>
    <row r="32" spans="1:16" ht="19.5" customHeight="1">
      <c r="A32" s="369">
        <v>23</v>
      </c>
      <c r="B32" s="55" t="s">
        <v>22</v>
      </c>
      <c r="C32" s="27"/>
      <c r="D32" s="26" t="s">
        <v>21</v>
      </c>
      <c r="E32" s="25" t="s">
        <v>17</v>
      </c>
      <c r="F32" s="249">
        <v>0</v>
      </c>
      <c r="G32" s="249">
        <v>0</v>
      </c>
      <c r="H32" s="249">
        <v>0</v>
      </c>
      <c r="I32" s="249">
        <v>0</v>
      </c>
      <c r="J32" s="250" t="s">
        <v>199</v>
      </c>
      <c r="O32" s="54"/>
    </row>
    <row r="33" spans="1:10" ht="23.25" customHeight="1" thickBot="1">
      <c r="A33" s="369">
        <v>24</v>
      </c>
      <c r="B33" s="53" t="s">
        <v>20</v>
      </c>
      <c r="C33" s="52" t="s">
        <v>19</v>
      </c>
      <c r="D33" s="22" t="s">
        <v>18</v>
      </c>
      <c r="E33" s="21" t="s">
        <v>17</v>
      </c>
      <c r="F33" s="251">
        <v>0</v>
      </c>
      <c r="G33" s="251">
        <v>0</v>
      </c>
      <c r="H33" s="251">
        <v>0</v>
      </c>
      <c r="I33" s="251">
        <v>0</v>
      </c>
      <c r="J33" s="250" t="s">
        <v>199</v>
      </c>
    </row>
    <row r="34" spans="1:10" ht="18.75" customHeight="1" thickBot="1">
      <c r="A34" s="369">
        <v>25</v>
      </c>
      <c r="B34" s="407" t="s">
        <v>16</v>
      </c>
      <c r="C34" s="51" t="s">
        <v>15</v>
      </c>
      <c r="D34" s="408" t="s">
        <v>14</v>
      </c>
      <c r="E34" s="19" t="s">
        <v>67</v>
      </c>
      <c r="F34" s="18">
        <f>ROUND(F29*(((F30*F31)-F32)*F33),-2)</f>
        <v>0</v>
      </c>
      <c r="G34" s="18">
        <f>ROUND(G29*(((G30*G31)-G32)*G33),-2)</f>
        <v>0</v>
      </c>
      <c r="H34" s="18">
        <f>ROUND(H29*(((H30*H31)-H32)*H33),-2)</f>
        <v>0</v>
      </c>
      <c r="I34" s="18">
        <f>ROUND(I29*(((I30*I31)-I32)*I33),-2)</f>
        <v>0</v>
      </c>
      <c r="J34" s="423"/>
    </row>
    <row r="35" spans="1:10" ht="15.75" customHeight="1" thickBot="1">
      <c r="A35" s="369">
        <v>26</v>
      </c>
      <c r="B35" s="521" t="s">
        <v>9</v>
      </c>
      <c r="C35" s="522" t="s">
        <v>8</v>
      </c>
      <c r="D35" s="386" t="s">
        <v>7</v>
      </c>
      <c r="E35" s="387" t="s">
        <v>6</v>
      </c>
      <c r="F35" s="1874">
        <f>F34+G34+H34+I34</f>
        <v>0</v>
      </c>
      <c r="G35" s="1875"/>
      <c r="H35" s="1875"/>
      <c r="I35" s="1876"/>
      <c r="J35" s="523"/>
    </row>
    <row r="36" spans="1:10" ht="16.5" thickBot="1">
      <c r="A36" s="501">
        <v>27</v>
      </c>
      <c r="B36" s="410" t="s">
        <v>66</v>
      </c>
      <c r="C36" s="268" t="s">
        <v>297</v>
      </c>
      <c r="D36" s="376" t="s">
        <v>294</v>
      </c>
      <c r="E36" s="411" t="s">
        <v>3</v>
      </c>
      <c r="F36" s="524">
        <f>IFERROR(ROUND(F8/F13*1.05,0),0)</f>
        <v>0</v>
      </c>
      <c r="G36" s="524">
        <f>IFERROR(ROUND(G8/G13*1.05,0),0)</f>
        <v>0</v>
      </c>
      <c r="H36" s="524">
        <f>IFERROR(ROUND(H8/H13*1.05,0),0)</f>
        <v>0</v>
      </c>
      <c r="I36" s="524">
        <f>IFERROR(ROUND(I8/I13*1.05,0),0)</f>
        <v>0</v>
      </c>
      <c r="J36" s="427" t="s">
        <v>345</v>
      </c>
    </row>
    <row r="37" spans="1:10" ht="16.5" thickBot="1">
      <c r="A37" s="520">
        <v>28</v>
      </c>
      <c r="B37" s="50" t="s">
        <v>2</v>
      </c>
      <c r="C37" s="49"/>
      <c r="D37" s="9"/>
      <c r="E37" s="8" t="s">
        <v>0</v>
      </c>
      <c r="F37" s="254">
        <v>0</v>
      </c>
      <c r="G37" s="254">
        <v>0</v>
      </c>
      <c r="H37" s="254">
        <v>0</v>
      </c>
      <c r="I37" s="254">
        <v>0</v>
      </c>
      <c r="J37" s="424" t="s">
        <v>200</v>
      </c>
    </row>
    <row r="38" spans="1:10" ht="16.5" thickBot="1">
      <c r="A38" s="369">
        <v>29</v>
      </c>
      <c r="B38" s="407" t="s">
        <v>228</v>
      </c>
      <c r="C38" s="51"/>
      <c r="D38" s="408"/>
      <c r="E38" s="19" t="s">
        <v>1</v>
      </c>
      <c r="F38" s="412">
        <f>IF(F34=0,0,F36/F34)</f>
        <v>0</v>
      </c>
      <c r="G38" s="412">
        <f>IF(G34=0,0,G36/G34)</f>
        <v>0</v>
      </c>
      <c r="H38" s="412">
        <f>IF(H34=0,0,H36/H34)</f>
        <v>0</v>
      </c>
      <c r="I38" s="412">
        <f>IF(I34=0,0,I36/I34)</f>
        <v>0</v>
      </c>
      <c r="J38" s="423"/>
    </row>
    <row r="39" spans="1:10" ht="16.5" customHeight="1" thickBot="1">
      <c r="A39" s="1862" t="s">
        <v>197</v>
      </c>
      <c r="B39" s="1863"/>
      <c r="C39" s="1863"/>
      <c r="D39" s="1863"/>
      <c r="E39" s="1863"/>
      <c r="F39" s="1863"/>
      <c r="G39" s="1863"/>
      <c r="H39" s="1863"/>
      <c r="I39" s="1863"/>
      <c r="J39" s="1864"/>
    </row>
    <row r="40" spans="1:10">
      <c r="A40" s="363">
        <v>1</v>
      </c>
      <c r="B40" s="61" t="s">
        <v>311</v>
      </c>
      <c r="C40" s="60" t="s">
        <v>316</v>
      </c>
      <c r="D40" s="43" t="s">
        <v>11</v>
      </c>
      <c r="E40" s="43" t="s">
        <v>312</v>
      </c>
      <c r="F40" s="472">
        <v>0</v>
      </c>
      <c r="G40" s="472">
        <v>0</v>
      </c>
      <c r="H40" s="472">
        <v>0</v>
      </c>
      <c r="I40" s="472">
        <v>0</v>
      </c>
      <c r="J40" s="473" t="s">
        <v>315</v>
      </c>
    </row>
    <row r="41" spans="1:10">
      <c r="A41" s="474">
        <v>2</v>
      </c>
      <c r="B41" s="229" t="s">
        <v>313</v>
      </c>
      <c r="C41" s="64" t="s">
        <v>317</v>
      </c>
      <c r="D41" s="32" t="s">
        <v>11</v>
      </c>
      <c r="E41" s="32" t="s">
        <v>58</v>
      </c>
      <c r="F41" s="477">
        <v>0</v>
      </c>
      <c r="G41" s="477">
        <v>0</v>
      </c>
      <c r="H41" s="477">
        <v>0</v>
      </c>
      <c r="I41" s="477">
        <v>0</v>
      </c>
      <c r="J41" s="417" t="s">
        <v>314</v>
      </c>
    </row>
    <row r="42" spans="1:10">
      <c r="A42" s="483">
        <v>3</v>
      </c>
      <c r="B42" s="229" t="s">
        <v>293</v>
      </c>
      <c r="C42" s="64"/>
      <c r="D42" s="32"/>
      <c r="E42" s="32" t="s">
        <v>208</v>
      </c>
      <c r="F42" s="479">
        <f>IFERROR(F40/F41/F44,0)</f>
        <v>0</v>
      </c>
      <c r="G42" s="479">
        <f>IFERROR(G40/G41/G44,0)</f>
        <v>0</v>
      </c>
      <c r="H42" s="479">
        <f>IFERROR(H40/H41/H44,0)</f>
        <v>0</v>
      </c>
      <c r="I42" s="479">
        <f>IFERROR(I40/I41/I44,0)</f>
        <v>0</v>
      </c>
      <c r="J42" s="478"/>
    </row>
    <row r="43" spans="1:10" ht="16.5" thickBot="1">
      <c r="A43" s="474">
        <v>4</v>
      </c>
      <c r="B43" s="470" t="s">
        <v>298</v>
      </c>
      <c r="C43" s="471"/>
      <c r="D43" s="85"/>
      <c r="E43" s="85" t="s">
        <v>3</v>
      </c>
      <c r="F43" s="475">
        <f>F42*F45</f>
        <v>0</v>
      </c>
      <c r="G43" s="475">
        <f>IFERROR(G40/G41,0)</f>
        <v>0</v>
      </c>
      <c r="H43" s="475">
        <f>IFERROR(H40/H41,0)</f>
        <v>0</v>
      </c>
      <c r="I43" s="475">
        <f>IFERROR(I40/I41,0)</f>
        <v>0</v>
      </c>
      <c r="J43" s="476"/>
    </row>
    <row r="44" spans="1:10">
      <c r="A44" s="483">
        <v>5</v>
      </c>
      <c r="B44" s="48" t="s">
        <v>51</v>
      </c>
      <c r="C44" s="44" t="s">
        <v>50</v>
      </c>
      <c r="D44" s="43" t="s">
        <v>11</v>
      </c>
      <c r="E44" s="43" t="s">
        <v>58</v>
      </c>
      <c r="F44" s="244">
        <v>0</v>
      </c>
      <c r="G44" s="244">
        <v>0</v>
      </c>
      <c r="H44" s="244">
        <v>0</v>
      </c>
      <c r="I44" s="244">
        <v>0</v>
      </c>
      <c r="J44" s="418" t="s">
        <v>198</v>
      </c>
    </row>
    <row r="45" spans="1:10">
      <c r="A45" s="474">
        <v>6</v>
      </c>
      <c r="B45" s="47" t="s">
        <v>49</v>
      </c>
      <c r="C45" s="46" t="s">
        <v>48</v>
      </c>
      <c r="D45" s="32" t="s">
        <v>11</v>
      </c>
      <c r="E45" s="82" t="s">
        <v>58</v>
      </c>
      <c r="F45" s="245">
        <v>0</v>
      </c>
      <c r="G45" s="245">
        <v>0</v>
      </c>
      <c r="H45" s="245">
        <v>0</v>
      </c>
      <c r="I45" s="245">
        <v>0</v>
      </c>
      <c r="J45" s="402" t="s">
        <v>198</v>
      </c>
    </row>
    <row r="46" spans="1:10">
      <c r="A46" s="483">
        <v>7</v>
      </c>
      <c r="B46" s="47" t="s">
        <v>46</v>
      </c>
      <c r="C46" s="46" t="s">
        <v>45</v>
      </c>
      <c r="D46" s="32" t="s">
        <v>11</v>
      </c>
      <c r="E46" s="32" t="s">
        <v>44</v>
      </c>
      <c r="F46" s="246">
        <v>0</v>
      </c>
      <c r="G46" s="246">
        <v>0</v>
      </c>
      <c r="H46" s="246">
        <v>0</v>
      </c>
      <c r="I46" s="246">
        <v>0</v>
      </c>
      <c r="J46" s="420" t="s">
        <v>41</v>
      </c>
    </row>
    <row r="47" spans="1:10" ht="16.5" thickBot="1">
      <c r="A47" s="474">
        <v>8</v>
      </c>
      <c r="B47" s="480" t="s">
        <v>318</v>
      </c>
      <c r="C47" s="481"/>
      <c r="D47" s="82"/>
      <c r="E47" s="81" t="s">
        <v>308</v>
      </c>
      <c r="F47" s="485">
        <f>F46*F40</f>
        <v>0</v>
      </c>
      <c r="G47" s="485">
        <f>G46*G40</f>
        <v>0</v>
      </c>
      <c r="H47" s="485">
        <f>H46*H40</f>
        <v>0</v>
      </c>
      <c r="I47" s="485">
        <f>I46*I40</f>
        <v>0</v>
      </c>
      <c r="J47" s="482"/>
    </row>
    <row r="48" spans="1:10" ht="16.5">
      <c r="A48" s="483">
        <v>9</v>
      </c>
      <c r="B48" s="407" t="s">
        <v>232</v>
      </c>
      <c r="C48" s="51" t="s">
        <v>43</v>
      </c>
      <c r="D48" s="408" t="s">
        <v>11</v>
      </c>
      <c r="E48" s="19" t="s">
        <v>42</v>
      </c>
      <c r="F48" s="416">
        <v>0</v>
      </c>
      <c r="G48" s="416">
        <v>0</v>
      </c>
      <c r="H48" s="416">
        <v>0</v>
      </c>
      <c r="I48" s="416">
        <v>0</v>
      </c>
      <c r="J48" s="426" t="s">
        <v>326</v>
      </c>
    </row>
    <row r="49" spans="1:10" ht="16.5">
      <c r="A49" s="474">
        <v>10</v>
      </c>
      <c r="B49" s="404" t="s">
        <v>40</v>
      </c>
      <c r="C49" s="237" t="s">
        <v>39</v>
      </c>
      <c r="D49" s="32" t="s">
        <v>25</v>
      </c>
      <c r="E49" s="40" t="s">
        <v>17</v>
      </c>
      <c r="F49" s="41">
        <f>F22</f>
        <v>0</v>
      </c>
      <c r="G49" s="41">
        <f>G22</f>
        <v>0</v>
      </c>
      <c r="H49" s="41">
        <f>H22</f>
        <v>0</v>
      </c>
      <c r="I49" s="41">
        <f>I22</f>
        <v>0</v>
      </c>
      <c r="J49" s="502" t="s">
        <v>199</v>
      </c>
    </row>
    <row r="50" spans="1:10" ht="16.5">
      <c r="A50" s="483">
        <v>11</v>
      </c>
      <c r="B50" s="404" t="s">
        <v>38</v>
      </c>
      <c r="C50" s="237" t="s">
        <v>37</v>
      </c>
      <c r="D50" s="32" t="s">
        <v>36</v>
      </c>
      <c r="E50" s="40" t="s">
        <v>17</v>
      </c>
      <c r="F50" s="41">
        <f t="shared" ref="F50:I55" si="0">F23</f>
        <v>0</v>
      </c>
      <c r="G50" s="41">
        <f t="shared" si="0"/>
        <v>0</v>
      </c>
      <c r="H50" s="41">
        <f t="shared" si="0"/>
        <v>0</v>
      </c>
      <c r="I50" s="41">
        <f t="shared" si="0"/>
        <v>0</v>
      </c>
      <c r="J50" s="503" t="s">
        <v>205</v>
      </c>
    </row>
    <row r="51" spans="1:10" ht="16.5">
      <c r="A51" s="474">
        <v>12</v>
      </c>
      <c r="B51" s="404" t="s">
        <v>35</v>
      </c>
      <c r="C51" s="237" t="s">
        <v>34</v>
      </c>
      <c r="D51" s="32" t="s">
        <v>11</v>
      </c>
      <c r="E51" s="40" t="s">
        <v>17</v>
      </c>
      <c r="F51" s="41">
        <f t="shared" si="0"/>
        <v>0</v>
      </c>
      <c r="G51" s="41">
        <f t="shared" si="0"/>
        <v>0</v>
      </c>
      <c r="H51" s="41">
        <f t="shared" si="0"/>
        <v>0</v>
      </c>
      <c r="I51" s="41">
        <f t="shared" si="0"/>
        <v>0</v>
      </c>
      <c r="J51" s="503" t="s">
        <v>204</v>
      </c>
    </row>
    <row r="52" spans="1:10" ht="16.5">
      <c r="A52" s="483">
        <v>13</v>
      </c>
      <c r="B52" s="404" t="s">
        <v>33</v>
      </c>
      <c r="C52" s="237" t="s">
        <v>32</v>
      </c>
      <c r="D52" s="32" t="s">
        <v>11</v>
      </c>
      <c r="E52" s="40" t="s">
        <v>17</v>
      </c>
      <c r="F52" s="41">
        <f t="shared" si="0"/>
        <v>0</v>
      </c>
      <c r="G52" s="41">
        <f t="shared" si="0"/>
        <v>0</v>
      </c>
      <c r="H52" s="41">
        <f t="shared" si="0"/>
        <v>0</v>
      </c>
      <c r="I52" s="41">
        <f t="shared" si="0"/>
        <v>0</v>
      </c>
      <c r="J52" s="503" t="s">
        <v>204</v>
      </c>
    </row>
    <row r="53" spans="1:10" ht="16.5">
      <c r="A53" s="474">
        <v>14</v>
      </c>
      <c r="B53" s="405" t="s">
        <v>207</v>
      </c>
      <c r="C53" s="237" t="s">
        <v>210</v>
      </c>
      <c r="D53" s="26" t="s">
        <v>11</v>
      </c>
      <c r="E53" s="40" t="s">
        <v>208</v>
      </c>
      <c r="F53" s="35">
        <f t="shared" si="0"/>
        <v>0</v>
      </c>
      <c r="G53" s="35">
        <f t="shared" si="0"/>
        <v>0</v>
      </c>
      <c r="H53" s="35">
        <f t="shared" si="0"/>
        <v>0</v>
      </c>
      <c r="I53" s="35">
        <f t="shared" si="0"/>
        <v>0</v>
      </c>
      <c r="J53" s="503" t="s">
        <v>204</v>
      </c>
    </row>
    <row r="54" spans="1:10" ht="16.5">
      <c r="A54" s="483">
        <v>15</v>
      </c>
      <c r="B54" s="405" t="s">
        <v>209</v>
      </c>
      <c r="C54" s="237" t="s">
        <v>211</v>
      </c>
      <c r="D54" s="26" t="s">
        <v>11</v>
      </c>
      <c r="E54" s="40" t="s">
        <v>17</v>
      </c>
      <c r="F54" s="41">
        <f t="shared" si="0"/>
        <v>0</v>
      </c>
      <c r="G54" s="41">
        <f t="shared" si="0"/>
        <v>0</v>
      </c>
      <c r="H54" s="41">
        <f t="shared" si="0"/>
        <v>0</v>
      </c>
      <c r="I54" s="41">
        <f t="shared" si="0"/>
        <v>0</v>
      </c>
      <c r="J54" s="503" t="s">
        <v>204</v>
      </c>
    </row>
    <row r="55" spans="1:10" ht="17.25" thickBot="1">
      <c r="A55" s="474">
        <v>16</v>
      </c>
      <c r="B55" s="24" t="s">
        <v>81</v>
      </c>
      <c r="C55" s="73" t="s">
        <v>31</v>
      </c>
      <c r="D55" s="17" t="s">
        <v>11</v>
      </c>
      <c r="E55" s="39" t="s">
        <v>17</v>
      </c>
      <c r="F55" s="41">
        <f t="shared" si="0"/>
        <v>0</v>
      </c>
      <c r="G55" s="41">
        <f t="shared" si="0"/>
        <v>0</v>
      </c>
      <c r="H55" s="41">
        <f t="shared" si="0"/>
        <v>0</v>
      </c>
      <c r="I55" s="41">
        <f t="shared" si="0"/>
        <v>0</v>
      </c>
      <c r="J55" s="504" t="s">
        <v>204</v>
      </c>
    </row>
    <row r="56" spans="1:10" ht="18.75">
      <c r="A56" s="483">
        <v>17</v>
      </c>
      <c r="B56" s="45" t="s">
        <v>30</v>
      </c>
      <c r="C56" s="38" t="s">
        <v>29</v>
      </c>
      <c r="D56" s="43" t="s">
        <v>212</v>
      </c>
      <c r="E56" s="37" t="s">
        <v>28</v>
      </c>
      <c r="F56" s="221">
        <f>IFERROR(ROUNDDOWN(F48*(F49-F51-F52-F53*F54/F58-F55),-1),0)</f>
        <v>0</v>
      </c>
      <c r="G56" s="221">
        <f>IFERROR(ROUNDDOWN(G48*(G49-G51-G52-G53*G54/G58-G55),-1),0)</f>
        <v>0</v>
      </c>
      <c r="H56" s="221">
        <f>IFERROR(ROUNDDOWN(H48*(H49-H51-H52-H53*H54/H58-H55),-1),0)</f>
        <v>0</v>
      </c>
      <c r="I56" s="221">
        <f>IFERROR(ROUNDDOWN(I48*(I49-I51-I52-I53*I54/I58-I55),-1),0)</f>
        <v>0</v>
      </c>
      <c r="J56" s="422"/>
    </row>
    <row r="57" spans="1:10" ht="16.5">
      <c r="A57" s="474">
        <v>18</v>
      </c>
      <c r="B57" s="34" t="s">
        <v>27</v>
      </c>
      <c r="C57" s="33" t="s">
        <v>26</v>
      </c>
      <c r="D57" s="32" t="s">
        <v>25</v>
      </c>
      <c r="E57" s="31" t="s">
        <v>24</v>
      </c>
      <c r="F57" s="35">
        <f>F30</f>
        <v>0</v>
      </c>
      <c r="G57" s="35">
        <f>G30</f>
        <v>0</v>
      </c>
      <c r="H57" s="35">
        <f>H30</f>
        <v>0</v>
      </c>
      <c r="I57" s="35">
        <f>I30</f>
        <v>0</v>
      </c>
      <c r="J57" s="506" t="s">
        <v>199</v>
      </c>
    </row>
    <row r="58" spans="1:10" ht="16.5">
      <c r="A58" s="483">
        <v>19</v>
      </c>
      <c r="B58" s="34" t="s">
        <v>12</v>
      </c>
      <c r="C58" s="33" t="s">
        <v>23</v>
      </c>
      <c r="D58" s="32" t="s">
        <v>11</v>
      </c>
      <c r="E58" s="31" t="s">
        <v>10</v>
      </c>
      <c r="F58" s="30">
        <f t="shared" ref="F58:I60" si="1">F31</f>
        <v>0</v>
      </c>
      <c r="G58" s="30">
        <f t="shared" si="1"/>
        <v>0</v>
      </c>
      <c r="H58" s="30">
        <f t="shared" si="1"/>
        <v>0</v>
      </c>
      <c r="I58" s="30">
        <f t="shared" si="1"/>
        <v>0</v>
      </c>
      <c r="J58" s="506" t="s">
        <v>199</v>
      </c>
    </row>
    <row r="59" spans="1:10">
      <c r="A59" s="474">
        <v>20</v>
      </c>
      <c r="B59" s="28" t="s">
        <v>22</v>
      </c>
      <c r="C59" s="27"/>
      <c r="D59" s="26" t="s">
        <v>21</v>
      </c>
      <c r="E59" s="25" t="s">
        <v>17</v>
      </c>
      <c r="F59" s="30">
        <f t="shared" si="1"/>
        <v>0</v>
      </c>
      <c r="G59" s="30">
        <f t="shared" si="1"/>
        <v>0</v>
      </c>
      <c r="H59" s="30">
        <f t="shared" si="1"/>
        <v>0</v>
      </c>
      <c r="I59" s="30">
        <f t="shared" si="1"/>
        <v>0</v>
      </c>
      <c r="J59" s="506" t="s">
        <v>199</v>
      </c>
    </row>
    <row r="60" spans="1:10" ht="19.5" thickBot="1">
      <c r="A60" s="483">
        <v>21</v>
      </c>
      <c r="B60" s="24" t="s">
        <v>20</v>
      </c>
      <c r="C60" s="23" t="s">
        <v>19</v>
      </c>
      <c r="D60" s="22" t="s">
        <v>18</v>
      </c>
      <c r="E60" s="21" t="s">
        <v>17</v>
      </c>
      <c r="F60" s="505">
        <f t="shared" si="1"/>
        <v>0</v>
      </c>
      <c r="G60" s="505">
        <f t="shared" si="1"/>
        <v>0</v>
      </c>
      <c r="H60" s="505">
        <f t="shared" si="1"/>
        <v>0</v>
      </c>
      <c r="I60" s="505">
        <f t="shared" si="1"/>
        <v>0</v>
      </c>
      <c r="J60" s="507" t="s">
        <v>199</v>
      </c>
    </row>
    <row r="61" spans="1:10" ht="19.5" thickBot="1">
      <c r="A61" s="474">
        <v>22</v>
      </c>
      <c r="B61" s="16" t="s">
        <v>16</v>
      </c>
      <c r="C61" s="15" t="s">
        <v>15</v>
      </c>
      <c r="D61" s="14" t="s">
        <v>14</v>
      </c>
      <c r="E61" s="19" t="s">
        <v>67</v>
      </c>
      <c r="F61" s="18">
        <f>ROUND(F56*(((F57*F58)-F59)*F60),-2)</f>
        <v>0</v>
      </c>
      <c r="G61" s="18">
        <f>ROUND(G56*(((G57*G58)-G59)*G60),-2)</f>
        <v>0</v>
      </c>
      <c r="H61" s="18">
        <f>ROUND(H56*(((H57*H58)-H59)*H60),-2)</f>
        <v>0</v>
      </c>
      <c r="I61" s="18">
        <f>ROUND(I56*(((I57*I58)-I59)*I60),-2)</f>
        <v>0</v>
      </c>
      <c r="J61" s="423"/>
    </row>
    <row r="62" spans="1:10" ht="19.5" thickBot="1">
      <c r="A62" s="531">
        <v>23</v>
      </c>
      <c r="B62" s="532" t="s">
        <v>9</v>
      </c>
      <c r="C62" s="264" t="s">
        <v>8</v>
      </c>
      <c r="D62" s="386" t="s">
        <v>7</v>
      </c>
      <c r="E62" s="387" t="s">
        <v>6</v>
      </c>
      <c r="F62" s="1874">
        <f>F61+G61+H61+I61</f>
        <v>0</v>
      </c>
      <c r="G62" s="1875"/>
      <c r="H62" s="1875"/>
      <c r="I62" s="1876"/>
      <c r="J62" s="523"/>
    </row>
    <row r="63" spans="1:10" ht="16.5" thickBot="1">
      <c r="A63" s="501">
        <v>24</v>
      </c>
      <c r="B63" s="410" t="s">
        <v>5</v>
      </c>
      <c r="C63" s="268"/>
      <c r="D63" s="376" t="s">
        <v>4</v>
      </c>
      <c r="E63" s="411" t="s">
        <v>3</v>
      </c>
      <c r="F63" s="529">
        <f>F43</f>
        <v>0</v>
      </c>
      <c r="G63" s="529">
        <f>G43</f>
        <v>0</v>
      </c>
      <c r="H63" s="529">
        <f>H43</f>
        <v>0</v>
      </c>
      <c r="I63" s="529">
        <f>I43</f>
        <v>0</v>
      </c>
      <c r="J63" s="530" t="s">
        <v>345</v>
      </c>
    </row>
    <row r="64" spans="1:10" ht="16.5" thickBot="1">
      <c r="A64" s="483">
        <v>25</v>
      </c>
      <c r="B64" s="11" t="s">
        <v>2</v>
      </c>
      <c r="C64" s="10"/>
      <c r="D64" s="9"/>
      <c r="E64" s="8" t="s">
        <v>0</v>
      </c>
      <c r="F64" s="486">
        <f>F37</f>
        <v>0</v>
      </c>
      <c r="G64" s="486">
        <f>G37</f>
        <v>0</v>
      </c>
      <c r="H64" s="486">
        <f>H37</f>
        <v>0</v>
      </c>
      <c r="I64" s="486">
        <f>I37</f>
        <v>0</v>
      </c>
      <c r="J64" s="487" t="s">
        <v>200</v>
      </c>
    </row>
    <row r="65" spans="1:10" ht="16.5" thickBot="1">
      <c r="A65" s="474">
        <v>26</v>
      </c>
      <c r="B65" s="409" t="s">
        <v>230</v>
      </c>
      <c r="C65" s="6"/>
      <c r="D65" s="377"/>
      <c r="E65" s="4" t="s">
        <v>1</v>
      </c>
      <c r="F65" s="413">
        <f>IF(F61=0,0,F63/F61)</f>
        <v>0</v>
      </c>
      <c r="G65" s="413">
        <f>IF(G61=0,0,G63/G61)</f>
        <v>0</v>
      </c>
      <c r="H65" s="413">
        <f>IF(H61=0,0,H63/H61)</f>
        <v>0</v>
      </c>
      <c r="I65" s="413">
        <f>IF(I61=0,0,I63/I61)</f>
        <v>0</v>
      </c>
      <c r="J65" s="425"/>
    </row>
    <row r="66" spans="1:10" ht="16.5" thickBot="1">
      <c r="A66" s="1862" t="s">
        <v>347</v>
      </c>
      <c r="B66" s="1863"/>
      <c r="C66" s="1863"/>
      <c r="D66" s="1863"/>
      <c r="E66" s="1863"/>
      <c r="F66" s="1863"/>
      <c r="G66" s="1863"/>
      <c r="H66" s="1863"/>
      <c r="I66" s="1863"/>
      <c r="J66" s="1864"/>
    </row>
    <row r="67" spans="1:10" ht="16.5" thickBot="1">
      <c r="A67" s="363">
        <v>1</v>
      </c>
      <c r="B67" s="61" t="s">
        <v>348</v>
      </c>
      <c r="C67" s="60" t="s">
        <v>316</v>
      </c>
      <c r="D67" s="43" t="s">
        <v>11</v>
      </c>
      <c r="E67" s="43" t="s">
        <v>3</v>
      </c>
      <c r="F67" s="472">
        <v>0</v>
      </c>
      <c r="G67" s="472">
        <v>0</v>
      </c>
      <c r="H67" s="472">
        <v>0</v>
      </c>
      <c r="I67" s="472">
        <v>0</v>
      </c>
      <c r="J67" s="473" t="s">
        <v>315</v>
      </c>
    </row>
    <row r="68" spans="1:10" ht="16.5">
      <c r="A68" s="483">
        <v>9</v>
      </c>
      <c r="B68" s="407" t="s">
        <v>349</v>
      </c>
      <c r="C68" s="51" t="s">
        <v>43</v>
      </c>
      <c r="D68" s="408" t="s">
        <v>11</v>
      </c>
      <c r="E68" s="19" t="s">
        <v>42</v>
      </c>
      <c r="F68" s="416">
        <v>0</v>
      </c>
      <c r="G68" s="416">
        <v>0</v>
      </c>
      <c r="H68" s="416">
        <v>0</v>
      </c>
      <c r="I68" s="416">
        <v>0</v>
      </c>
      <c r="J68" s="426" t="s">
        <v>326</v>
      </c>
    </row>
    <row r="69" spans="1:10" ht="16.5">
      <c r="A69" s="474">
        <v>10</v>
      </c>
      <c r="B69" s="404" t="s">
        <v>40</v>
      </c>
      <c r="C69" s="461" t="s">
        <v>39</v>
      </c>
      <c r="D69" s="32" t="s">
        <v>25</v>
      </c>
      <c r="E69" s="40" t="s">
        <v>17</v>
      </c>
      <c r="F69" s="41">
        <f t="shared" ref="F69:I75" si="2">F49</f>
        <v>0</v>
      </c>
      <c r="G69" s="41">
        <f t="shared" si="2"/>
        <v>0</v>
      </c>
      <c r="H69" s="41">
        <f t="shared" si="2"/>
        <v>0</v>
      </c>
      <c r="I69" s="41">
        <f t="shared" si="2"/>
        <v>0</v>
      </c>
      <c r="J69" s="502" t="s">
        <v>199</v>
      </c>
    </row>
    <row r="70" spans="1:10" ht="16.5">
      <c r="A70" s="483">
        <v>11</v>
      </c>
      <c r="B70" s="404" t="s">
        <v>38</v>
      </c>
      <c r="C70" s="461" t="s">
        <v>37</v>
      </c>
      <c r="D70" s="32" t="s">
        <v>36</v>
      </c>
      <c r="E70" s="40" t="s">
        <v>17</v>
      </c>
      <c r="F70" s="41">
        <f t="shared" si="2"/>
        <v>0</v>
      </c>
      <c r="G70" s="41">
        <f t="shared" si="2"/>
        <v>0</v>
      </c>
      <c r="H70" s="41">
        <f t="shared" si="2"/>
        <v>0</v>
      </c>
      <c r="I70" s="41">
        <f t="shared" si="2"/>
        <v>0</v>
      </c>
      <c r="J70" s="503" t="s">
        <v>205</v>
      </c>
    </row>
    <row r="71" spans="1:10" ht="16.5">
      <c r="A71" s="474">
        <v>12</v>
      </c>
      <c r="B71" s="404" t="s">
        <v>35</v>
      </c>
      <c r="C71" s="461" t="s">
        <v>34</v>
      </c>
      <c r="D71" s="32" t="s">
        <v>11</v>
      </c>
      <c r="E71" s="40" t="s">
        <v>17</v>
      </c>
      <c r="F71" s="41">
        <f t="shared" si="2"/>
        <v>0</v>
      </c>
      <c r="G71" s="41">
        <f t="shared" si="2"/>
        <v>0</v>
      </c>
      <c r="H71" s="41">
        <f t="shared" si="2"/>
        <v>0</v>
      </c>
      <c r="I71" s="41">
        <f t="shared" si="2"/>
        <v>0</v>
      </c>
      <c r="J71" s="503" t="s">
        <v>204</v>
      </c>
    </row>
    <row r="72" spans="1:10" ht="16.5">
      <c r="A72" s="483">
        <v>13</v>
      </c>
      <c r="B72" s="404" t="s">
        <v>33</v>
      </c>
      <c r="C72" s="461" t="s">
        <v>32</v>
      </c>
      <c r="D72" s="32" t="s">
        <v>11</v>
      </c>
      <c r="E72" s="40" t="s">
        <v>17</v>
      </c>
      <c r="F72" s="41">
        <f t="shared" si="2"/>
        <v>0</v>
      </c>
      <c r="G72" s="41">
        <f t="shared" si="2"/>
        <v>0</v>
      </c>
      <c r="H72" s="41">
        <f t="shared" si="2"/>
        <v>0</v>
      </c>
      <c r="I72" s="41">
        <f t="shared" si="2"/>
        <v>0</v>
      </c>
      <c r="J72" s="503" t="s">
        <v>204</v>
      </c>
    </row>
    <row r="73" spans="1:10" ht="16.5">
      <c r="A73" s="474">
        <v>14</v>
      </c>
      <c r="B73" s="405" t="s">
        <v>207</v>
      </c>
      <c r="C73" s="461" t="s">
        <v>210</v>
      </c>
      <c r="D73" s="26" t="s">
        <v>11</v>
      </c>
      <c r="E73" s="40" t="s">
        <v>208</v>
      </c>
      <c r="F73" s="35">
        <f t="shared" si="2"/>
        <v>0</v>
      </c>
      <c r="G73" s="35">
        <f t="shared" si="2"/>
        <v>0</v>
      </c>
      <c r="H73" s="35">
        <f t="shared" si="2"/>
        <v>0</v>
      </c>
      <c r="I73" s="35">
        <f t="shared" si="2"/>
        <v>0</v>
      </c>
      <c r="J73" s="503" t="s">
        <v>204</v>
      </c>
    </row>
    <row r="74" spans="1:10" ht="16.5">
      <c r="A74" s="483">
        <v>15</v>
      </c>
      <c r="B74" s="405" t="s">
        <v>209</v>
      </c>
      <c r="C74" s="461" t="s">
        <v>211</v>
      </c>
      <c r="D74" s="26" t="s">
        <v>11</v>
      </c>
      <c r="E74" s="40" t="s">
        <v>17</v>
      </c>
      <c r="F74" s="41">
        <f t="shared" si="2"/>
        <v>0</v>
      </c>
      <c r="G74" s="41">
        <f t="shared" si="2"/>
        <v>0</v>
      </c>
      <c r="H74" s="41">
        <f t="shared" si="2"/>
        <v>0</v>
      </c>
      <c r="I74" s="41">
        <f t="shared" si="2"/>
        <v>0</v>
      </c>
      <c r="J74" s="503" t="s">
        <v>204</v>
      </c>
    </row>
    <row r="75" spans="1:10" ht="17.25" thickBot="1">
      <c r="A75" s="474">
        <v>16</v>
      </c>
      <c r="B75" s="24" t="s">
        <v>81</v>
      </c>
      <c r="C75" s="73" t="s">
        <v>31</v>
      </c>
      <c r="D75" s="17" t="s">
        <v>11</v>
      </c>
      <c r="E75" s="39" t="s">
        <v>17</v>
      </c>
      <c r="F75" s="41">
        <f t="shared" si="2"/>
        <v>0</v>
      </c>
      <c r="G75" s="41">
        <f t="shared" si="2"/>
        <v>0</v>
      </c>
      <c r="H75" s="41">
        <f t="shared" si="2"/>
        <v>0</v>
      </c>
      <c r="I75" s="41">
        <f t="shared" si="2"/>
        <v>0</v>
      </c>
      <c r="J75" s="504" t="s">
        <v>204</v>
      </c>
    </row>
    <row r="76" spans="1:10" ht="18.75">
      <c r="A76" s="483">
        <v>17</v>
      </c>
      <c r="B76" s="45" t="s">
        <v>30</v>
      </c>
      <c r="C76" s="38" t="s">
        <v>29</v>
      </c>
      <c r="D76" s="43" t="s">
        <v>212</v>
      </c>
      <c r="E76" s="37" t="s">
        <v>28</v>
      </c>
      <c r="F76" s="221">
        <f>IFERROR(ROUNDDOWN(F68*(F69-F71-F72-F73*F74/F78-F75),-1),0)</f>
        <v>0</v>
      </c>
      <c r="G76" s="221">
        <f>IFERROR(ROUNDDOWN(G68*(G69-G71-G72-G73*G74/G78-G75),-1),0)</f>
        <v>0</v>
      </c>
      <c r="H76" s="221">
        <f>IFERROR(ROUNDDOWN(H68*(H69-H71-H72-H73*H74/H78-H75),-1),0)</f>
        <v>0</v>
      </c>
      <c r="I76" s="221">
        <f>IFERROR(ROUNDDOWN(I68*(I69-I71-I72-I73*I74/I78-I75),-1),0)</f>
        <v>0</v>
      </c>
      <c r="J76" s="422"/>
    </row>
    <row r="77" spans="1:10" ht="16.5">
      <c r="A77" s="474">
        <v>18</v>
      </c>
      <c r="B77" s="34" t="s">
        <v>27</v>
      </c>
      <c r="C77" s="33" t="s">
        <v>26</v>
      </c>
      <c r="D77" s="32" t="s">
        <v>25</v>
      </c>
      <c r="E77" s="31" t="s">
        <v>24</v>
      </c>
      <c r="F77" s="35">
        <f t="shared" ref="F77:I80" si="3">F57</f>
        <v>0</v>
      </c>
      <c r="G77" s="35">
        <f t="shared" si="3"/>
        <v>0</v>
      </c>
      <c r="H77" s="35">
        <f t="shared" si="3"/>
        <v>0</v>
      </c>
      <c r="I77" s="35">
        <f t="shared" si="3"/>
        <v>0</v>
      </c>
      <c r="J77" s="506" t="s">
        <v>199</v>
      </c>
    </row>
    <row r="78" spans="1:10" ht="16.5">
      <c r="A78" s="483">
        <v>19</v>
      </c>
      <c r="B78" s="34" t="s">
        <v>12</v>
      </c>
      <c r="C78" s="33" t="s">
        <v>23</v>
      </c>
      <c r="D78" s="32" t="s">
        <v>11</v>
      </c>
      <c r="E78" s="31" t="s">
        <v>10</v>
      </c>
      <c r="F78" s="30">
        <f t="shared" si="3"/>
        <v>0</v>
      </c>
      <c r="G78" s="30">
        <f t="shared" si="3"/>
        <v>0</v>
      </c>
      <c r="H78" s="30">
        <f t="shared" si="3"/>
        <v>0</v>
      </c>
      <c r="I78" s="30">
        <f t="shared" si="3"/>
        <v>0</v>
      </c>
      <c r="J78" s="506" t="s">
        <v>199</v>
      </c>
    </row>
    <row r="79" spans="1:10">
      <c r="A79" s="474">
        <v>20</v>
      </c>
      <c r="B79" s="28" t="s">
        <v>22</v>
      </c>
      <c r="C79" s="27"/>
      <c r="D79" s="26" t="s">
        <v>21</v>
      </c>
      <c r="E79" s="25" t="s">
        <v>17</v>
      </c>
      <c r="F79" s="30">
        <f t="shared" si="3"/>
        <v>0</v>
      </c>
      <c r="G79" s="30">
        <f t="shared" si="3"/>
        <v>0</v>
      </c>
      <c r="H79" s="30">
        <f t="shared" si="3"/>
        <v>0</v>
      </c>
      <c r="I79" s="30">
        <f t="shared" si="3"/>
        <v>0</v>
      </c>
      <c r="J79" s="506" t="s">
        <v>199</v>
      </c>
    </row>
    <row r="80" spans="1:10" ht="19.5" thickBot="1">
      <c r="A80" s="483">
        <v>21</v>
      </c>
      <c r="B80" s="24" t="s">
        <v>20</v>
      </c>
      <c r="C80" s="23" t="s">
        <v>19</v>
      </c>
      <c r="D80" s="22" t="s">
        <v>18</v>
      </c>
      <c r="E80" s="21" t="s">
        <v>17</v>
      </c>
      <c r="F80" s="505">
        <f t="shared" si="3"/>
        <v>0</v>
      </c>
      <c r="G80" s="505">
        <f t="shared" si="3"/>
        <v>0</v>
      </c>
      <c r="H80" s="505">
        <f t="shared" si="3"/>
        <v>0</v>
      </c>
      <c r="I80" s="505">
        <f t="shared" si="3"/>
        <v>0</v>
      </c>
      <c r="J80" s="507" t="s">
        <v>199</v>
      </c>
    </row>
    <row r="81" spans="1:10" ht="19.5" thickBot="1">
      <c r="A81" s="474">
        <v>22</v>
      </c>
      <c r="B81" s="16" t="s">
        <v>16</v>
      </c>
      <c r="C81" s="15" t="s">
        <v>15</v>
      </c>
      <c r="D81" s="14" t="s">
        <v>14</v>
      </c>
      <c r="E81" s="19" t="s">
        <v>67</v>
      </c>
      <c r="F81" s="18">
        <f>ROUND(F76*(((F77*F78)-F79)*F80),-2)</f>
        <v>0</v>
      </c>
      <c r="G81" s="18">
        <f>ROUND(G76*(((G77*G78)-G79)*G80),-2)</f>
        <v>0</v>
      </c>
      <c r="H81" s="18">
        <f>ROUND(H76*(((H77*H78)-H79)*H80),-2)</f>
        <v>0</v>
      </c>
      <c r="I81" s="18">
        <f>ROUND(I76*(((I77*I78)-I79)*I80),-2)</f>
        <v>0</v>
      </c>
      <c r="J81" s="423"/>
    </row>
    <row r="82" spans="1:10" ht="19.5" thickBot="1">
      <c r="A82" s="483">
        <v>23</v>
      </c>
      <c r="B82" s="16" t="s">
        <v>9</v>
      </c>
      <c r="C82" s="15" t="s">
        <v>8</v>
      </c>
      <c r="D82" s="14" t="s">
        <v>7</v>
      </c>
      <c r="E82" s="13" t="s">
        <v>6</v>
      </c>
      <c r="F82" s="1868">
        <f>F81+G81+H81+I81</f>
        <v>0</v>
      </c>
      <c r="G82" s="1869"/>
      <c r="H82" s="1869"/>
      <c r="I82" s="1870"/>
      <c r="J82" s="422"/>
    </row>
    <row r="83" spans="1:10" ht="16.5" thickBot="1">
      <c r="A83" s="501">
        <v>24</v>
      </c>
      <c r="B83" s="410" t="s">
        <v>5</v>
      </c>
      <c r="C83" s="268"/>
      <c r="D83" s="376" t="s">
        <v>4</v>
      </c>
      <c r="E83" s="411" t="s">
        <v>3</v>
      </c>
      <c r="F83" s="511">
        <f>F67</f>
        <v>0</v>
      </c>
      <c r="G83" s="511">
        <f>G67</f>
        <v>0</v>
      </c>
      <c r="H83" s="511">
        <f>H67</f>
        <v>0</v>
      </c>
      <c r="I83" s="511">
        <f>I67</f>
        <v>0</v>
      </c>
      <c r="J83" s="427" t="s">
        <v>345</v>
      </c>
    </row>
    <row r="84" spans="1:10" ht="16.5" thickBot="1">
      <c r="A84" s="483">
        <v>25</v>
      </c>
      <c r="B84" s="11" t="s">
        <v>2</v>
      </c>
      <c r="C84" s="10"/>
      <c r="D84" s="9"/>
      <c r="E84" s="8" t="s">
        <v>0</v>
      </c>
      <c r="F84" s="486">
        <f>F64</f>
        <v>0</v>
      </c>
      <c r="G84" s="486">
        <f>G64</f>
        <v>0</v>
      </c>
      <c r="H84" s="486">
        <f>H64</f>
        <v>0</v>
      </c>
      <c r="I84" s="486">
        <f>I64</f>
        <v>0</v>
      </c>
      <c r="J84" s="487" t="s">
        <v>200</v>
      </c>
    </row>
    <row r="85" spans="1:10" ht="16.5" thickBot="1">
      <c r="A85" s="474">
        <v>26</v>
      </c>
      <c r="B85" s="409" t="s">
        <v>350</v>
      </c>
      <c r="C85" s="6"/>
      <c r="D85" s="377"/>
      <c r="E85" s="4" t="s">
        <v>1</v>
      </c>
      <c r="F85" s="413">
        <f>IF(F81=0,0,F83/F81)</f>
        <v>0</v>
      </c>
      <c r="G85" s="413">
        <f>IF(G81=0,0,G83/G81)</f>
        <v>0</v>
      </c>
      <c r="H85" s="413">
        <f>IF(H81=0,0,H83/H81)</f>
        <v>0</v>
      </c>
      <c r="I85" s="413">
        <f>IF(I81=0,0,I83/I81)</f>
        <v>0</v>
      </c>
      <c r="J85" s="425"/>
    </row>
    <row r="86" spans="1:10" ht="16.5" customHeight="1" thickBot="1">
      <c r="A86" s="1862" t="s">
        <v>292</v>
      </c>
      <c r="B86" s="1863"/>
      <c r="C86" s="1863"/>
      <c r="D86" s="1863"/>
      <c r="E86" s="1863"/>
      <c r="F86" s="1863"/>
      <c r="G86" s="1863"/>
      <c r="H86" s="1863"/>
      <c r="I86" s="1863"/>
      <c r="J86" s="1864"/>
    </row>
    <row r="87" spans="1:10" ht="18.75" thickBot="1">
      <c r="A87" s="363">
        <v>1</v>
      </c>
      <c r="B87" s="467" t="s">
        <v>329</v>
      </c>
      <c r="C87" s="64" t="s">
        <v>70</v>
      </c>
      <c r="D87" s="32" t="s">
        <v>11</v>
      </c>
      <c r="E87" s="32" t="s">
        <v>13</v>
      </c>
      <c r="F87" s="479">
        <f>(F37-F38-F65-F85)*F34*F13</f>
        <v>0</v>
      </c>
      <c r="G87" s="479">
        <f>(G37-G38-G65-G85)*G34*G13</f>
        <v>0</v>
      </c>
      <c r="H87" s="479">
        <f>(H37-H38-H65-H85)*H34*H13</f>
        <v>0</v>
      </c>
      <c r="I87" s="479">
        <f>(I37-I38-I65-I85)*I34*I13</f>
        <v>0</v>
      </c>
      <c r="J87" s="478"/>
    </row>
    <row r="88" spans="1:10">
      <c r="A88" s="406">
        <v>2</v>
      </c>
      <c r="B88" s="48" t="s">
        <v>65</v>
      </c>
      <c r="C88" s="44" t="s">
        <v>50</v>
      </c>
      <c r="D88" s="43" t="s">
        <v>11</v>
      </c>
      <c r="E88" s="43" t="s">
        <v>58</v>
      </c>
      <c r="F88" s="244">
        <v>0</v>
      </c>
      <c r="G88" s="244">
        <v>0</v>
      </c>
      <c r="H88" s="244">
        <v>0</v>
      </c>
      <c r="I88" s="244">
        <v>0</v>
      </c>
      <c r="J88" s="418" t="s">
        <v>198</v>
      </c>
    </row>
    <row r="89" spans="1:10">
      <c r="A89" s="460">
        <v>3</v>
      </c>
      <c r="B89" s="47" t="s">
        <v>64</v>
      </c>
      <c r="C89" s="46" t="s">
        <v>48</v>
      </c>
      <c r="D89" s="32" t="s">
        <v>11</v>
      </c>
      <c r="E89" s="32" t="s">
        <v>58</v>
      </c>
      <c r="F89" s="245">
        <v>0</v>
      </c>
      <c r="G89" s="245">
        <v>0</v>
      </c>
      <c r="H89" s="245">
        <v>0</v>
      </c>
      <c r="I89" s="245">
        <v>0</v>
      </c>
      <c r="J89" s="402" t="s">
        <v>198</v>
      </c>
    </row>
    <row r="90" spans="1:10">
      <c r="A90" s="460">
        <v>4</v>
      </c>
      <c r="B90" s="47" t="s">
        <v>63</v>
      </c>
      <c r="C90" s="46" t="s">
        <v>62</v>
      </c>
      <c r="D90" s="32" t="s">
        <v>11</v>
      </c>
      <c r="E90" s="32" t="s">
        <v>58</v>
      </c>
      <c r="F90" s="253">
        <v>0</v>
      </c>
      <c r="G90" s="253">
        <v>0</v>
      </c>
      <c r="H90" s="253">
        <v>0</v>
      </c>
      <c r="I90" s="253">
        <v>0</v>
      </c>
      <c r="J90" s="419" t="s">
        <v>307</v>
      </c>
    </row>
    <row r="91" spans="1:10">
      <c r="A91" s="460">
        <v>5</v>
      </c>
      <c r="B91" s="47" t="s">
        <v>60</v>
      </c>
      <c r="C91" s="46" t="s">
        <v>59</v>
      </c>
      <c r="D91" s="32" t="s">
        <v>11</v>
      </c>
      <c r="E91" s="32" t="s">
        <v>58</v>
      </c>
      <c r="F91" s="246">
        <v>0</v>
      </c>
      <c r="G91" s="246">
        <v>0</v>
      </c>
      <c r="H91" s="246">
        <v>0</v>
      </c>
      <c r="I91" s="246">
        <v>0</v>
      </c>
      <c r="J91" s="419" t="s">
        <v>307</v>
      </c>
    </row>
    <row r="92" spans="1:10" ht="18">
      <c r="A92" s="533">
        <v>6</v>
      </c>
      <c r="B92" s="534" t="s">
        <v>56</v>
      </c>
      <c r="C92" s="535" t="s">
        <v>55</v>
      </c>
      <c r="D92" s="536" t="s">
        <v>54</v>
      </c>
      <c r="E92" s="536" t="s">
        <v>53</v>
      </c>
      <c r="F92" s="537">
        <f>IFERROR(F90*F91*F88/F89,0)</f>
        <v>0</v>
      </c>
      <c r="G92" s="537">
        <f>IFERROR(G90*G91*G88/G89,0)</f>
        <v>0</v>
      </c>
      <c r="H92" s="537">
        <f>IFERROR(H90*H91*H88/H89,0)</f>
        <v>0</v>
      </c>
      <c r="I92" s="537">
        <f>IFERROR(I90*I91*I88/I89,0)</f>
        <v>0</v>
      </c>
      <c r="J92" s="538" t="s">
        <v>345</v>
      </c>
    </row>
    <row r="93" spans="1:10" ht="16.5">
      <c r="A93" s="460">
        <v>7</v>
      </c>
      <c r="B93" s="463" t="s">
        <v>293</v>
      </c>
      <c r="C93" s="33" t="s">
        <v>295</v>
      </c>
      <c r="D93" s="32" t="s">
        <v>296</v>
      </c>
      <c r="E93" s="32" t="s">
        <v>208</v>
      </c>
      <c r="F93" s="464">
        <f>IFERROR(ROUNDUP(F115/F89,1),0)</f>
        <v>0</v>
      </c>
      <c r="G93" s="464">
        <f>IFERROR(ROUNDUP(G115/G89,1),0)</f>
        <v>0</v>
      </c>
      <c r="H93" s="464">
        <f>IFERROR(ROUNDUP(H115/H89,1),0)</f>
        <v>0</v>
      </c>
      <c r="I93" s="464">
        <f>IFERROR(ROUNDUP(I115/I89,1),0)</f>
        <v>0</v>
      </c>
      <c r="J93" s="462"/>
    </row>
    <row r="94" spans="1:10">
      <c r="A94" s="69">
        <v>7.1</v>
      </c>
      <c r="B94" s="465" t="s">
        <v>299</v>
      </c>
      <c r="C94" s="46"/>
      <c r="D94" s="32"/>
      <c r="E94" s="74" t="s">
        <v>309</v>
      </c>
      <c r="F94" s="469">
        <v>0</v>
      </c>
      <c r="G94" s="469">
        <v>0</v>
      </c>
      <c r="H94" s="469">
        <v>0</v>
      </c>
      <c r="I94" s="469">
        <v>0</v>
      </c>
      <c r="J94" s="468" t="s">
        <v>306</v>
      </c>
    </row>
    <row r="95" spans="1:10">
      <c r="A95" s="69">
        <v>7.2</v>
      </c>
      <c r="B95" s="465" t="s">
        <v>300</v>
      </c>
      <c r="C95" s="46"/>
      <c r="D95" s="32"/>
      <c r="E95" s="32" t="s">
        <v>208</v>
      </c>
      <c r="F95" s="464">
        <f>F93*(1-F94)</f>
        <v>0</v>
      </c>
      <c r="G95" s="464">
        <f>G93*(1-G94)</f>
        <v>0</v>
      </c>
      <c r="H95" s="464">
        <f>H93*(1-H94)</f>
        <v>0</v>
      </c>
      <c r="I95" s="464">
        <f>I93*(1-I94)</f>
        <v>0</v>
      </c>
      <c r="J95" s="34"/>
    </row>
    <row r="96" spans="1:10" ht="18">
      <c r="A96" s="369">
        <v>8</v>
      </c>
      <c r="B96" s="47" t="s">
        <v>324</v>
      </c>
      <c r="C96" s="46" t="s">
        <v>301</v>
      </c>
      <c r="D96" s="32" t="s">
        <v>11</v>
      </c>
      <c r="E96" s="32" t="s">
        <v>57</v>
      </c>
      <c r="F96" s="246">
        <v>0</v>
      </c>
      <c r="G96" s="246">
        <v>0</v>
      </c>
      <c r="H96" s="246">
        <v>0</v>
      </c>
      <c r="I96" s="246">
        <v>0</v>
      </c>
      <c r="J96" s="420" t="s">
        <v>41</v>
      </c>
    </row>
    <row r="97" spans="1:10" ht="18">
      <c r="A97" s="369">
        <v>9</v>
      </c>
      <c r="B97" s="47" t="s">
        <v>325</v>
      </c>
      <c r="C97" s="46" t="s">
        <v>302</v>
      </c>
      <c r="D97" s="32" t="s">
        <v>11</v>
      </c>
      <c r="E97" s="32" t="s">
        <v>57</v>
      </c>
      <c r="F97" s="246">
        <v>0</v>
      </c>
      <c r="G97" s="246">
        <v>0</v>
      </c>
      <c r="H97" s="246">
        <v>0</v>
      </c>
      <c r="I97" s="246">
        <v>0</v>
      </c>
      <c r="J97" s="420" t="s">
        <v>41</v>
      </c>
    </row>
    <row r="98" spans="1:10">
      <c r="A98" s="369">
        <v>10</v>
      </c>
      <c r="B98" s="466" t="s">
        <v>304</v>
      </c>
      <c r="C98" s="46"/>
      <c r="D98" s="32"/>
      <c r="E98" s="74" t="s">
        <v>308</v>
      </c>
      <c r="F98" s="464">
        <f>F87*F96*F94</f>
        <v>0</v>
      </c>
      <c r="G98" s="464">
        <f>G87*G96*G94</f>
        <v>0</v>
      </c>
      <c r="H98" s="464">
        <f>H87*H96*H94</f>
        <v>0</v>
      </c>
      <c r="I98" s="464">
        <f>I87*I96*I94</f>
        <v>0</v>
      </c>
      <c r="J98" s="34"/>
    </row>
    <row r="99" spans="1:10" ht="16.5" thickBot="1">
      <c r="A99" s="369">
        <v>11</v>
      </c>
      <c r="B99" s="466" t="s">
        <v>305</v>
      </c>
      <c r="C99" s="46"/>
      <c r="D99" s="32"/>
      <c r="E99" s="74" t="s">
        <v>308</v>
      </c>
      <c r="F99" s="464">
        <f>F87*F97*(1-F94)</f>
        <v>0</v>
      </c>
      <c r="G99" s="464">
        <f>G87*G97*(1-G94)</f>
        <v>0</v>
      </c>
      <c r="H99" s="464">
        <f>H87*H97*(1-H94)</f>
        <v>0</v>
      </c>
      <c r="I99" s="464">
        <f>I87*I97*(1-I94)</f>
        <v>0</v>
      </c>
      <c r="J99" s="34"/>
    </row>
    <row r="100" spans="1:10" ht="16.5">
      <c r="A100" s="369">
        <v>12</v>
      </c>
      <c r="B100" s="414" t="s">
        <v>323</v>
      </c>
      <c r="C100" s="415" t="s">
        <v>43</v>
      </c>
      <c r="D100" s="13" t="s">
        <v>11</v>
      </c>
      <c r="E100" s="19" t="s">
        <v>42</v>
      </c>
      <c r="F100" s="416">
        <v>0</v>
      </c>
      <c r="G100" s="416">
        <v>0</v>
      </c>
      <c r="H100" s="416">
        <v>0</v>
      </c>
      <c r="I100" s="416">
        <v>0</v>
      </c>
      <c r="J100" s="421" t="s">
        <v>326</v>
      </c>
    </row>
    <row r="101" spans="1:10" ht="16.5">
      <c r="A101" s="369">
        <v>13</v>
      </c>
      <c r="B101" s="404" t="s">
        <v>40</v>
      </c>
      <c r="C101" s="459" t="s">
        <v>39</v>
      </c>
      <c r="D101" s="32" t="s">
        <v>25</v>
      </c>
      <c r="E101" s="40" t="s">
        <v>17</v>
      </c>
      <c r="F101" s="41">
        <f t="shared" ref="F101:I107" si="4">F49</f>
        <v>0</v>
      </c>
      <c r="G101" s="41">
        <f t="shared" si="4"/>
        <v>0</v>
      </c>
      <c r="H101" s="41">
        <f t="shared" si="4"/>
        <v>0</v>
      </c>
      <c r="I101" s="41">
        <f t="shared" si="4"/>
        <v>0</v>
      </c>
      <c r="J101" s="502" t="s">
        <v>199</v>
      </c>
    </row>
    <row r="102" spans="1:10" ht="16.5">
      <c r="A102" s="369">
        <v>14</v>
      </c>
      <c r="B102" s="404" t="s">
        <v>38</v>
      </c>
      <c r="C102" s="459" t="s">
        <v>37</v>
      </c>
      <c r="D102" s="32" t="s">
        <v>36</v>
      </c>
      <c r="E102" s="40" t="s">
        <v>17</v>
      </c>
      <c r="F102" s="41">
        <f t="shared" si="4"/>
        <v>0</v>
      </c>
      <c r="G102" s="41">
        <f t="shared" si="4"/>
        <v>0</v>
      </c>
      <c r="H102" s="41">
        <f t="shared" si="4"/>
        <v>0</v>
      </c>
      <c r="I102" s="41">
        <f t="shared" si="4"/>
        <v>0</v>
      </c>
      <c r="J102" s="503" t="s">
        <v>205</v>
      </c>
    </row>
    <row r="103" spans="1:10" ht="16.5">
      <c r="A103" s="369">
        <v>15</v>
      </c>
      <c r="B103" s="404" t="s">
        <v>35</v>
      </c>
      <c r="C103" s="459" t="s">
        <v>34</v>
      </c>
      <c r="D103" s="32" t="s">
        <v>11</v>
      </c>
      <c r="E103" s="40" t="s">
        <v>17</v>
      </c>
      <c r="F103" s="41">
        <f t="shared" si="4"/>
        <v>0</v>
      </c>
      <c r="G103" s="41">
        <f t="shared" si="4"/>
        <v>0</v>
      </c>
      <c r="H103" s="41">
        <f t="shared" si="4"/>
        <v>0</v>
      </c>
      <c r="I103" s="41">
        <f t="shared" si="4"/>
        <v>0</v>
      </c>
      <c r="J103" s="503" t="s">
        <v>204</v>
      </c>
    </row>
    <row r="104" spans="1:10" ht="16.5">
      <c r="A104" s="369">
        <v>16</v>
      </c>
      <c r="B104" s="404" t="s">
        <v>33</v>
      </c>
      <c r="C104" s="459" t="s">
        <v>32</v>
      </c>
      <c r="D104" s="32" t="s">
        <v>11</v>
      </c>
      <c r="E104" s="40" t="s">
        <v>17</v>
      </c>
      <c r="F104" s="41">
        <f t="shared" si="4"/>
        <v>0</v>
      </c>
      <c r="G104" s="41">
        <f t="shared" si="4"/>
        <v>0</v>
      </c>
      <c r="H104" s="41">
        <f t="shared" si="4"/>
        <v>0</v>
      </c>
      <c r="I104" s="41">
        <f t="shared" si="4"/>
        <v>0</v>
      </c>
      <c r="J104" s="503" t="s">
        <v>204</v>
      </c>
    </row>
    <row r="105" spans="1:10" ht="16.5">
      <c r="A105" s="369">
        <v>17</v>
      </c>
      <c r="B105" s="405" t="s">
        <v>207</v>
      </c>
      <c r="C105" s="459" t="s">
        <v>210</v>
      </c>
      <c r="D105" s="26" t="s">
        <v>11</v>
      </c>
      <c r="E105" s="40" t="s">
        <v>208</v>
      </c>
      <c r="F105" s="35">
        <f t="shared" si="4"/>
        <v>0</v>
      </c>
      <c r="G105" s="35">
        <f t="shared" si="4"/>
        <v>0</v>
      </c>
      <c r="H105" s="35">
        <f t="shared" si="4"/>
        <v>0</v>
      </c>
      <c r="I105" s="35">
        <f t="shared" si="4"/>
        <v>0</v>
      </c>
      <c r="J105" s="503" t="s">
        <v>204</v>
      </c>
    </row>
    <row r="106" spans="1:10" ht="16.5">
      <c r="A106" s="369">
        <v>18</v>
      </c>
      <c r="B106" s="405" t="s">
        <v>209</v>
      </c>
      <c r="C106" s="459" t="s">
        <v>211</v>
      </c>
      <c r="D106" s="26" t="s">
        <v>11</v>
      </c>
      <c r="E106" s="40" t="s">
        <v>17</v>
      </c>
      <c r="F106" s="41">
        <f t="shared" si="4"/>
        <v>0</v>
      </c>
      <c r="G106" s="41">
        <f t="shared" si="4"/>
        <v>0</v>
      </c>
      <c r="H106" s="41">
        <f t="shared" si="4"/>
        <v>0</v>
      </c>
      <c r="I106" s="41">
        <f t="shared" si="4"/>
        <v>0</v>
      </c>
      <c r="J106" s="503" t="s">
        <v>204</v>
      </c>
    </row>
    <row r="107" spans="1:10" ht="17.25" thickBot="1">
      <c r="A107" s="369">
        <v>19</v>
      </c>
      <c r="B107" s="24" t="s">
        <v>81</v>
      </c>
      <c r="C107" s="73" t="s">
        <v>31</v>
      </c>
      <c r="D107" s="17" t="s">
        <v>11</v>
      </c>
      <c r="E107" s="39" t="s">
        <v>17</v>
      </c>
      <c r="F107" s="41">
        <f t="shared" si="4"/>
        <v>0</v>
      </c>
      <c r="G107" s="41">
        <f t="shared" si="4"/>
        <v>0</v>
      </c>
      <c r="H107" s="41">
        <f t="shared" si="4"/>
        <v>0</v>
      </c>
      <c r="I107" s="41">
        <f t="shared" si="4"/>
        <v>0</v>
      </c>
      <c r="J107" s="504" t="s">
        <v>204</v>
      </c>
    </row>
    <row r="108" spans="1:10" ht="18.75">
      <c r="A108" s="369">
        <v>20</v>
      </c>
      <c r="B108" s="45" t="s">
        <v>30</v>
      </c>
      <c r="C108" s="38" t="s">
        <v>29</v>
      </c>
      <c r="D108" s="43" t="s">
        <v>212</v>
      </c>
      <c r="E108" s="37" t="s">
        <v>28</v>
      </c>
      <c r="F108" s="221">
        <f>IFERROR(ROUNDDOWN(F100*(F101-F103-F104-F105*F106/F110-F107),-1),0)</f>
        <v>0</v>
      </c>
      <c r="G108" s="221">
        <f>IFERROR(ROUNDDOWN(G100*(G101-G103-G104-G105*G106/G110-G107),-1),0)</f>
        <v>0</v>
      </c>
      <c r="H108" s="221">
        <f>IFERROR(ROUNDDOWN(H100*(H101-H103-H104-H105*H106/H110-H107),-1),0)</f>
        <v>0</v>
      </c>
      <c r="I108" s="221">
        <f>IFERROR(ROUNDDOWN(I100*(I101-I103-I104-I105*I106/I110-I107),-1),0)</f>
        <v>0</v>
      </c>
      <c r="J108" s="422"/>
    </row>
    <row r="109" spans="1:10" ht="16.5">
      <c r="A109" s="369">
        <v>21</v>
      </c>
      <c r="B109" s="47" t="s">
        <v>27</v>
      </c>
      <c r="C109" s="33" t="s">
        <v>26</v>
      </c>
      <c r="D109" s="32" t="s">
        <v>25</v>
      </c>
      <c r="E109" s="31" t="s">
        <v>24</v>
      </c>
      <c r="F109" s="35">
        <f t="shared" ref="F109:I112" si="5">F57</f>
        <v>0</v>
      </c>
      <c r="G109" s="35">
        <f t="shared" si="5"/>
        <v>0</v>
      </c>
      <c r="H109" s="35">
        <f t="shared" si="5"/>
        <v>0</v>
      </c>
      <c r="I109" s="35">
        <f t="shared" si="5"/>
        <v>0</v>
      </c>
      <c r="J109" s="502" t="s">
        <v>199</v>
      </c>
    </row>
    <row r="110" spans="1:10" ht="16.5">
      <c r="A110" s="369">
        <v>22</v>
      </c>
      <c r="B110" s="47" t="s">
        <v>12</v>
      </c>
      <c r="C110" s="33" t="s">
        <v>23</v>
      </c>
      <c r="D110" s="32" t="s">
        <v>11</v>
      </c>
      <c r="E110" s="31" t="s">
        <v>10</v>
      </c>
      <c r="F110" s="30">
        <f t="shared" si="5"/>
        <v>0</v>
      </c>
      <c r="G110" s="30">
        <f t="shared" si="5"/>
        <v>0</v>
      </c>
      <c r="H110" s="30">
        <f t="shared" si="5"/>
        <v>0</v>
      </c>
      <c r="I110" s="30">
        <f t="shared" si="5"/>
        <v>0</v>
      </c>
      <c r="J110" s="502" t="s">
        <v>199</v>
      </c>
    </row>
    <row r="111" spans="1:10">
      <c r="A111" s="369">
        <v>23</v>
      </c>
      <c r="B111" s="55" t="s">
        <v>22</v>
      </c>
      <c r="C111" s="27"/>
      <c r="D111" s="26" t="s">
        <v>21</v>
      </c>
      <c r="E111" s="25" t="s">
        <v>17</v>
      </c>
      <c r="F111" s="30">
        <f t="shared" si="5"/>
        <v>0</v>
      </c>
      <c r="G111" s="30">
        <f t="shared" si="5"/>
        <v>0</v>
      </c>
      <c r="H111" s="30">
        <f t="shared" si="5"/>
        <v>0</v>
      </c>
      <c r="I111" s="30">
        <f t="shared" si="5"/>
        <v>0</v>
      </c>
      <c r="J111" s="502" t="s">
        <v>199</v>
      </c>
    </row>
    <row r="112" spans="1:10" ht="19.5" thickBot="1">
      <c r="A112" s="369">
        <v>24</v>
      </c>
      <c r="B112" s="53" t="s">
        <v>20</v>
      </c>
      <c r="C112" s="52" t="s">
        <v>19</v>
      </c>
      <c r="D112" s="22" t="s">
        <v>18</v>
      </c>
      <c r="E112" s="21" t="s">
        <v>17</v>
      </c>
      <c r="F112" s="505">
        <f t="shared" si="5"/>
        <v>0</v>
      </c>
      <c r="G112" s="505">
        <f t="shared" si="5"/>
        <v>0</v>
      </c>
      <c r="H112" s="505">
        <f t="shared" si="5"/>
        <v>0</v>
      </c>
      <c r="I112" s="505">
        <f t="shared" si="5"/>
        <v>0</v>
      </c>
      <c r="J112" s="502" t="s">
        <v>199</v>
      </c>
    </row>
    <row r="113" spans="1:10" ht="19.5" thickBot="1">
      <c r="A113" s="369">
        <v>25</v>
      </c>
      <c r="B113" s="407" t="s">
        <v>16</v>
      </c>
      <c r="C113" s="51" t="s">
        <v>15</v>
      </c>
      <c r="D113" s="408" t="s">
        <v>14</v>
      </c>
      <c r="E113" s="19" t="s">
        <v>67</v>
      </c>
      <c r="F113" s="18">
        <f>ROUND(F108*(((F109*F110)-F111)*F112),-2)</f>
        <v>0</v>
      </c>
      <c r="G113" s="18">
        <f>ROUND(G108*(((G109*G110)-G111)*G112),-2)</f>
        <v>0</v>
      </c>
      <c r="H113" s="18">
        <f>ROUND(H108*(((H109*H110)-H111)*H112),-2)</f>
        <v>0</v>
      </c>
      <c r="I113" s="18">
        <f>ROUND(I108*(((I109*I110)-I111)*I112),-2)</f>
        <v>0</v>
      </c>
      <c r="J113" s="423"/>
    </row>
    <row r="114" spans="1:10" ht="19.5" thickBot="1">
      <c r="A114" s="369">
        <v>26</v>
      </c>
      <c r="B114" s="521" t="s">
        <v>9</v>
      </c>
      <c r="C114" s="522" t="s">
        <v>8</v>
      </c>
      <c r="D114" s="386" t="s">
        <v>7</v>
      </c>
      <c r="E114" s="387" t="s">
        <v>6</v>
      </c>
      <c r="F114" s="1874">
        <f>F113+G113+H113+I113</f>
        <v>0</v>
      </c>
      <c r="G114" s="1875"/>
      <c r="H114" s="1875"/>
      <c r="I114" s="1876"/>
      <c r="J114" s="523"/>
    </row>
    <row r="115" spans="1:10" ht="16.5" thickBot="1">
      <c r="A115" s="501">
        <v>27</v>
      </c>
      <c r="B115" s="410" t="s">
        <v>52</v>
      </c>
      <c r="C115" s="268" t="s">
        <v>297</v>
      </c>
      <c r="D115" s="376" t="s">
        <v>294</v>
      </c>
      <c r="E115" s="411" t="s">
        <v>3</v>
      </c>
      <c r="F115" s="529">
        <f>IFERROR(ROUND(F87/F92*1.05,0),0)</f>
        <v>0</v>
      </c>
      <c r="G115" s="529">
        <f>IFERROR(ROUND(G87/G92*1.05,0),0)</f>
        <v>0</v>
      </c>
      <c r="H115" s="529">
        <f>IFERROR(ROUND(H87/H92*1.05,0),0)</f>
        <v>0</v>
      </c>
      <c r="I115" s="529">
        <f>IFERROR(ROUND(I87/I92*1.05,0),0)</f>
        <v>0</v>
      </c>
      <c r="J115" s="427" t="s">
        <v>345</v>
      </c>
    </row>
    <row r="116" spans="1:10" ht="16.5" thickBot="1">
      <c r="A116" s="520">
        <v>28</v>
      </c>
      <c r="B116" s="50" t="s">
        <v>2</v>
      </c>
      <c r="C116" s="49"/>
      <c r="D116" s="9"/>
      <c r="E116" s="8" t="s">
        <v>0</v>
      </c>
      <c r="F116" s="486">
        <f>F64</f>
        <v>0</v>
      </c>
      <c r="G116" s="486">
        <f>G64</f>
        <v>0</v>
      </c>
      <c r="H116" s="486">
        <f>H64</f>
        <v>0</v>
      </c>
      <c r="I116" s="486">
        <f>I64</f>
        <v>0</v>
      </c>
      <c r="J116" s="487" t="s">
        <v>200</v>
      </c>
    </row>
    <row r="117" spans="1:10" ht="16.5" thickBot="1">
      <c r="A117" s="369">
        <v>29</v>
      </c>
      <c r="B117" s="497" t="s">
        <v>228</v>
      </c>
      <c r="C117" s="498"/>
      <c r="D117" s="377"/>
      <c r="E117" s="4" t="s">
        <v>1</v>
      </c>
      <c r="F117" s="499">
        <f>IF(F113=0,0,F115/F113)</f>
        <v>0</v>
      </c>
      <c r="G117" s="499">
        <f>IF(G113=0,0,G115/G113)</f>
        <v>0</v>
      </c>
      <c r="H117" s="499">
        <f>IF(H113=0,0,H115/H113)</f>
        <v>0</v>
      </c>
      <c r="I117" s="499">
        <f>IF(I113=0,0,I115/I113)</f>
        <v>0</v>
      </c>
      <c r="J117" s="500"/>
    </row>
    <row r="118" spans="1:10" ht="29.25" thickBot="1">
      <c r="A118" s="369">
        <v>30</v>
      </c>
      <c r="B118" s="492" t="s">
        <v>320</v>
      </c>
      <c r="C118" s="493" t="s">
        <v>233</v>
      </c>
      <c r="D118" s="494"/>
      <c r="E118" s="495" t="s">
        <v>42</v>
      </c>
      <c r="F118" s="509">
        <f>IFERROR((F36*F21+F63*F48+F115*F100)/(F36+F63+F115),0)</f>
        <v>0</v>
      </c>
      <c r="G118" s="508">
        <f>IFERROR((G36*G21+G63*G48+G115*G100)/(G36+G63+G115),0)</f>
        <v>0</v>
      </c>
      <c r="H118" s="508">
        <f>IFERROR((H36*H21+H63*H48+H115*H100)/(H36+H63+H115),0)</f>
        <v>0</v>
      </c>
      <c r="I118" s="508">
        <f>IFERROR((I36*I21+I63*I48+I115*I100)/(I36+I63+I115),0)</f>
        <v>0</v>
      </c>
      <c r="J118" s="496"/>
    </row>
    <row r="119" spans="1:10" ht="29.25" thickBot="1">
      <c r="A119" s="516">
        <v>31</v>
      </c>
      <c r="B119" s="525" t="s">
        <v>321</v>
      </c>
      <c r="C119" s="265" t="s">
        <v>319</v>
      </c>
      <c r="D119" s="526"/>
      <c r="E119" s="527" t="s">
        <v>42</v>
      </c>
      <c r="F119" s="1872">
        <f>IFERROR(SUM(F118:I118)/COUNTIF(F118:I118,"&gt;0"),0)</f>
        <v>0</v>
      </c>
      <c r="G119" s="1873"/>
      <c r="H119" s="1873"/>
      <c r="I119" s="1873"/>
      <c r="J119" s="528"/>
    </row>
    <row r="120" spans="1:10" ht="16.5" thickBot="1">
      <c r="A120" s="510">
        <v>32</v>
      </c>
      <c r="B120" s="350" t="s">
        <v>322</v>
      </c>
      <c r="C120" s="351" t="s">
        <v>216</v>
      </c>
      <c r="D120" s="489"/>
      <c r="E120" s="490" t="s">
        <v>1</v>
      </c>
      <c r="F120" s="499">
        <f>F38+F65+F117</f>
        <v>0</v>
      </c>
      <c r="G120" s="499">
        <f>G38+G65+G117</f>
        <v>0</v>
      </c>
      <c r="H120" s="499">
        <f>H38+H65+H117</f>
        <v>0</v>
      </c>
      <c r="I120" s="499">
        <f>I38+I65+I117</f>
        <v>0</v>
      </c>
      <c r="J120" s="500"/>
    </row>
    <row r="121" spans="1:10" ht="16.5" customHeight="1" thickBot="1">
      <c r="A121" s="1862" t="s">
        <v>196</v>
      </c>
      <c r="B121" s="1863"/>
      <c r="C121" s="1863"/>
      <c r="D121" s="1863"/>
      <c r="E121" s="1863"/>
      <c r="F121" s="1863"/>
      <c r="G121" s="1863"/>
      <c r="H121" s="1863"/>
      <c r="I121" s="1863"/>
      <c r="J121" s="1864"/>
    </row>
    <row r="122" spans="1:10" ht="18.75" thickBot="1">
      <c r="A122" s="363">
        <v>1</v>
      </c>
      <c r="B122" s="467" t="s">
        <v>330</v>
      </c>
      <c r="C122" s="64" t="s">
        <v>70</v>
      </c>
      <c r="D122" s="32" t="s">
        <v>11</v>
      </c>
      <c r="E122" s="32" t="s">
        <v>13</v>
      </c>
      <c r="F122" s="479">
        <f>F6-F8-F87</f>
        <v>0</v>
      </c>
      <c r="G122" s="479">
        <f>G6-G8-G87</f>
        <v>0</v>
      </c>
      <c r="H122" s="479">
        <f>H6-H8-H87</f>
        <v>0</v>
      </c>
      <c r="I122" s="479">
        <f>I6-I8-I87</f>
        <v>0</v>
      </c>
      <c r="J122" s="478"/>
    </row>
    <row r="123" spans="1:10">
      <c r="A123" s="406">
        <v>2</v>
      </c>
      <c r="B123" s="48" t="s">
        <v>65</v>
      </c>
      <c r="C123" s="44" t="s">
        <v>50</v>
      </c>
      <c r="D123" s="43" t="s">
        <v>11</v>
      </c>
      <c r="E123" s="43" t="s">
        <v>58</v>
      </c>
      <c r="F123" s="244">
        <v>0</v>
      </c>
      <c r="G123" s="244">
        <v>0</v>
      </c>
      <c r="H123" s="244">
        <v>0</v>
      </c>
      <c r="I123" s="244">
        <v>0</v>
      </c>
      <c r="J123" s="418" t="s">
        <v>198</v>
      </c>
    </row>
    <row r="124" spans="1:10">
      <c r="A124" s="460">
        <v>3</v>
      </c>
      <c r="B124" s="47" t="s">
        <v>64</v>
      </c>
      <c r="C124" s="46" t="s">
        <v>48</v>
      </c>
      <c r="D124" s="32" t="s">
        <v>11</v>
      </c>
      <c r="E124" s="32" t="s">
        <v>58</v>
      </c>
      <c r="F124" s="245">
        <v>0</v>
      </c>
      <c r="G124" s="245">
        <v>0</v>
      </c>
      <c r="H124" s="245">
        <v>0</v>
      </c>
      <c r="I124" s="245">
        <v>0</v>
      </c>
      <c r="J124" s="402" t="s">
        <v>198</v>
      </c>
    </row>
    <row r="125" spans="1:10">
      <c r="A125" s="460">
        <v>4</v>
      </c>
      <c r="B125" s="47" t="s">
        <v>63</v>
      </c>
      <c r="C125" s="46" t="s">
        <v>62</v>
      </c>
      <c r="D125" s="32" t="s">
        <v>11</v>
      </c>
      <c r="E125" s="32" t="s">
        <v>58</v>
      </c>
      <c r="F125" s="253">
        <v>0</v>
      </c>
      <c r="G125" s="253">
        <v>0</v>
      </c>
      <c r="H125" s="253">
        <v>0</v>
      </c>
      <c r="I125" s="253">
        <v>0</v>
      </c>
      <c r="J125" s="419" t="s">
        <v>307</v>
      </c>
    </row>
    <row r="126" spans="1:10">
      <c r="A126" s="460">
        <v>5</v>
      </c>
      <c r="B126" s="47" t="s">
        <v>60</v>
      </c>
      <c r="C126" s="46" t="s">
        <v>59</v>
      </c>
      <c r="D126" s="32" t="s">
        <v>11</v>
      </c>
      <c r="E126" s="32" t="s">
        <v>58</v>
      </c>
      <c r="F126" s="246">
        <v>0</v>
      </c>
      <c r="G126" s="246">
        <v>0</v>
      </c>
      <c r="H126" s="246">
        <v>0</v>
      </c>
      <c r="I126" s="246">
        <v>0</v>
      </c>
      <c r="J126" s="419" t="s">
        <v>307</v>
      </c>
    </row>
    <row r="127" spans="1:10" ht="18">
      <c r="A127" s="533">
        <v>6</v>
      </c>
      <c r="B127" s="534" t="s">
        <v>56</v>
      </c>
      <c r="C127" s="535" t="s">
        <v>55</v>
      </c>
      <c r="D127" s="536" t="s">
        <v>54</v>
      </c>
      <c r="E127" s="536" t="s">
        <v>53</v>
      </c>
      <c r="F127" s="537">
        <f>IFERROR(F125*F126*F123/F124,0)</f>
        <v>0</v>
      </c>
      <c r="G127" s="537">
        <f>IFERROR(G125*G126*G123/G124,0)</f>
        <v>0</v>
      </c>
      <c r="H127" s="537">
        <f>IFERROR(H125*H126*H123/H124,0)</f>
        <v>0</v>
      </c>
      <c r="I127" s="537">
        <f>IFERROR(I125*I126*I123/I124,0)</f>
        <v>0</v>
      </c>
      <c r="J127" s="538" t="s">
        <v>345</v>
      </c>
    </row>
    <row r="128" spans="1:10" ht="16.5">
      <c r="A128" s="460">
        <v>7</v>
      </c>
      <c r="B128" s="463" t="s">
        <v>293</v>
      </c>
      <c r="C128" s="33" t="s">
        <v>295</v>
      </c>
      <c r="D128" s="32" t="s">
        <v>296</v>
      </c>
      <c r="E128" s="32" t="s">
        <v>208</v>
      </c>
      <c r="F128" s="464">
        <f>IFERROR(ROUNDUP(F150/F124,1),0)</f>
        <v>0</v>
      </c>
      <c r="G128" s="464">
        <f>IFERROR(ROUNDUP(G150/G124,1),0)</f>
        <v>0</v>
      </c>
      <c r="H128" s="464">
        <f>IFERROR(ROUNDUP(H150/H124,1),0)</f>
        <v>0</v>
      </c>
      <c r="I128" s="464">
        <f>IFERROR(ROUNDUP(I150/I124,1),0)</f>
        <v>0</v>
      </c>
      <c r="J128" s="462"/>
    </row>
    <row r="129" spans="1:10">
      <c r="A129" s="69">
        <v>7.1</v>
      </c>
      <c r="B129" s="465" t="s">
        <v>299</v>
      </c>
      <c r="C129" s="46"/>
      <c r="D129" s="32"/>
      <c r="E129" s="74" t="s">
        <v>309</v>
      </c>
      <c r="F129" s="469">
        <v>0</v>
      </c>
      <c r="G129" s="469">
        <v>0</v>
      </c>
      <c r="H129" s="469">
        <v>0</v>
      </c>
      <c r="I129" s="469">
        <v>0</v>
      </c>
      <c r="J129" s="468" t="s">
        <v>306</v>
      </c>
    </row>
    <row r="130" spans="1:10">
      <c r="A130" s="69">
        <v>7.2</v>
      </c>
      <c r="B130" s="465" t="s">
        <v>300</v>
      </c>
      <c r="C130" s="46"/>
      <c r="D130" s="32"/>
      <c r="E130" s="32" t="s">
        <v>208</v>
      </c>
      <c r="F130" s="464">
        <f>F128*(1-F129)</f>
        <v>0</v>
      </c>
      <c r="G130" s="464">
        <f>G128*(1-G129)</f>
        <v>0</v>
      </c>
      <c r="H130" s="464">
        <f>H128*(1-H129)</f>
        <v>0</v>
      </c>
      <c r="I130" s="464">
        <f>I128*(1-I129)</f>
        <v>0</v>
      </c>
      <c r="J130" s="34"/>
    </row>
    <row r="131" spans="1:10" ht="18">
      <c r="A131" s="369">
        <v>8</v>
      </c>
      <c r="B131" s="47" t="s">
        <v>324</v>
      </c>
      <c r="C131" s="46" t="s">
        <v>301</v>
      </c>
      <c r="D131" s="32" t="s">
        <v>11</v>
      </c>
      <c r="E131" s="32" t="s">
        <v>57</v>
      </c>
      <c r="F131" s="246">
        <v>0.7</v>
      </c>
      <c r="G131" s="246">
        <v>0</v>
      </c>
      <c r="H131" s="246">
        <v>0</v>
      </c>
      <c r="I131" s="246">
        <v>0</v>
      </c>
      <c r="J131" s="420" t="s">
        <v>41</v>
      </c>
    </row>
    <row r="132" spans="1:10" ht="18">
      <c r="A132" s="369">
        <v>9</v>
      </c>
      <c r="B132" s="47" t="s">
        <v>325</v>
      </c>
      <c r="C132" s="46" t="s">
        <v>302</v>
      </c>
      <c r="D132" s="32" t="s">
        <v>11</v>
      </c>
      <c r="E132" s="32" t="s">
        <v>57</v>
      </c>
      <c r="F132" s="246">
        <v>0.8</v>
      </c>
      <c r="G132" s="246">
        <v>0</v>
      </c>
      <c r="H132" s="246">
        <v>0</v>
      </c>
      <c r="I132" s="246">
        <v>0</v>
      </c>
      <c r="J132" s="420" t="s">
        <v>41</v>
      </c>
    </row>
    <row r="133" spans="1:10">
      <c r="A133" s="369">
        <v>10</v>
      </c>
      <c r="B133" s="466" t="s">
        <v>304</v>
      </c>
      <c r="C133" s="46"/>
      <c r="D133" s="32"/>
      <c r="E133" s="74" t="s">
        <v>308</v>
      </c>
      <c r="F133" s="464">
        <f>F122*F131*F129</f>
        <v>0</v>
      </c>
      <c r="G133" s="464">
        <f>G122*G131*G129</f>
        <v>0</v>
      </c>
      <c r="H133" s="464">
        <f>H122*H131*H129</f>
        <v>0</v>
      </c>
      <c r="I133" s="464">
        <f>I122*I131*I129</f>
        <v>0</v>
      </c>
      <c r="J133" s="34"/>
    </row>
    <row r="134" spans="1:10" ht="16.5" thickBot="1">
      <c r="A134" s="369">
        <v>11</v>
      </c>
      <c r="B134" s="466" t="s">
        <v>305</v>
      </c>
      <c r="C134" s="46"/>
      <c r="D134" s="32"/>
      <c r="E134" s="74" t="s">
        <v>308</v>
      </c>
      <c r="F134" s="464">
        <f>F122*F132*(1-F129)</f>
        <v>0</v>
      </c>
      <c r="G134" s="464">
        <f>G122*G132*(1-G129)</f>
        <v>0</v>
      </c>
      <c r="H134" s="464">
        <f>H122*H132*(1-H129)</f>
        <v>0</v>
      </c>
      <c r="I134" s="464">
        <f>I122*I132*(1-I129)</f>
        <v>0</v>
      </c>
      <c r="J134" s="34"/>
    </row>
    <row r="135" spans="1:10" ht="16.5">
      <c r="A135" s="369">
        <v>12</v>
      </c>
      <c r="B135" s="414" t="s">
        <v>331</v>
      </c>
      <c r="C135" s="415" t="s">
        <v>43</v>
      </c>
      <c r="D135" s="13" t="s">
        <v>11</v>
      </c>
      <c r="E135" s="19" t="s">
        <v>42</v>
      </c>
      <c r="F135" s="416">
        <v>0</v>
      </c>
      <c r="G135" s="416">
        <v>0</v>
      </c>
      <c r="H135" s="416">
        <v>0</v>
      </c>
      <c r="I135" s="416">
        <v>0</v>
      </c>
      <c r="J135" s="421" t="s">
        <v>326</v>
      </c>
    </row>
    <row r="136" spans="1:10" ht="16.5">
      <c r="A136" s="369">
        <v>13</v>
      </c>
      <c r="B136" s="404" t="s">
        <v>40</v>
      </c>
      <c r="C136" s="459" t="s">
        <v>39</v>
      </c>
      <c r="D136" s="32" t="s">
        <v>25</v>
      </c>
      <c r="E136" s="40" t="s">
        <v>17</v>
      </c>
      <c r="F136" s="257">
        <v>0</v>
      </c>
      <c r="G136" s="257">
        <v>0</v>
      </c>
      <c r="H136" s="257">
        <v>0</v>
      </c>
      <c r="I136" s="257">
        <v>0</v>
      </c>
      <c r="J136" s="250" t="s">
        <v>199</v>
      </c>
    </row>
    <row r="137" spans="1:10" ht="16.5">
      <c r="A137" s="369">
        <v>14</v>
      </c>
      <c r="B137" s="404" t="s">
        <v>38</v>
      </c>
      <c r="C137" s="459" t="s">
        <v>37</v>
      </c>
      <c r="D137" s="32" t="s">
        <v>36</v>
      </c>
      <c r="E137" s="40" t="s">
        <v>17</v>
      </c>
      <c r="F137" s="257">
        <v>0</v>
      </c>
      <c r="G137" s="257">
        <v>0</v>
      </c>
      <c r="H137" s="257">
        <v>0</v>
      </c>
      <c r="I137" s="257">
        <v>0</v>
      </c>
      <c r="J137" s="248" t="s">
        <v>205</v>
      </c>
    </row>
    <row r="138" spans="1:10" ht="16.5">
      <c r="A138" s="369">
        <v>15</v>
      </c>
      <c r="B138" s="404" t="s">
        <v>35</v>
      </c>
      <c r="C138" s="459" t="s">
        <v>34</v>
      </c>
      <c r="D138" s="32" t="s">
        <v>11</v>
      </c>
      <c r="E138" s="40" t="s">
        <v>17</v>
      </c>
      <c r="F138" s="257">
        <v>0</v>
      </c>
      <c r="G138" s="257">
        <v>0</v>
      </c>
      <c r="H138" s="257">
        <v>0</v>
      </c>
      <c r="I138" s="257">
        <v>0</v>
      </c>
      <c r="J138" s="248" t="s">
        <v>204</v>
      </c>
    </row>
    <row r="139" spans="1:10" ht="16.5">
      <c r="A139" s="369">
        <v>16</v>
      </c>
      <c r="B139" s="404" t="s">
        <v>33</v>
      </c>
      <c r="C139" s="459" t="s">
        <v>32</v>
      </c>
      <c r="D139" s="32" t="s">
        <v>11</v>
      </c>
      <c r="E139" s="40" t="s">
        <v>17</v>
      </c>
      <c r="F139" s="257">
        <v>0</v>
      </c>
      <c r="G139" s="257">
        <v>0</v>
      </c>
      <c r="H139" s="257">
        <v>0</v>
      </c>
      <c r="I139" s="257">
        <v>0</v>
      </c>
      <c r="J139" s="248" t="s">
        <v>204</v>
      </c>
    </row>
    <row r="140" spans="1:10" ht="16.5">
      <c r="A140" s="369">
        <v>17</v>
      </c>
      <c r="B140" s="405" t="s">
        <v>207</v>
      </c>
      <c r="C140" s="459" t="s">
        <v>210</v>
      </c>
      <c r="D140" s="26" t="s">
        <v>11</v>
      </c>
      <c r="E140" s="40" t="s">
        <v>208</v>
      </c>
      <c r="F140" s="263">
        <v>0</v>
      </c>
      <c r="G140" s="263">
        <v>0</v>
      </c>
      <c r="H140" s="263">
        <v>0</v>
      </c>
      <c r="I140" s="263">
        <v>0</v>
      </c>
      <c r="J140" s="248" t="s">
        <v>204</v>
      </c>
    </row>
    <row r="141" spans="1:10" ht="16.5">
      <c r="A141" s="369">
        <v>18</v>
      </c>
      <c r="B141" s="405" t="s">
        <v>209</v>
      </c>
      <c r="C141" s="459" t="s">
        <v>211</v>
      </c>
      <c r="D141" s="26" t="s">
        <v>11</v>
      </c>
      <c r="E141" s="40" t="s">
        <v>17</v>
      </c>
      <c r="F141" s="257">
        <v>0</v>
      </c>
      <c r="G141" s="257">
        <v>0</v>
      </c>
      <c r="H141" s="257">
        <v>0</v>
      </c>
      <c r="I141" s="257">
        <v>0</v>
      </c>
      <c r="J141" s="248" t="s">
        <v>204</v>
      </c>
    </row>
    <row r="142" spans="1:10" ht="17.25" thickBot="1">
      <c r="A142" s="369">
        <v>19</v>
      </c>
      <c r="B142" s="24" t="s">
        <v>81</v>
      </c>
      <c r="C142" s="73" t="s">
        <v>31</v>
      </c>
      <c r="D142" s="17" t="s">
        <v>11</v>
      </c>
      <c r="E142" s="39" t="s">
        <v>17</v>
      </c>
      <c r="F142" s="257">
        <v>0</v>
      </c>
      <c r="G142" s="257">
        <v>0</v>
      </c>
      <c r="H142" s="257">
        <v>0</v>
      </c>
      <c r="I142" s="257">
        <v>0</v>
      </c>
      <c r="J142" s="402" t="s">
        <v>204</v>
      </c>
    </row>
    <row r="143" spans="1:10" ht="18.75">
      <c r="A143" s="369">
        <v>20</v>
      </c>
      <c r="B143" s="45" t="s">
        <v>30</v>
      </c>
      <c r="C143" s="38" t="s">
        <v>29</v>
      </c>
      <c r="D143" s="43" t="s">
        <v>212</v>
      </c>
      <c r="E143" s="37" t="s">
        <v>28</v>
      </c>
      <c r="F143" s="221">
        <f>IFERROR(ROUNDDOWN(F135*(F136-F138-F139-F140*F141/F145-F142),-1),0)</f>
        <v>0</v>
      </c>
      <c r="G143" s="221">
        <f>IFERROR(ROUNDDOWN(G135*(G136-G138-G139-G140*G141/G145-G142),-1),0)</f>
        <v>0</v>
      </c>
      <c r="H143" s="221">
        <f>IFERROR(ROUNDDOWN(H135*(H136-H138-H139-H140*H141/H145-H142),-1),0)</f>
        <v>0</v>
      </c>
      <c r="I143" s="221">
        <f>IFERROR(ROUNDDOWN(I135*(I136-I138-I139-I140*I141/I145-I142),-1),0)</f>
        <v>0</v>
      </c>
      <c r="J143" s="422"/>
    </row>
    <row r="144" spans="1:10" ht="16.5">
      <c r="A144" s="369">
        <v>21</v>
      </c>
      <c r="B144" s="47" t="s">
        <v>27</v>
      </c>
      <c r="C144" s="33" t="s">
        <v>26</v>
      </c>
      <c r="D144" s="32" t="s">
        <v>25</v>
      </c>
      <c r="E144" s="31" t="s">
        <v>24</v>
      </c>
      <c r="F144" s="263">
        <v>0</v>
      </c>
      <c r="G144" s="263">
        <v>0</v>
      </c>
      <c r="H144" s="263">
        <v>0</v>
      </c>
      <c r="I144" s="263">
        <v>0</v>
      </c>
      <c r="J144" s="250" t="s">
        <v>199</v>
      </c>
    </row>
    <row r="145" spans="1:10" ht="16.5">
      <c r="A145" s="369">
        <v>22</v>
      </c>
      <c r="B145" s="47" t="s">
        <v>12</v>
      </c>
      <c r="C145" s="33" t="s">
        <v>23</v>
      </c>
      <c r="D145" s="32" t="s">
        <v>11</v>
      </c>
      <c r="E145" s="31" t="s">
        <v>10</v>
      </c>
      <c r="F145" s="249">
        <v>0</v>
      </c>
      <c r="G145" s="249">
        <v>0</v>
      </c>
      <c r="H145" s="249">
        <v>0</v>
      </c>
      <c r="I145" s="249">
        <v>0</v>
      </c>
      <c r="J145" s="250" t="s">
        <v>199</v>
      </c>
    </row>
    <row r="146" spans="1:10">
      <c r="A146" s="369">
        <v>23</v>
      </c>
      <c r="B146" s="55" t="s">
        <v>22</v>
      </c>
      <c r="C146" s="27"/>
      <c r="D146" s="26" t="s">
        <v>21</v>
      </c>
      <c r="E146" s="25" t="s">
        <v>17</v>
      </c>
      <c r="F146" s="249">
        <v>0</v>
      </c>
      <c r="G146" s="249">
        <v>0</v>
      </c>
      <c r="H146" s="249">
        <v>0</v>
      </c>
      <c r="I146" s="249">
        <v>0</v>
      </c>
      <c r="J146" s="250" t="s">
        <v>199</v>
      </c>
    </row>
    <row r="147" spans="1:10" ht="19.5" thickBot="1">
      <c r="A147" s="369">
        <v>24</v>
      </c>
      <c r="B147" s="53" t="s">
        <v>20</v>
      </c>
      <c r="C147" s="52" t="s">
        <v>19</v>
      </c>
      <c r="D147" s="22" t="s">
        <v>18</v>
      </c>
      <c r="E147" s="21" t="s">
        <v>17</v>
      </c>
      <c r="F147" s="251">
        <v>0</v>
      </c>
      <c r="G147" s="251">
        <v>0</v>
      </c>
      <c r="H147" s="251">
        <v>0</v>
      </c>
      <c r="I147" s="251">
        <v>0</v>
      </c>
      <c r="J147" s="250" t="s">
        <v>199</v>
      </c>
    </row>
    <row r="148" spans="1:10" ht="19.5" thickBot="1">
      <c r="A148" s="369">
        <v>25</v>
      </c>
      <c r="B148" s="407" t="s">
        <v>16</v>
      </c>
      <c r="C148" s="51" t="s">
        <v>15</v>
      </c>
      <c r="D148" s="408" t="s">
        <v>14</v>
      </c>
      <c r="E148" s="19" t="s">
        <v>67</v>
      </c>
      <c r="F148" s="18">
        <f>ROUND(F143*(((F144*F145)-F146)*F147),-2)</f>
        <v>0</v>
      </c>
      <c r="G148" s="18">
        <f>ROUND(G143*(((G144*G145)-G146)*G147),-2)</f>
        <v>0</v>
      </c>
      <c r="H148" s="18">
        <f>ROUND(H143*(((H144*H145)-H146)*H147),-2)</f>
        <v>0</v>
      </c>
      <c r="I148" s="18">
        <f>ROUND(I143*(((I144*I145)-I146)*I147),-2)</f>
        <v>0</v>
      </c>
      <c r="J148" s="423"/>
    </row>
    <row r="149" spans="1:10" ht="19.5" thickBot="1">
      <c r="A149" s="369">
        <v>26</v>
      </c>
      <c r="B149" s="45" t="s">
        <v>9</v>
      </c>
      <c r="C149" s="51" t="s">
        <v>8</v>
      </c>
      <c r="D149" s="14" t="s">
        <v>7</v>
      </c>
      <c r="E149" s="13" t="s">
        <v>6</v>
      </c>
      <c r="F149" s="1868">
        <f>F148+G148+H148+I148</f>
        <v>0</v>
      </c>
      <c r="G149" s="1869"/>
      <c r="H149" s="1869"/>
      <c r="I149" s="1870"/>
      <c r="J149" s="422"/>
    </row>
    <row r="150" spans="1:10" ht="16.5" thickBot="1">
      <c r="A150" s="501">
        <v>27</v>
      </c>
      <c r="B150" s="410" t="s">
        <v>52</v>
      </c>
      <c r="C150" s="268" t="s">
        <v>297</v>
      </c>
      <c r="D150" s="376" t="s">
        <v>294</v>
      </c>
      <c r="E150" s="411" t="s">
        <v>3</v>
      </c>
      <c r="F150" s="529">
        <f>IFERROR(ROUND(F122/F127*1.05,0),0)</f>
        <v>0</v>
      </c>
      <c r="G150" s="529">
        <f>IFERROR(ROUND(G122/G127*1.05,0),0)</f>
        <v>0</v>
      </c>
      <c r="H150" s="529">
        <f>IFERROR(ROUND(H122/H127*1.05,0),0)</f>
        <v>0</v>
      </c>
      <c r="I150" s="529">
        <f>IFERROR(ROUND(I122/I127*1.05,0),0)</f>
        <v>0</v>
      </c>
      <c r="J150" s="427" t="s">
        <v>345</v>
      </c>
    </row>
    <row r="151" spans="1:10" ht="16.5" thickBot="1">
      <c r="A151" s="369">
        <v>28</v>
      </c>
      <c r="B151" s="50" t="s">
        <v>335</v>
      </c>
      <c r="C151" s="49"/>
      <c r="D151" s="9"/>
      <c r="E151" s="8" t="s">
        <v>0</v>
      </c>
      <c r="F151" s="254">
        <v>0</v>
      </c>
      <c r="G151" s="254">
        <v>0</v>
      </c>
      <c r="H151" s="254">
        <v>0</v>
      </c>
      <c r="I151" s="254">
        <v>0</v>
      </c>
      <c r="J151" s="424" t="s">
        <v>200</v>
      </c>
    </row>
    <row r="152" spans="1:10" ht="16.5" thickBot="1">
      <c r="A152" s="369">
        <v>29</v>
      </c>
      <c r="B152" s="497" t="s">
        <v>229</v>
      </c>
      <c r="C152" s="498"/>
      <c r="D152" s="377"/>
      <c r="E152" s="4" t="s">
        <v>1</v>
      </c>
      <c r="F152" s="499">
        <f>IF(F148=0,0,F150/F148)</f>
        <v>0</v>
      </c>
      <c r="G152" s="499">
        <f>IF(G148=0,0,G150/G148)</f>
        <v>0</v>
      </c>
      <c r="H152" s="499">
        <f>IF(H148=0,0,H150/H148)</f>
        <v>0</v>
      </c>
      <c r="I152" s="499">
        <f>IF(I148=0,0,I150/I148)</f>
        <v>0</v>
      </c>
      <c r="J152" s="500"/>
    </row>
    <row r="153" spans="1:10" ht="29.25" thickBot="1">
      <c r="A153" s="369">
        <v>30</v>
      </c>
      <c r="B153" s="492" t="s">
        <v>332</v>
      </c>
      <c r="C153" s="493" t="s">
        <v>233</v>
      </c>
      <c r="D153" s="494"/>
      <c r="E153" s="495" t="s">
        <v>42</v>
      </c>
      <c r="F153" s="508">
        <f>F135</f>
        <v>0</v>
      </c>
      <c r="G153" s="508">
        <f>G135</f>
        <v>0</v>
      </c>
      <c r="H153" s="508">
        <f>H135</f>
        <v>0</v>
      </c>
      <c r="I153" s="508">
        <f>I135</f>
        <v>0</v>
      </c>
      <c r="J153" s="496"/>
    </row>
    <row r="154" spans="1:10" ht="29.25" thickBot="1">
      <c r="A154" s="516">
        <v>31</v>
      </c>
      <c r="B154" s="488" t="s">
        <v>333</v>
      </c>
      <c r="C154" s="267" t="s">
        <v>319</v>
      </c>
      <c r="D154" s="489"/>
      <c r="E154" s="490" t="s">
        <v>42</v>
      </c>
      <c r="F154" s="1865">
        <f>IFERROR(SUM(F153:I153)/COUNTIF(F153:I153,"&gt;0"),0)</f>
        <v>0</v>
      </c>
      <c r="G154" s="1866"/>
      <c r="H154" s="1866"/>
      <c r="I154" s="1867"/>
      <c r="J154" s="528"/>
    </row>
    <row r="155" spans="1:10" ht="16.5" thickBot="1">
      <c r="A155" s="516">
        <v>32</v>
      </c>
      <c r="B155" s="488" t="s">
        <v>334</v>
      </c>
      <c r="C155" s="351" t="s">
        <v>216</v>
      </c>
      <c r="D155" s="489"/>
      <c r="E155" s="490" t="s">
        <v>1</v>
      </c>
      <c r="F155" s="491">
        <f>F152</f>
        <v>0</v>
      </c>
      <c r="G155" s="491">
        <f>G152</f>
        <v>0</v>
      </c>
      <c r="H155" s="491">
        <f>H152</f>
        <v>0</v>
      </c>
      <c r="I155" s="491">
        <f>I152</f>
        <v>0</v>
      </c>
      <c r="J155" s="500"/>
    </row>
    <row r="156" spans="1:10" ht="16.5" thickBot="1">
      <c r="A156" s="1862" t="s">
        <v>336</v>
      </c>
      <c r="B156" s="1863"/>
      <c r="C156" s="1863"/>
      <c r="D156" s="1863"/>
      <c r="E156" s="1863"/>
      <c r="F156" s="1863"/>
      <c r="G156" s="1863"/>
      <c r="H156" s="1863"/>
      <c r="I156" s="1863"/>
      <c r="J156" s="1864"/>
    </row>
    <row r="157" spans="1:10" ht="18.75" thickBot="1">
      <c r="A157" s="363">
        <v>1</v>
      </c>
      <c r="B157" s="467" t="s">
        <v>337</v>
      </c>
      <c r="C157" s="64" t="s">
        <v>70</v>
      </c>
      <c r="D157" s="32" t="s">
        <v>11</v>
      </c>
      <c r="E157" s="32" t="s">
        <v>13</v>
      </c>
      <c r="F157" s="479">
        <f>IFERROR(F6-F8-F87-F122,0)</f>
        <v>0</v>
      </c>
      <c r="G157" s="479">
        <f>IFERROR(G6-G8-G87-G122,0)</f>
        <v>0</v>
      </c>
      <c r="H157" s="479">
        <f>IFERROR(H6-H8-H87-H122,0)</f>
        <v>0</v>
      </c>
      <c r="I157" s="479">
        <f>IFERROR(I6-I8-I87-I122,0)</f>
        <v>0</v>
      </c>
      <c r="J157" s="478"/>
    </row>
    <row r="158" spans="1:10">
      <c r="A158" s="406">
        <v>2</v>
      </c>
      <c r="B158" s="48" t="s">
        <v>65</v>
      </c>
      <c r="C158" s="44" t="s">
        <v>50</v>
      </c>
      <c r="D158" s="43" t="s">
        <v>11</v>
      </c>
      <c r="E158" s="43" t="s">
        <v>58</v>
      </c>
      <c r="F158" s="244">
        <v>0</v>
      </c>
      <c r="G158" s="244">
        <v>0</v>
      </c>
      <c r="H158" s="244">
        <v>0</v>
      </c>
      <c r="I158" s="244">
        <v>0</v>
      </c>
      <c r="J158" s="418" t="s">
        <v>198</v>
      </c>
    </row>
    <row r="159" spans="1:10">
      <c r="A159" s="460">
        <v>3</v>
      </c>
      <c r="B159" s="47" t="s">
        <v>64</v>
      </c>
      <c r="C159" s="46" t="s">
        <v>48</v>
      </c>
      <c r="D159" s="32" t="s">
        <v>11</v>
      </c>
      <c r="E159" s="32" t="s">
        <v>58</v>
      </c>
      <c r="F159" s="245">
        <v>0</v>
      </c>
      <c r="G159" s="245">
        <v>0</v>
      </c>
      <c r="H159" s="245">
        <v>0</v>
      </c>
      <c r="I159" s="245">
        <v>0</v>
      </c>
      <c r="J159" s="402" t="s">
        <v>198</v>
      </c>
    </row>
    <row r="160" spans="1:10">
      <c r="A160" s="460">
        <v>4</v>
      </c>
      <c r="B160" s="47" t="s">
        <v>63</v>
      </c>
      <c r="C160" s="46" t="s">
        <v>62</v>
      </c>
      <c r="D160" s="32" t="s">
        <v>11</v>
      </c>
      <c r="E160" s="32" t="s">
        <v>58</v>
      </c>
      <c r="F160" s="253">
        <v>0</v>
      </c>
      <c r="G160" s="253">
        <v>0</v>
      </c>
      <c r="H160" s="253">
        <v>0</v>
      </c>
      <c r="I160" s="253">
        <v>0</v>
      </c>
      <c r="J160" s="419" t="s">
        <v>307</v>
      </c>
    </row>
    <row r="161" spans="1:10">
      <c r="A161" s="460">
        <v>5</v>
      </c>
      <c r="B161" s="47" t="s">
        <v>60</v>
      </c>
      <c r="C161" s="46" t="s">
        <v>59</v>
      </c>
      <c r="D161" s="32" t="s">
        <v>11</v>
      </c>
      <c r="E161" s="32" t="s">
        <v>58</v>
      </c>
      <c r="F161" s="246">
        <v>0</v>
      </c>
      <c r="G161" s="246">
        <v>0</v>
      </c>
      <c r="H161" s="246">
        <v>0</v>
      </c>
      <c r="I161" s="246">
        <v>0</v>
      </c>
      <c r="J161" s="419" t="s">
        <v>307</v>
      </c>
    </row>
    <row r="162" spans="1:10" ht="18">
      <c r="A162" s="533">
        <v>6</v>
      </c>
      <c r="B162" s="534" t="s">
        <v>56</v>
      </c>
      <c r="C162" s="535" t="s">
        <v>55</v>
      </c>
      <c r="D162" s="536" t="s">
        <v>54</v>
      </c>
      <c r="E162" s="536" t="s">
        <v>53</v>
      </c>
      <c r="F162" s="537">
        <f>IFERROR(F160*F161*F158/F159,0)</f>
        <v>0</v>
      </c>
      <c r="G162" s="537">
        <f>IFERROR(G160*G161*G158/G159,0)</f>
        <v>0</v>
      </c>
      <c r="H162" s="537">
        <f>IFERROR(H160*H161*H158/H159,0)</f>
        <v>0</v>
      </c>
      <c r="I162" s="537">
        <f>IFERROR(I160*I161*I158/I159,0)</f>
        <v>0</v>
      </c>
      <c r="J162" s="538" t="s">
        <v>345</v>
      </c>
    </row>
    <row r="163" spans="1:10" ht="16.5">
      <c r="A163" s="460">
        <v>7</v>
      </c>
      <c r="B163" s="463" t="s">
        <v>293</v>
      </c>
      <c r="C163" s="33" t="s">
        <v>295</v>
      </c>
      <c r="D163" s="32" t="s">
        <v>296</v>
      </c>
      <c r="E163" s="32" t="s">
        <v>208</v>
      </c>
      <c r="F163" s="464">
        <f>IFERROR(ROUNDUP(F185/F159,1),0)</f>
        <v>0</v>
      </c>
      <c r="G163" s="464">
        <f>IFERROR(ROUNDUP(G185/G159,1),0)</f>
        <v>0</v>
      </c>
      <c r="H163" s="464">
        <f>IFERROR(ROUNDUP(H185/H159,1),0)</f>
        <v>0</v>
      </c>
      <c r="I163" s="464">
        <f>IFERROR(ROUNDUP(I185/I159,1),0)</f>
        <v>0</v>
      </c>
      <c r="J163" s="462"/>
    </row>
    <row r="164" spans="1:10">
      <c r="A164" s="69">
        <v>7.1</v>
      </c>
      <c r="B164" s="465" t="s">
        <v>299</v>
      </c>
      <c r="C164" s="46"/>
      <c r="D164" s="32"/>
      <c r="E164" s="74" t="s">
        <v>309</v>
      </c>
      <c r="F164" s="469">
        <v>0</v>
      </c>
      <c r="G164" s="469">
        <v>0</v>
      </c>
      <c r="H164" s="469">
        <v>0</v>
      </c>
      <c r="I164" s="469">
        <v>0</v>
      </c>
      <c r="J164" s="468" t="s">
        <v>306</v>
      </c>
    </row>
    <row r="165" spans="1:10">
      <c r="A165" s="69">
        <v>7.2</v>
      </c>
      <c r="B165" s="465" t="s">
        <v>300</v>
      </c>
      <c r="C165" s="46"/>
      <c r="D165" s="32"/>
      <c r="E165" s="32" t="s">
        <v>208</v>
      </c>
      <c r="F165" s="464">
        <f>F163*(1-F164)</f>
        <v>0</v>
      </c>
      <c r="G165" s="464">
        <f>G163*(1-G164)</f>
        <v>0</v>
      </c>
      <c r="H165" s="464">
        <f>H163*(1-H164)</f>
        <v>0</v>
      </c>
      <c r="I165" s="464">
        <f>I163*(1-I164)</f>
        <v>0</v>
      </c>
      <c r="J165" s="34"/>
    </row>
    <row r="166" spans="1:10" ht="18">
      <c r="A166" s="369">
        <v>8</v>
      </c>
      <c r="B166" s="47" t="s">
        <v>324</v>
      </c>
      <c r="C166" s="46" t="s">
        <v>301</v>
      </c>
      <c r="D166" s="32" t="s">
        <v>11</v>
      </c>
      <c r="E166" s="32" t="s">
        <v>57</v>
      </c>
      <c r="F166" s="246">
        <v>0</v>
      </c>
      <c r="G166" s="246">
        <v>0</v>
      </c>
      <c r="H166" s="246">
        <v>0</v>
      </c>
      <c r="I166" s="246">
        <v>0</v>
      </c>
      <c r="J166" s="420" t="s">
        <v>41</v>
      </c>
    </row>
    <row r="167" spans="1:10" ht="18">
      <c r="A167" s="369">
        <v>9</v>
      </c>
      <c r="B167" s="47" t="s">
        <v>325</v>
      </c>
      <c r="C167" s="46" t="s">
        <v>302</v>
      </c>
      <c r="D167" s="32" t="s">
        <v>11</v>
      </c>
      <c r="E167" s="32" t="s">
        <v>57</v>
      </c>
      <c r="F167" s="246">
        <v>0</v>
      </c>
      <c r="G167" s="246">
        <v>0</v>
      </c>
      <c r="H167" s="246">
        <v>0</v>
      </c>
      <c r="I167" s="246">
        <v>0</v>
      </c>
      <c r="J167" s="420" t="s">
        <v>41</v>
      </c>
    </row>
    <row r="168" spans="1:10">
      <c r="A168" s="369">
        <v>10</v>
      </c>
      <c r="B168" s="466" t="s">
        <v>304</v>
      </c>
      <c r="C168" s="46"/>
      <c r="D168" s="32"/>
      <c r="E168" s="74" t="s">
        <v>308</v>
      </c>
      <c r="F168" s="464">
        <f>F157*F166*F164</f>
        <v>0</v>
      </c>
      <c r="G168" s="464">
        <f>G157*G166*G164</f>
        <v>0</v>
      </c>
      <c r="H168" s="464">
        <f>H157*H166*H164</f>
        <v>0</v>
      </c>
      <c r="I168" s="464">
        <f>I157*I166*I164</f>
        <v>0</v>
      </c>
      <c r="J168" s="34"/>
    </row>
    <row r="169" spans="1:10" ht="16.5" thickBot="1">
      <c r="A169" s="369">
        <v>11</v>
      </c>
      <c r="B169" s="466" t="s">
        <v>305</v>
      </c>
      <c r="C169" s="46"/>
      <c r="D169" s="32"/>
      <c r="E169" s="74" t="s">
        <v>308</v>
      </c>
      <c r="F169" s="464">
        <f>F157*F167*(1-F164)</f>
        <v>0</v>
      </c>
      <c r="G169" s="464">
        <f>G157*G167*(1-G164)</f>
        <v>0</v>
      </c>
      <c r="H169" s="464">
        <f>H157*H167*(1-H164)</f>
        <v>0</v>
      </c>
      <c r="I169" s="464">
        <f>I157*I167*(1-I164)</f>
        <v>0</v>
      </c>
      <c r="J169" s="34"/>
    </row>
    <row r="170" spans="1:10" ht="16.5">
      <c r="A170" s="369">
        <v>12</v>
      </c>
      <c r="B170" s="414" t="s">
        <v>338</v>
      </c>
      <c r="C170" s="415" t="s">
        <v>43</v>
      </c>
      <c r="D170" s="13" t="s">
        <v>11</v>
      </c>
      <c r="E170" s="19" t="s">
        <v>42</v>
      </c>
      <c r="F170" s="416">
        <v>0</v>
      </c>
      <c r="G170" s="416">
        <v>0</v>
      </c>
      <c r="H170" s="416">
        <v>0</v>
      </c>
      <c r="I170" s="416">
        <v>0</v>
      </c>
      <c r="J170" s="421" t="s">
        <v>326</v>
      </c>
    </row>
    <row r="171" spans="1:10" ht="16.5">
      <c r="A171" s="369">
        <v>13</v>
      </c>
      <c r="B171" s="404" t="s">
        <v>40</v>
      </c>
      <c r="C171" s="459" t="s">
        <v>39</v>
      </c>
      <c r="D171" s="32" t="s">
        <v>25</v>
      </c>
      <c r="E171" s="40" t="s">
        <v>17</v>
      </c>
      <c r="F171" s="257">
        <v>0</v>
      </c>
      <c r="G171" s="257">
        <v>0</v>
      </c>
      <c r="H171" s="257">
        <v>0</v>
      </c>
      <c r="I171" s="257">
        <v>0</v>
      </c>
      <c r="J171" s="250" t="s">
        <v>199</v>
      </c>
    </row>
    <row r="172" spans="1:10" ht="16.5">
      <c r="A172" s="369">
        <v>14</v>
      </c>
      <c r="B172" s="404" t="s">
        <v>38</v>
      </c>
      <c r="C172" s="459" t="s">
        <v>37</v>
      </c>
      <c r="D172" s="32" t="s">
        <v>36</v>
      </c>
      <c r="E172" s="40" t="s">
        <v>17</v>
      </c>
      <c r="F172" s="257">
        <v>0</v>
      </c>
      <c r="G172" s="257">
        <v>0</v>
      </c>
      <c r="H172" s="257">
        <v>0</v>
      </c>
      <c r="I172" s="257">
        <v>0</v>
      </c>
      <c r="J172" s="248" t="s">
        <v>205</v>
      </c>
    </row>
    <row r="173" spans="1:10" ht="16.5">
      <c r="A173" s="369">
        <v>15</v>
      </c>
      <c r="B173" s="404" t="s">
        <v>35</v>
      </c>
      <c r="C173" s="459" t="s">
        <v>34</v>
      </c>
      <c r="D173" s="32" t="s">
        <v>11</v>
      </c>
      <c r="E173" s="40" t="s">
        <v>17</v>
      </c>
      <c r="F173" s="257">
        <v>0</v>
      </c>
      <c r="G173" s="257">
        <v>0</v>
      </c>
      <c r="H173" s="257">
        <v>0</v>
      </c>
      <c r="I173" s="257">
        <v>0</v>
      </c>
      <c r="J173" s="248" t="s">
        <v>204</v>
      </c>
    </row>
    <row r="174" spans="1:10" ht="16.5">
      <c r="A174" s="369">
        <v>16</v>
      </c>
      <c r="B174" s="404" t="s">
        <v>33</v>
      </c>
      <c r="C174" s="459" t="s">
        <v>32</v>
      </c>
      <c r="D174" s="32" t="s">
        <v>11</v>
      </c>
      <c r="E174" s="40" t="s">
        <v>17</v>
      </c>
      <c r="F174" s="257">
        <v>0</v>
      </c>
      <c r="G174" s="257">
        <v>0</v>
      </c>
      <c r="H174" s="257">
        <v>0</v>
      </c>
      <c r="I174" s="257">
        <v>0</v>
      </c>
      <c r="J174" s="248" t="s">
        <v>204</v>
      </c>
    </row>
    <row r="175" spans="1:10" ht="16.5">
      <c r="A175" s="369">
        <v>17</v>
      </c>
      <c r="B175" s="405" t="s">
        <v>207</v>
      </c>
      <c r="C175" s="459" t="s">
        <v>210</v>
      </c>
      <c r="D175" s="26" t="s">
        <v>11</v>
      </c>
      <c r="E175" s="40" t="s">
        <v>208</v>
      </c>
      <c r="F175" s="263">
        <v>0</v>
      </c>
      <c r="G175" s="263">
        <v>0</v>
      </c>
      <c r="H175" s="263">
        <v>0</v>
      </c>
      <c r="I175" s="263">
        <v>0</v>
      </c>
      <c r="J175" s="248" t="s">
        <v>204</v>
      </c>
    </row>
    <row r="176" spans="1:10" ht="16.5">
      <c r="A176" s="369">
        <v>18</v>
      </c>
      <c r="B176" s="405" t="s">
        <v>209</v>
      </c>
      <c r="C176" s="459" t="s">
        <v>211</v>
      </c>
      <c r="D176" s="26" t="s">
        <v>11</v>
      </c>
      <c r="E176" s="40" t="s">
        <v>17</v>
      </c>
      <c r="F176" s="257">
        <v>0</v>
      </c>
      <c r="G176" s="257">
        <v>0</v>
      </c>
      <c r="H176" s="257">
        <v>0</v>
      </c>
      <c r="I176" s="257">
        <v>0</v>
      </c>
      <c r="J176" s="248" t="s">
        <v>204</v>
      </c>
    </row>
    <row r="177" spans="1:10" ht="17.25" thickBot="1">
      <c r="A177" s="369">
        <v>19</v>
      </c>
      <c r="B177" s="24" t="s">
        <v>81</v>
      </c>
      <c r="C177" s="73" t="s">
        <v>31</v>
      </c>
      <c r="D177" s="17" t="s">
        <v>11</v>
      </c>
      <c r="E177" s="39" t="s">
        <v>17</v>
      </c>
      <c r="F177" s="257">
        <v>0</v>
      </c>
      <c r="G177" s="257">
        <v>0</v>
      </c>
      <c r="H177" s="257">
        <v>0</v>
      </c>
      <c r="I177" s="257">
        <v>0</v>
      </c>
      <c r="J177" s="402" t="s">
        <v>204</v>
      </c>
    </row>
    <row r="178" spans="1:10" ht="18.75">
      <c r="A178" s="369">
        <v>20</v>
      </c>
      <c r="B178" s="45" t="s">
        <v>30</v>
      </c>
      <c r="C178" s="38" t="s">
        <v>29</v>
      </c>
      <c r="D178" s="43" t="s">
        <v>212</v>
      </c>
      <c r="E178" s="37" t="s">
        <v>28</v>
      </c>
      <c r="F178" s="221">
        <f>IFERROR(ROUNDDOWN(F170*(F171-F173-F174-F175*F176/F180-F177),-1),0)</f>
        <v>0</v>
      </c>
      <c r="G178" s="221">
        <f>IFERROR(ROUNDDOWN(G170*(G171-G173-G174-G175*G176/G180-G177),-1),0)</f>
        <v>0</v>
      </c>
      <c r="H178" s="221">
        <f>IFERROR(ROUNDDOWN(H170*(H171-H173-H174-H175*H176/H180-H177),-1),0)</f>
        <v>0</v>
      </c>
      <c r="I178" s="221">
        <f>IFERROR(ROUNDDOWN(I170*(I171-I173-I174-I175*I176/I180-I177),-1),0)</f>
        <v>0</v>
      </c>
      <c r="J178" s="422"/>
    </row>
    <row r="179" spans="1:10" ht="16.5">
      <c r="A179" s="369">
        <v>21</v>
      </c>
      <c r="B179" s="47" t="s">
        <v>27</v>
      </c>
      <c r="C179" s="33" t="s">
        <v>26</v>
      </c>
      <c r="D179" s="32" t="s">
        <v>25</v>
      </c>
      <c r="E179" s="31" t="s">
        <v>24</v>
      </c>
      <c r="F179" s="263">
        <v>0</v>
      </c>
      <c r="G179" s="263">
        <v>0</v>
      </c>
      <c r="H179" s="263">
        <v>0</v>
      </c>
      <c r="I179" s="263">
        <v>0</v>
      </c>
      <c r="J179" s="250" t="s">
        <v>199</v>
      </c>
    </row>
    <row r="180" spans="1:10" ht="16.5">
      <c r="A180" s="369">
        <v>22</v>
      </c>
      <c r="B180" s="47" t="s">
        <v>12</v>
      </c>
      <c r="C180" s="33" t="s">
        <v>23</v>
      </c>
      <c r="D180" s="32" t="s">
        <v>11</v>
      </c>
      <c r="E180" s="31" t="s">
        <v>10</v>
      </c>
      <c r="F180" s="249">
        <v>0</v>
      </c>
      <c r="G180" s="249">
        <v>0</v>
      </c>
      <c r="H180" s="249">
        <v>0</v>
      </c>
      <c r="I180" s="249">
        <v>0</v>
      </c>
      <c r="J180" s="250" t="s">
        <v>199</v>
      </c>
    </row>
    <row r="181" spans="1:10">
      <c r="A181" s="369">
        <v>23</v>
      </c>
      <c r="B181" s="55" t="s">
        <v>22</v>
      </c>
      <c r="C181" s="27"/>
      <c r="D181" s="26" t="s">
        <v>21</v>
      </c>
      <c r="E181" s="25" t="s">
        <v>17</v>
      </c>
      <c r="F181" s="249">
        <v>0</v>
      </c>
      <c r="G181" s="249">
        <v>0</v>
      </c>
      <c r="H181" s="249">
        <v>0</v>
      </c>
      <c r="I181" s="249">
        <v>0</v>
      </c>
      <c r="J181" s="250" t="s">
        <v>199</v>
      </c>
    </row>
    <row r="182" spans="1:10" ht="19.5" thickBot="1">
      <c r="A182" s="369">
        <v>24</v>
      </c>
      <c r="B182" s="53" t="s">
        <v>20</v>
      </c>
      <c r="C182" s="52" t="s">
        <v>19</v>
      </c>
      <c r="D182" s="22" t="s">
        <v>18</v>
      </c>
      <c r="E182" s="21" t="s">
        <v>17</v>
      </c>
      <c r="F182" s="251">
        <v>0</v>
      </c>
      <c r="G182" s="251">
        <v>0</v>
      </c>
      <c r="H182" s="251">
        <v>0</v>
      </c>
      <c r="I182" s="251">
        <v>0</v>
      </c>
      <c r="J182" s="250" t="s">
        <v>199</v>
      </c>
    </row>
    <row r="183" spans="1:10" ht="19.5" thickBot="1">
      <c r="A183" s="369">
        <v>25</v>
      </c>
      <c r="B183" s="407" t="s">
        <v>16</v>
      </c>
      <c r="C183" s="51" t="s">
        <v>15</v>
      </c>
      <c r="D183" s="408" t="s">
        <v>14</v>
      </c>
      <c r="E183" s="19" t="s">
        <v>67</v>
      </c>
      <c r="F183" s="18">
        <f>ROUND(F178*(((F179*F180)-F181)*F182),-2)</f>
        <v>0</v>
      </c>
      <c r="G183" s="18">
        <f>ROUND(G178*(((G179*G180)-G181)*G182),-2)</f>
        <v>0</v>
      </c>
      <c r="H183" s="18">
        <f>ROUND(H178*(((H179*H180)-H181)*H182),-2)</f>
        <v>0</v>
      </c>
      <c r="I183" s="18">
        <f>ROUND(I178*(((I179*I180)-I181)*I182),-2)</f>
        <v>0</v>
      </c>
      <c r="J183" s="423"/>
    </row>
    <row r="184" spans="1:10" ht="19.5" thickBot="1">
      <c r="A184" s="369">
        <v>26</v>
      </c>
      <c r="B184" s="45" t="s">
        <v>9</v>
      </c>
      <c r="C184" s="51" t="s">
        <v>8</v>
      </c>
      <c r="D184" s="14" t="s">
        <v>7</v>
      </c>
      <c r="E184" s="13" t="s">
        <v>6</v>
      </c>
      <c r="F184" s="1868">
        <f>F183+G183+H183+I183</f>
        <v>0</v>
      </c>
      <c r="G184" s="1869"/>
      <c r="H184" s="1869"/>
      <c r="I184" s="1870"/>
      <c r="J184" s="422"/>
    </row>
    <row r="185" spans="1:10" ht="16.5" thickBot="1">
      <c r="A185" s="501">
        <v>27</v>
      </c>
      <c r="B185" s="410" t="s">
        <v>346</v>
      </c>
      <c r="C185" s="268" t="s">
        <v>297</v>
      </c>
      <c r="D185" s="376" t="s">
        <v>294</v>
      </c>
      <c r="E185" s="411" t="s">
        <v>3</v>
      </c>
      <c r="F185" s="529">
        <f>IFERROR(ROUND(F157/F162*1.05,0),0)</f>
        <v>0</v>
      </c>
      <c r="G185" s="529">
        <f>IFERROR(ROUND(G157/G162*1.05,0),0)</f>
        <v>0</v>
      </c>
      <c r="H185" s="529">
        <f>IFERROR(ROUND(H157/H162*1.05,0),0)</f>
        <v>0</v>
      </c>
      <c r="I185" s="529">
        <f>IFERROR(ROUND(I157/I162*1.05,0),0)</f>
        <v>0</v>
      </c>
      <c r="J185" s="427" t="s">
        <v>345</v>
      </c>
    </row>
    <row r="186" spans="1:10" ht="16.5" thickBot="1">
      <c r="A186" s="369">
        <v>28</v>
      </c>
      <c r="B186" s="50" t="s">
        <v>343</v>
      </c>
      <c r="C186" s="49"/>
      <c r="D186" s="9"/>
      <c r="E186" s="8" t="s">
        <v>0</v>
      </c>
      <c r="F186" s="254">
        <v>0</v>
      </c>
      <c r="G186" s="254">
        <v>0</v>
      </c>
      <c r="H186" s="254">
        <v>0</v>
      </c>
      <c r="I186" s="254">
        <v>0</v>
      </c>
      <c r="J186" s="424" t="s">
        <v>200</v>
      </c>
    </row>
    <row r="187" spans="1:10" ht="16.5" thickBot="1">
      <c r="A187" s="369">
        <v>29</v>
      </c>
      <c r="B187" s="497" t="s">
        <v>339</v>
      </c>
      <c r="C187" s="498"/>
      <c r="D187" s="377"/>
      <c r="E187" s="4" t="s">
        <v>1</v>
      </c>
      <c r="F187" s="499">
        <f>IF(F183=0,0,F185/F183)</f>
        <v>0</v>
      </c>
      <c r="G187" s="499">
        <f>IF(G183=0,0,G185/G183)</f>
        <v>0</v>
      </c>
      <c r="H187" s="499">
        <f>IF(H183=0,0,H185/H183)</f>
        <v>0</v>
      </c>
      <c r="I187" s="499">
        <f>IF(I183=0,0,I185/I183)</f>
        <v>0</v>
      </c>
      <c r="J187" s="500"/>
    </row>
    <row r="188" spans="1:10" ht="29.25" thickBot="1">
      <c r="A188" s="369">
        <v>30</v>
      </c>
      <c r="B188" s="492" t="s">
        <v>340</v>
      </c>
      <c r="C188" s="493" t="s">
        <v>233</v>
      </c>
      <c r="D188" s="494"/>
      <c r="E188" s="495" t="s">
        <v>42</v>
      </c>
      <c r="F188" s="508">
        <f>F170</f>
        <v>0</v>
      </c>
      <c r="G188" s="508">
        <f>G170</f>
        <v>0</v>
      </c>
      <c r="H188" s="508">
        <f>H170</f>
        <v>0</v>
      </c>
      <c r="I188" s="508">
        <f>I170</f>
        <v>0</v>
      </c>
      <c r="J188" s="496"/>
    </row>
    <row r="189" spans="1:10" ht="29.25" thickBot="1">
      <c r="A189" s="516">
        <v>31</v>
      </c>
      <c r="B189" s="488" t="s">
        <v>341</v>
      </c>
      <c r="C189" s="267" t="s">
        <v>319</v>
      </c>
      <c r="D189" s="489"/>
      <c r="E189" s="490" t="s">
        <v>42</v>
      </c>
      <c r="F189" s="1865">
        <f>IFERROR(SUM(F188:I188)/COUNTIF(F188:I188,"&gt;0"),0)</f>
        <v>0</v>
      </c>
      <c r="G189" s="1866"/>
      <c r="H189" s="1866"/>
      <c r="I189" s="1867"/>
      <c r="J189" s="528"/>
    </row>
    <row r="190" spans="1:10" ht="16.5" thickBot="1">
      <c r="A190" s="516">
        <v>32</v>
      </c>
      <c r="B190" s="488" t="s">
        <v>342</v>
      </c>
      <c r="C190" s="351" t="s">
        <v>216</v>
      </c>
      <c r="D190" s="489"/>
      <c r="E190" s="490" t="s">
        <v>1</v>
      </c>
      <c r="F190" s="491">
        <f>F187</f>
        <v>0</v>
      </c>
      <c r="G190" s="491">
        <f>G187</f>
        <v>0</v>
      </c>
      <c r="H190" s="491">
        <f>H187</f>
        <v>0</v>
      </c>
      <c r="I190" s="491">
        <f>I187</f>
        <v>0</v>
      </c>
      <c r="J190" s="500"/>
    </row>
  </sheetData>
  <sheetProtection formatColumns="0" formatRows="0" selectLockedCells="1"/>
  <mergeCells count="16">
    <mergeCell ref="A7:J7"/>
    <mergeCell ref="A121:J121"/>
    <mergeCell ref="A39:J39"/>
    <mergeCell ref="A4:J4"/>
    <mergeCell ref="A86:J86"/>
    <mergeCell ref="F119:I119"/>
    <mergeCell ref="F35:I35"/>
    <mergeCell ref="F62:I62"/>
    <mergeCell ref="F114:I114"/>
    <mergeCell ref="F82:I82"/>
    <mergeCell ref="A66:J66"/>
    <mergeCell ref="A156:J156"/>
    <mergeCell ref="F189:I189"/>
    <mergeCell ref="F184:I184"/>
    <mergeCell ref="F149:I149"/>
    <mergeCell ref="F154:I154"/>
  </mergeCells>
  <printOptions horizontalCentered="1"/>
  <pageMargins left="0.51181102362204722" right="0.51181102362204722" top="0.94488188976377963" bottom="0.55118110236220474" header="0.31496062992125984" footer="0.31496062992125984"/>
  <pageSetup paperSize="9" scale="5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25</vt:i4>
      </vt:variant>
      <vt:variant>
        <vt:lpstr>Именованные диапазоны</vt:lpstr>
      </vt:variant>
      <vt:variant>
        <vt:i4>1</vt:i4>
      </vt:variant>
    </vt:vector>
  </HeadingPairs>
  <TitlesOfParts>
    <vt:vector size="26" baseType="lpstr">
      <vt:lpstr>Свод для ПТО 2023г</vt:lpstr>
      <vt:lpstr>Свод для ПТО</vt:lpstr>
      <vt:lpstr>Свод_</vt:lpstr>
      <vt:lpstr>Экс 1 (3000) </vt:lpstr>
      <vt:lpstr>Экс 2 (2600)</vt:lpstr>
      <vt:lpstr>Экс 3 (2000)</vt:lpstr>
      <vt:lpstr>Экс 4 (1250)</vt:lpstr>
      <vt:lpstr>Погр. тип 1 ск.</vt:lpstr>
      <vt:lpstr>Погр. тип 1_ВК </vt:lpstr>
      <vt:lpstr>Погр. тип 1_рыхл</vt:lpstr>
      <vt:lpstr>Погр. тип 1_ПКВ</vt:lpstr>
      <vt:lpstr>ЭШ_рыхлая</vt:lpstr>
      <vt:lpstr>Э1А1</vt:lpstr>
      <vt:lpstr>Э2А1</vt:lpstr>
      <vt:lpstr>Э3А1</vt:lpstr>
      <vt:lpstr>Э4А1</vt:lpstr>
      <vt:lpstr>П1А1</vt:lpstr>
      <vt:lpstr>Погр. тип 1 А1_ВК</vt:lpstr>
      <vt:lpstr>Погр. тип 1 А1_рыхл</vt:lpstr>
      <vt:lpstr>Погр. тип 1 А1_ПКВ</vt:lpstr>
      <vt:lpstr>Бульд. 1</vt:lpstr>
      <vt:lpstr>Бульд. 2 ПРС</vt:lpstr>
      <vt:lpstr>Бульд. вскр.</vt:lpstr>
      <vt:lpstr>Погр. тип 2</vt:lpstr>
      <vt:lpstr>Бурение</vt:lpstr>
      <vt:lpstr>'Бульд. вскр.'!Область_печати</vt:lpstr>
    </vt:vector>
  </TitlesOfParts>
  <Company>PM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Болотов Андрей Александрович</dc:creator>
  <cp:lastModifiedBy>Моисеенко Виталий Владимирович</cp:lastModifiedBy>
  <cp:lastPrinted>2017-08-22T09:26:28Z</cp:lastPrinted>
  <dcterms:created xsi:type="dcterms:W3CDTF">2017-05-24T07:41:41Z</dcterms:created>
  <dcterms:modified xsi:type="dcterms:W3CDTF">2023-02-01T04:01:23Z</dcterms:modified>
</cp:coreProperties>
</file>