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0" documentId="13_ncr:1_{F055218D-F8A1-4C16-B1C5-B44E5887207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M14" i="1"/>
  <c r="P14" i="1"/>
  <c r="Q14" i="1"/>
  <c r="J17" i="1"/>
  <c r="K17" i="1"/>
  <c r="M17" i="1"/>
  <c r="N17" i="1"/>
  <c r="O17" i="1"/>
  <c r="P17" i="1"/>
  <c r="Q17" i="1"/>
  <c r="R17" i="1"/>
  <c r="L18" i="1"/>
  <c r="H39" i="1" l="1"/>
  <c r="T39" i="1" s="1"/>
  <c r="V39" i="1" s="1"/>
  <c r="H23" i="1" l="1"/>
  <c r="H30" i="1"/>
  <c r="H31" i="1"/>
  <c r="H32" i="1"/>
  <c r="T32" i="1" s="1"/>
  <c r="V32" i="1" s="1"/>
  <c r="H33" i="1"/>
  <c r="T33" i="1" s="1"/>
  <c r="V33" i="1" s="1"/>
  <c r="H34" i="1"/>
  <c r="T34" i="1" s="1"/>
  <c r="V34" i="1" s="1"/>
  <c r="H35" i="1"/>
  <c r="T35" i="1" s="1"/>
  <c r="V35" i="1" s="1"/>
  <c r="H36" i="1"/>
  <c r="T36" i="1" s="1"/>
  <c r="V36" i="1" s="1"/>
  <c r="H37" i="1"/>
  <c r="T37" i="1" s="1"/>
  <c r="V37" i="1" s="1"/>
  <c r="H38" i="1"/>
  <c r="T38" i="1" s="1"/>
  <c r="V38" i="1" s="1"/>
  <c r="H40" i="1"/>
  <c r="H41" i="1"/>
  <c r="H42" i="1"/>
  <c r="R42" i="1" s="1"/>
  <c r="V42" i="1" s="1"/>
  <c r="H43" i="1"/>
  <c r="R43" i="1" s="1"/>
  <c r="V43" i="1" s="1"/>
  <c r="H44" i="1"/>
  <c r="R44" i="1" s="1"/>
  <c r="V44" i="1" s="1"/>
  <c r="H45" i="1"/>
  <c r="R45" i="1" s="1"/>
  <c r="V45" i="1" s="1"/>
  <c r="H46" i="1"/>
  <c r="J46" i="1" s="1"/>
  <c r="V46" i="1" s="1"/>
  <c r="N31" i="1" l="1"/>
  <c r="K31" i="1"/>
  <c r="M31" i="1"/>
  <c r="R31" i="1"/>
  <c r="L31" i="1"/>
  <c r="Q31" i="1"/>
  <c r="P31" i="1"/>
  <c r="J31" i="1"/>
  <c r="O31" i="1"/>
  <c r="L30" i="1"/>
  <c r="K30" i="1"/>
  <c r="J30" i="1"/>
  <c r="O30" i="1"/>
  <c r="N30" i="1"/>
  <c r="R30" i="1"/>
  <c r="M30" i="1"/>
  <c r="Q30" i="1"/>
  <c r="P30" i="1"/>
  <c r="T15" i="1"/>
  <c r="S15" i="1"/>
  <c r="V31" i="1" l="1"/>
  <c r="V30" i="1"/>
  <c r="S20" i="1"/>
  <c r="L15" i="1"/>
  <c r="J12" i="1"/>
  <c r="K12" i="1"/>
  <c r="L12" i="1"/>
  <c r="M12" i="1"/>
  <c r="N12" i="1"/>
  <c r="O12" i="1"/>
  <c r="P12" i="1"/>
  <c r="Q12" i="1"/>
  <c r="R12" i="1"/>
  <c r="R11" i="1"/>
  <c r="P11" i="1"/>
  <c r="O11" i="1"/>
  <c r="N11" i="1"/>
  <c r="M11" i="1"/>
  <c r="L11" i="1"/>
  <c r="K11" i="1"/>
  <c r="J11" i="1"/>
  <c r="U41" i="1"/>
  <c r="V41" i="1" s="1"/>
  <c r="U40" i="1"/>
  <c r="V40" i="1" s="1"/>
  <c r="U29" i="1"/>
  <c r="U28" i="1"/>
  <c r="U26" i="1"/>
  <c r="U27" i="1"/>
  <c r="Q11" i="1"/>
  <c r="T22" i="1"/>
  <c r="T23" i="1"/>
  <c r="T24" i="1"/>
  <c r="T25" i="1"/>
  <c r="J10" i="1"/>
  <c r="K10" i="1"/>
  <c r="L10" i="1"/>
  <c r="M10" i="1"/>
  <c r="P10" i="1"/>
  <c r="Q10" i="1"/>
  <c r="J13" i="1"/>
  <c r="K13" i="1"/>
  <c r="L13" i="1"/>
  <c r="M13" i="1"/>
  <c r="N13" i="1"/>
  <c r="O13" i="1"/>
  <c r="P13" i="1"/>
  <c r="Q13" i="1"/>
  <c r="R13" i="1"/>
  <c r="J15" i="1"/>
  <c r="K15" i="1"/>
  <c r="M15" i="1"/>
  <c r="P15" i="1"/>
  <c r="Q15" i="1"/>
  <c r="N16" i="1"/>
  <c r="O16" i="1"/>
  <c r="R16" i="1"/>
  <c r="J19" i="1"/>
  <c r="K19" i="1"/>
  <c r="L19" i="1"/>
  <c r="M19" i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J21" i="1"/>
  <c r="K21" i="1"/>
  <c r="L21" i="1"/>
  <c r="M21" i="1"/>
  <c r="Q21" i="1"/>
  <c r="L9" i="1"/>
  <c r="O9" i="1"/>
  <c r="R9" i="1"/>
  <c r="J9" i="1"/>
  <c r="K9" i="1"/>
  <c r="M9" i="1"/>
  <c r="P9" i="1"/>
  <c r="N9" i="1"/>
  <c r="Q9" i="1" l="1"/>
  <c r="V9" i="1" s="1"/>
  <c r="N47" i="1"/>
  <c r="V12" i="1"/>
  <c r="V15" i="1"/>
  <c r="O47" i="1"/>
  <c r="V21" i="1"/>
  <c r="V22" i="1"/>
  <c r="V25" i="1"/>
  <c r="K8" i="1"/>
  <c r="L8" i="1"/>
  <c r="M8" i="1"/>
  <c r="P47" i="1"/>
  <c r="Q8" i="1"/>
  <c r="J8" i="1"/>
  <c r="H9" i="1"/>
  <c r="H10" i="1"/>
  <c r="H11" i="1"/>
  <c r="H12" i="1"/>
  <c r="H13" i="1"/>
  <c r="H15" i="1"/>
  <c r="H16" i="1"/>
  <c r="H19" i="1"/>
  <c r="H20" i="1"/>
  <c r="H21" i="1"/>
  <c r="H22" i="1"/>
  <c r="H25" i="1"/>
  <c r="H8" i="1"/>
  <c r="H47" i="1" l="1"/>
  <c r="Q47" i="1"/>
  <c r="V16" i="1"/>
  <c r="V20" i="1"/>
  <c r="U47" i="1"/>
  <c r="V13" i="1"/>
  <c r="M47" i="1"/>
  <c r="V23" i="1"/>
  <c r="L47" i="1"/>
  <c r="R47" i="1"/>
  <c r="K47" i="1"/>
  <c r="V10" i="1"/>
  <c r="J47" i="1"/>
  <c r="V8" i="1"/>
  <c r="V11" i="1"/>
  <c r="V19" i="1" l="1"/>
  <c r="V47" i="1" s="1"/>
  <c r="T47" i="1"/>
</calcChain>
</file>

<file path=xl/sharedStrings.xml><?xml version="1.0" encoding="utf-8"?>
<sst xmlns="http://schemas.openxmlformats.org/spreadsheetml/2006/main" count="183" uniqueCount="125">
  <si>
    <t>№ п/п</t>
  </si>
  <si>
    <t>Поставщик, № договора</t>
  </si>
  <si>
    <t>Наим.услуг</t>
  </si>
  <si>
    <t>Период</t>
  </si>
  <si>
    <t>ГТК</t>
  </si>
  <si>
    <t>АТП</t>
  </si>
  <si>
    <t>Всего затрат</t>
  </si>
  <si>
    <t>Затраты по проекту</t>
  </si>
  <si>
    <t>Электронные проходные</t>
  </si>
  <si>
    <t>Подразделение</t>
  </si>
  <si>
    <t>Точка</t>
  </si>
  <si>
    <t>1. Управление предприятия</t>
  </si>
  <si>
    <t>2. АТП</t>
  </si>
  <si>
    <t>3. Цохв</t>
  </si>
  <si>
    <t>4. АБК(ЦОхв)</t>
  </si>
  <si>
    <t>5. ЦДиСхр</t>
  </si>
  <si>
    <t>6. АБК(Энергоуправление, связь)</t>
  </si>
  <si>
    <t>7. Здание Рудоуправления</t>
  </si>
  <si>
    <t>8. Здание ЖДЦ</t>
  </si>
  <si>
    <t>9. Станция северная(здание поста ЭЦ)</t>
  </si>
  <si>
    <t>Управление</t>
  </si>
  <si>
    <t>ОК</t>
  </si>
  <si>
    <t>ЭУ</t>
  </si>
  <si>
    <t>ОИТ</t>
  </si>
  <si>
    <t>Ответственный</t>
  </si>
  <si>
    <t>Тетенков В.А.</t>
  </si>
  <si>
    <t>Турникет с планками Антипаника</t>
  </si>
  <si>
    <t>Hikvision p-stor license</t>
  </si>
  <si>
    <t>Hikcentral-p-Acs/1door</t>
  </si>
  <si>
    <t>июль 2021 г</t>
  </si>
  <si>
    <t>ТОО "SNRG", Договор № 02-1-13/2021/1375 от 21 июля 2021 г.</t>
  </si>
  <si>
    <t>Терминал с распознаванием лиц и измерением температуры тела</t>
  </si>
  <si>
    <t>Биометрический терминал с распознаванием лиц</t>
  </si>
  <si>
    <t>Стойки для крепления терминалов</t>
  </si>
  <si>
    <t>IP камера 2Мп</t>
  </si>
  <si>
    <t>Алкотестер Динго для проходных</t>
  </si>
  <si>
    <t>Контроллер</t>
  </si>
  <si>
    <t>SVC V-3000-F-LCD</t>
  </si>
  <si>
    <t>SVC V-800-F</t>
  </si>
  <si>
    <t>Коммутатор 4-портовый PoE + 2 uplink</t>
  </si>
  <si>
    <t xml:space="preserve">Коммутатор 16-портовый PoE </t>
  </si>
  <si>
    <t>Блок питания 12В, 3А</t>
  </si>
  <si>
    <t>Стойка для терминала и алкотестера</t>
  </si>
  <si>
    <t>пульт для управления турникетом</t>
  </si>
  <si>
    <t xml:space="preserve"> i5-8400 3.4 GHz MB ASRock</t>
  </si>
  <si>
    <t>Монитор 21.5"</t>
  </si>
  <si>
    <t>Жесткий диск 4 Тб</t>
  </si>
  <si>
    <t>Windows 10 Home edition</t>
  </si>
  <si>
    <t>Контроль доступа - ПО для управления</t>
  </si>
  <si>
    <t>Учет рабочего времени</t>
  </si>
  <si>
    <t>Модуль посетителей</t>
  </si>
  <si>
    <t>Модуль видео</t>
  </si>
  <si>
    <t>Технический директор АО "Костанайские минералы"</t>
  </si>
  <si>
    <t>Смагулов А.Р.</t>
  </si>
  <si>
    <t>__________</t>
  </si>
  <si>
    <t>Количество</t>
  </si>
  <si>
    <t>19</t>
  </si>
  <si>
    <t>7</t>
  </si>
  <si>
    <t>11</t>
  </si>
  <si>
    <t>8</t>
  </si>
  <si>
    <t>3</t>
  </si>
  <si>
    <t>1</t>
  </si>
  <si>
    <t>16</t>
  </si>
  <si>
    <t>СА</t>
  </si>
  <si>
    <t>ноябрь 2020 г</t>
  </si>
  <si>
    <t>ТОО "SNRG", Договор № 02-1-13/2020/1948 от 2 ноября 2020 г.</t>
  </si>
  <si>
    <t>Сабыралиева С.М.</t>
  </si>
  <si>
    <t>Пульты: 5 штук на складе, нужно перенести в турникеты, кроме управы и АБК фабрики.</t>
  </si>
  <si>
    <t>Стойки для терминалов: нужно найти на складе, должно быть 5 штук резервных.</t>
  </si>
  <si>
    <t>Юсупов Е.К.</t>
  </si>
  <si>
    <t>Захаренко Т.Л.</t>
  </si>
  <si>
    <t>Чильдинов А.К.</t>
  </si>
  <si>
    <t>Принять к учету согласно приказа № _____ от 10.01.2022 со сроком службы  ____5____  лет</t>
  </si>
  <si>
    <t>Тулигенов А.А.</t>
  </si>
  <si>
    <t>Алейникова Т.В.</t>
  </si>
  <si>
    <t>Блоки питания: 4 штуки на складе, 1 из управления, нужно перенести в турникеты. По 1 шт где турникет.</t>
  </si>
  <si>
    <t>Электронные проходные (турникет)
Услуги по ремонту и капвложениям</t>
  </si>
  <si>
    <t>декабрь 2021 г</t>
  </si>
  <si>
    <t>Квакуха Владимир Юрьевич ИП, Договор № 02-1-13/2021/2169 от 21.12.2021 г.</t>
  </si>
  <si>
    <t>Цена за 1 ед, без НДС</t>
  </si>
  <si>
    <t>Цена за 1 ед, с НДС</t>
  </si>
  <si>
    <t>555984,00</t>
  </si>
  <si>
    <t>572751,77</t>
  </si>
  <si>
    <t>193270,63</t>
  </si>
  <si>
    <t>28571,43</t>
  </si>
  <si>
    <t>26475,43</t>
  </si>
  <si>
    <t>456825,00</t>
  </si>
  <si>
    <t>79860,00</t>
  </si>
  <si>
    <t>96800,00</t>
  </si>
  <si>
    <t>41200,00</t>
  </si>
  <si>
    <t>16767,77</t>
  </si>
  <si>
    <t>263871,77</t>
  </si>
  <si>
    <t>8500,00</t>
  </si>
  <si>
    <t>20000,00</t>
  </si>
  <si>
    <t>28000,00</t>
  </si>
  <si>
    <t>289560,00</t>
  </si>
  <si>
    <t>61776,00</t>
  </si>
  <si>
    <t>62920,00</t>
  </si>
  <si>
    <t>70000,00</t>
  </si>
  <si>
    <t>194153,14</t>
  </si>
  <si>
    <t>269117,83</t>
  </si>
  <si>
    <t>107323,54</t>
  </si>
  <si>
    <t>172580,57</t>
  </si>
  <si>
    <t>1,00</t>
  </si>
  <si>
    <t>30000,00</t>
  </si>
  <si>
    <t>Сумма,тенге, без НДС</t>
  </si>
  <si>
    <t>Операция (бухгалтерский и налоговый учет) 00000006450 от 01.10.2021 23:59:59</t>
  </si>
  <si>
    <t>Электронные проходные (турникет)
Заработная плата производственная</t>
  </si>
  <si>
    <t>SNRG ТОО
№02-1-13/2020/2168 от 07.12.2020г.</t>
  </si>
  <si>
    <t>Поступление ТМЗ и услуг 00000004643 от 12.05.2021 8:00:00
Монтажные работы</t>
  </si>
  <si>
    <t>Поступление ТМЗ и услуг 00000004604 от 10.06.2021 8:00:00
Пусконаладочные работы</t>
  </si>
  <si>
    <t>Электронные проходные (турникет)
Отчисления ОСМС</t>
  </si>
  <si>
    <t>Электронные проходные (турникет)
Социальные отчисления</t>
  </si>
  <si>
    <t>Электронные проходные (турникет)
Социальный налог</t>
  </si>
  <si>
    <t>Электронные проходные (турникет)
Запчасти к электрическому оборудованию</t>
  </si>
  <si>
    <t>Требование-накладная 00000000724 от 01.04.2021 23:59:00
Списаны ТМЦ</t>
  </si>
  <si>
    <t>Бокс оптический ОК-ОРБ-8-4FC (FC simplex адаптеры)
Управление == Тетенков В.А.</t>
  </si>
  <si>
    <t>Щит с монтажной панелью ЩМПг- 65.50.22 (ЩРНМ-3) IP54 EKF Basic (650*500*220)
Управление == Тетенков В.А.</t>
  </si>
  <si>
    <t>Щит с монтажной панелью ЩМП 04-2 IP54 (400*300*220) RUCELF
Управление == Тетенков В.А.</t>
  </si>
  <si>
    <t>Выключатель автоматический ВА 47-29 2P 16 A, 4.5 кА
Управление == Тетенков В.А.</t>
  </si>
  <si>
    <t>DIN-рейка DNR-2-100
Управление == Тетенков В.А.</t>
  </si>
  <si>
    <t>Щит с монтажной панелью ЩМП 08 У2 IP54 650х500х220 (навесной)
Управление == Тетенков В.А.</t>
  </si>
  <si>
    <t>Щит ЩМП-8 с монтажной панелью навесной 650х500х220
Управление == Тетенков В.А.</t>
  </si>
  <si>
    <t>Резник Г.И.</t>
  </si>
  <si>
    <t>Списание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</si>
</sst>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2" fillId="3" borderId="0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/>
    <xf numFmtId="0" fontId="2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2" fillId="0" borderId="0" xfId="0" applyNumberFormat="1" applyFont="1" applyBorder="1"/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right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2" fontId="2" fillId="3" borderId="6" xfId="0" applyNumberFormat="1" applyFont="1" applyFill="1" applyBorder="1" applyAlignment="1">
      <alignment horizontal="right" vertical="center"/>
    </xf>
    <xf numFmtId="2" fontId="2" fillId="3" borderId="7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2" fontId="2" fillId="3" borderId="11" xfId="0" applyNumberFormat="1" applyFont="1" applyFill="1" applyBorder="1" applyAlignment="1">
      <alignment horizontal="right" vertical="center"/>
    </xf>
    <xf numFmtId="2" fontId="2" fillId="3" borderId="12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right" vertical="center" wrapText="1"/>
    </xf>
    <xf numFmtId="0" fontId="2" fillId="0" borderId="17" xfId="0" applyFont="1" applyFill="1" applyBorder="1" applyAlignment="1">
      <alignment horizontal="right" vertical="center" wrapText="1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7" xfId="0" applyFont="1" applyBorder="1"/>
    <xf numFmtId="0" fontId="2" fillId="0" borderId="12" xfId="0" applyFont="1" applyBorder="1"/>
    <xf numFmtId="0" fontId="4" fillId="0" borderId="1" xfId="0" applyFont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2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right" vertical="center" wrapText="1"/>
    </xf>
    <xf numFmtId="2" fontId="2" fillId="6" borderId="6" xfId="0" applyNumberFormat="1" applyFont="1" applyFill="1" applyBorder="1" applyAlignment="1">
      <alignment horizontal="right" vertical="center" wrapText="1"/>
    </xf>
    <xf numFmtId="0" fontId="5" fillId="0" borderId="18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2" fontId="2" fillId="2" borderId="9" xfId="0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right" vertical="top" wrapText="1"/>
    </xf>
    <xf numFmtId="0" fontId="7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 2" xfId="1" xr:uid="{D75861C2-4245-4596-AB4E-C0656B7275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V80"/>
  <sheetViews>
    <sheetView tabSelected="1" zoomScale="85" zoomScaleNormal="85" workbookViewId="0">
      <selection activeCell="C12" sqref="C12"/>
    </sheetView>
  </sheetViews>
  <sheetFormatPr defaultRowHeight="12.75" x14ac:dyDescent="0.2"/>
  <cols>
    <col min="1" max="1" width="6.42578125" style="15" bestFit="1" customWidth="1"/>
    <col min="2" max="2" width="53.42578125" style="15" bestFit="1" customWidth="1"/>
    <col min="3" max="3" width="56.5703125" style="15" bestFit="1" customWidth="1"/>
    <col min="4" max="4" width="13.42578125" style="15" bestFit="1" customWidth="1"/>
    <col min="5" max="5" width="16.85546875" style="15" bestFit="1" customWidth="1"/>
    <col min="6" max="6" width="19.140625" style="15" bestFit="1" customWidth="1"/>
    <col min="7" max="7" width="10.42578125" style="15" bestFit="1" customWidth="1"/>
    <col min="8" max="8" width="19.140625" style="15" bestFit="1" customWidth="1"/>
    <col min="9" max="9" width="14.28515625" style="15" bestFit="1" customWidth="1"/>
    <col min="10" max="10" width="16.140625" style="15" bestFit="1" customWidth="1"/>
    <col min="11" max="11" width="10.7109375" style="15" bestFit="1" customWidth="1"/>
    <col min="12" max="12" width="12.7109375" style="15" bestFit="1" customWidth="1"/>
    <col min="13" max="13" width="12.7109375" style="25" bestFit="1" customWidth="1"/>
    <col min="14" max="14" width="13.5703125" style="25" bestFit="1" customWidth="1"/>
    <col min="15" max="15" width="14.42578125" style="25" bestFit="1" customWidth="1"/>
    <col min="16" max="16" width="14.5703125" style="25" bestFit="1" customWidth="1"/>
    <col min="17" max="17" width="10.7109375" style="25" bestFit="1" customWidth="1"/>
    <col min="18" max="18" width="13.85546875" style="25" bestFit="1" customWidth="1"/>
    <col min="19" max="19" width="10.85546875" style="25" bestFit="1" customWidth="1"/>
    <col min="20" max="20" width="11.85546875" style="25" bestFit="1" customWidth="1"/>
    <col min="21" max="21" width="14.28515625" style="25" bestFit="1" customWidth="1"/>
    <col min="22" max="22" width="11.7109375" style="15" bestFit="1" customWidth="1"/>
    <col min="23" max="16384" width="9.140625" style="15"/>
  </cols>
  <sheetData>
    <row r="2" spans="1:22" x14ac:dyDescent="0.2">
      <c r="B2" s="16"/>
      <c r="C2" s="16" t="s">
        <v>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2" x14ac:dyDescent="0.2">
      <c r="B3" s="17"/>
      <c r="C3" s="17" t="s">
        <v>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2" ht="13.5" thickBot="1" x14ac:dyDescent="0.25"/>
    <row r="5" spans="1:22" ht="39" thickBot="1" x14ac:dyDescent="0.25">
      <c r="A5" s="52" t="s">
        <v>0</v>
      </c>
      <c r="B5" s="53" t="s">
        <v>1</v>
      </c>
      <c r="C5" s="53" t="s">
        <v>2</v>
      </c>
      <c r="D5" s="53" t="s">
        <v>3</v>
      </c>
      <c r="E5" s="53" t="s">
        <v>80</v>
      </c>
      <c r="F5" s="53" t="s">
        <v>79</v>
      </c>
      <c r="G5" s="53" t="s">
        <v>55</v>
      </c>
      <c r="H5" s="53" t="s">
        <v>105</v>
      </c>
      <c r="I5" s="53" t="s">
        <v>10</v>
      </c>
      <c r="J5" s="54" t="s">
        <v>11</v>
      </c>
      <c r="K5" s="54" t="s">
        <v>12</v>
      </c>
      <c r="L5" s="54" t="s">
        <v>13</v>
      </c>
      <c r="M5" s="54" t="s">
        <v>14</v>
      </c>
      <c r="N5" s="54" t="s">
        <v>15</v>
      </c>
      <c r="O5" s="54" t="s">
        <v>16</v>
      </c>
      <c r="P5" s="54" t="s">
        <v>17</v>
      </c>
      <c r="Q5" s="54" t="s">
        <v>18</v>
      </c>
      <c r="R5" s="54" t="s">
        <v>19</v>
      </c>
      <c r="S5" s="55" t="s">
        <v>63</v>
      </c>
      <c r="T5" s="53" t="s">
        <v>23</v>
      </c>
      <c r="U5" s="53" t="s">
        <v>23</v>
      </c>
      <c r="V5" s="71" t="s">
        <v>124</v>
      </c>
    </row>
    <row r="6" spans="1:22" x14ac:dyDescent="0.2">
      <c r="A6" s="50"/>
      <c r="B6" s="51"/>
      <c r="C6" s="51"/>
      <c r="D6" s="51"/>
      <c r="E6" s="51"/>
      <c r="F6" s="51"/>
      <c r="G6" s="51"/>
      <c r="H6" s="56"/>
      <c r="I6" s="4" t="s">
        <v>9</v>
      </c>
      <c r="J6" s="5" t="s">
        <v>20</v>
      </c>
      <c r="K6" s="5" t="s">
        <v>5</v>
      </c>
      <c r="L6" s="5" t="s">
        <v>21</v>
      </c>
      <c r="M6" s="5" t="s">
        <v>21</v>
      </c>
      <c r="N6" s="5" t="s">
        <v>21</v>
      </c>
      <c r="O6" s="5" t="s">
        <v>22</v>
      </c>
      <c r="P6" s="5" t="s">
        <v>4</v>
      </c>
      <c r="Q6" s="5" t="s">
        <v>4</v>
      </c>
      <c r="R6" s="5" t="s">
        <v>4</v>
      </c>
      <c r="S6" s="5" t="s">
        <v>20</v>
      </c>
      <c r="T6" s="5" t="s">
        <v>20</v>
      </c>
      <c r="U6" s="5" t="s">
        <v>20</v>
      </c>
      <c r="V6" s="58"/>
    </row>
    <row r="7" spans="1:22" ht="13.5" thickBot="1" x14ac:dyDescent="0.25">
      <c r="A7" s="35"/>
      <c r="B7" s="36"/>
      <c r="C7" s="36"/>
      <c r="D7" s="36"/>
      <c r="E7" s="36"/>
      <c r="F7" s="36"/>
      <c r="G7" s="36"/>
      <c r="H7" s="57"/>
      <c r="I7" s="6" t="s">
        <v>24</v>
      </c>
      <c r="J7" s="8" t="s">
        <v>66</v>
      </c>
      <c r="K7" s="8" t="s">
        <v>69</v>
      </c>
      <c r="L7" s="8" t="s">
        <v>70</v>
      </c>
      <c r="M7" s="8" t="s">
        <v>70</v>
      </c>
      <c r="N7" s="9" t="s">
        <v>71</v>
      </c>
      <c r="O7" s="9" t="s">
        <v>73</v>
      </c>
      <c r="P7" s="9"/>
      <c r="Q7" s="9"/>
      <c r="R7" s="9"/>
      <c r="S7" s="67" t="s">
        <v>123</v>
      </c>
      <c r="T7" s="9" t="s">
        <v>25</v>
      </c>
      <c r="U7" s="7" t="s">
        <v>74</v>
      </c>
      <c r="V7" s="59"/>
    </row>
    <row r="8" spans="1:22" x14ac:dyDescent="0.2">
      <c r="A8" s="80">
        <v>1</v>
      </c>
      <c r="B8" s="78" t="s">
        <v>65</v>
      </c>
      <c r="C8" s="61" t="s">
        <v>26</v>
      </c>
      <c r="D8" s="37" t="s">
        <v>64</v>
      </c>
      <c r="E8" s="38" t="s">
        <v>81</v>
      </c>
      <c r="F8" s="38">
        <v>496414.28571428568</v>
      </c>
      <c r="G8" s="39" t="s">
        <v>57</v>
      </c>
      <c r="H8" s="70">
        <f>F8*G8</f>
        <v>3474900</v>
      </c>
      <c r="I8" s="40"/>
      <c r="J8" s="41">
        <f>F8*1</f>
        <v>496414.28571428568</v>
      </c>
      <c r="K8" s="41">
        <f>F8*1</f>
        <v>496414.28571428568</v>
      </c>
      <c r="L8" s="41">
        <f>F8*3</f>
        <v>1489242.857142857</v>
      </c>
      <c r="M8" s="41">
        <f>F8*1</f>
        <v>496414.28571428568</v>
      </c>
      <c r="N8" s="41"/>
      <c r="O8" s="41"/>
      <c r="P8" s="41"/>
      <c r="Q8" s="41">
        <f>F8*1</f>
        <v>496414.28571428568</v>
      </c>
      <c r="R8" s="41"/>
      <c r="S8" s="41"/>
      <c r="T8" s="41"/>
      <c r="U8" s="41"/>
      <c r="V8" s="42">
        <f t="shared" ref="V8:V46" si="0">SUM(J8:U8)</f>
        <v>3474899.9999999991</v>
      </c>
    </row>
    <row r="9" spans="1:22" x14ac:dyDescent="0.2">
      <c r="A9" s="81"/>
      <c r="B9" s="79"/>
      <c r="C9" s="68" t="s">
        <v>31</v>
      </c>
      <c r="D9" s="1" t="s">
        <v>64</v>
      </c>
      <c r="E9" s="2" t="s">
        <v>82</v>
      </c>
      <c r="F9" s="2">
        <v>511385.5102040816</v>
      </c>
      <c r="G9" s="28" t="s">
        <v>58</v>
      </c>
      <c r="H9" s="69">
        <f t="shared" ref="H9:H46" si="1">F9*G9</f>
        <v>5625240.6122448975</v>
      </c>
      <c r="I9" s="29"/>
      <c r="J9" s="10">
        <f>F9*1</f>
        <v>511385.5102040816</v>
      </c>
      <c r="K9" s="10">
        <f>F9*1</f>
        <v>511385.5102040816</v>
      </c>
      <c r="L9" s="10">
        <f>F9*3</f>
        <v>1534156.5306122447</v>
      </c>
      <c r="M9" s="10">
        <f>F9*1</f>
        <v>511385.5102040816</v>
      </c>
      <c r="N9" s="10">
        <f>F9*1</f>
        <v>511385.5102040816</v>
      </c>
      <c r="O9" s="10">
        <f>F9*1</f>
        <v>511385.5102040816</v>
      </c>
      <c r="P9" s="10">
        <f>F9*1</f>
        <v>511385.5102040816</v>
      </c>
      <c r="Q9" s="10">
        <f t="shared" ref="Q9" si="2">F9*1</f>
        <v>511385.5102040816</v>
      </c>
      <c r="R9" s="10">
        <f>F9*1</f>
        <v>511385.5102040816</v>
      </c>
      <c r="S9" s="10"/>
      <c r="T9" s="10"/>
      <c r="U9" s="10"/>
      <c r="V9" s="43">
        <f t="shared" si="0"/>
        <v>5625240.6122448966</v>
      </c>
    </row>
    <row r="10" spans="1:22" x14ac:dyDescent="0.2">
      <c r="A10" s="81"/>
      <c r="B10" s="79"/>
      <c r="C10" s="62" t="s">
        <v>32</v>
      </c>
      <c r="D10" s="1" t="s">
        <v>64</v>
      </c>
      <c r="E10" s="2" t="s">
        <v>83</v>
      </c>
      <c r="F10" s="2">
        <v>172563.06122448976</v>
      </c>
      <c r="G10" s="28" t="s">
        <v>59</v>
      </c>
      <c r="H10" s="69">
        <f t="shared" si="1"/>
        <v>1380504.4897959181</v>
      </c>
      <c r="I10" s="29"/>
      <c r="J10" s="10">
        <f t="shared" ref="J10:J21" si="3">F10*1</f>
        <v>172563.06122448976</v>
      </c>
      <c r="K10" s="10">
        <f t="shared" ref="K10:K21" si="4">F10*1</f>
        <v>172563.06122448976</v>
      </c>
      <c r="L10" s="10">
        <f t="shared" ref="L10:L21" si="5">F10*3</f>
        <v>517689.18367346929</v>
      </c>
      <c r="M10" s="10">
        <f t="shared" ref="M10:M21" si="6">F10*1</f>
        <v>172563.06122448976</v>
      </c>
      <c r="N10" s="10"/>
      <c r="O10" s="10"/>
      <c r="P10" s="10">
        <f t="shared" ref="P10:P20" si="7">F10*1</f>
        <v>172563.06122448976</v>
      </c>
      <c r="Q10" s="10">
        <f t="shared" ref="Q10:Q21" si="8">F10*1</f>
        <v>172563.06122448976</v>
      </c>
      <c r="R10" s="10"/>
      <c r="S10" s="10"/>
      <c r="T10" s="10"/>
      <c r="U10" s="10"/>
      <c r="V10" s="43">
        <f t="shared" si="0"/>
        <v>1380504.4897959179</v>
      </c>
    </row>
    <row r="11" spans="1:22" x14ac:dyDescent="0.2">
      <c r="A11" s="81"/>
      <c r="B11" s="79"/>
      <c r="C11" s="62" t="s">
        <v>33</v>
      </c>
      <c r="D11" s="1" t="s">
        <v>64</v>
      </c>
      <c r="E11" s="2" t="s">
        <v>84</v>
      </c>
      <c r="F11" s="2">
        <v>25510.204081632648</v>
      </c>
      <c r="G11" s="28" t="s">
        <v>56</v>
      </c>
      <c r="H11" s="69">
        <f t="shared" si="1"/>
        <v>484693.8775510203</v>
      </c>
      <c r="I11" s="29"/>
      <c r="J11" s="10">
        <f>F11*2</f>
        <v>51020.408163265296</v>
      </c>
      <c r="K11" s="10">
        <f>F11*2</f>
        <v>51020.408163265296</v>
      </c>
      <c r="L11" s="10">
        <f>F11*6</f>
        <v>153061.22448979589</v>
      </c>
      <c r="M11" s="10">
        <f>F11*2</f>
        <v>51020.408163265296</v>
      </c>
      <c r="N11" s="10">
        <f>F11*1</f>
        <v>25510.204081632648</v>
      </c>
      <c r="O11" s="10">
        <f>F11*1</f>
        <v>25510.204081632648</v>
      </c>
      <c r="P11" s="10">
        <f>F11*2</f>
        <v>51020.408163265296</v>
      </c>
      <c r="Q11" s="10">
        <f>F11*2</f>
        <v>51020.408163265296</v>
      </c>
      <c r="R11" s="10">
        <f>F11*1</f>
        <v>25510.204081632648</v>
      </c>
      <c r="S11" s="10"/>
      <c r="T11" s="10"/>
      <c r="U11" s="10"/>
      <c r="V11" s="43">
        <f t="shared" si="0"/>
        <v>484693.87755102036</v>
      </c>
    </row>
    <row r="12" spans="1:22" x14ac:dyDescent="0.2">
      <c r="A12" s="81"/>
      <c r="B12" s="79"/>
      <c r="C12" s="62" t="s">
        <v>34</v>
      </c>
      <c r="D12" s="1" t="s">
        <v>64</v>
      </c>
      <c r="E12" s="2" t="s">
        <v>85</v>
      </c>
      <c r="F12" s="2">
        <v>23638.775510204076</v>
      </c>
      <c r="G12" s="28" t="s">
        <v>56</v>
      </c>
      <c r="H12" s="69">
        <f t="shared" si="1"/>
        <v>449136.73469387746</v>
      </c>
      <c r="I12" s="29"/>
      <c r="J12" s="10">
        <f>F12*2</f>
        <v>47277.551020408151</v>
      </c>
      <c r="K12" s="10">
        <f>F12*2</f>
        <v>47277.551020408151</v>
      </c>
      <c r="L12" s="10">
        <f>F12*6</f>
        <v>141832.65306122444</v>
      </c>
      <c r="M12" s="10">
        <f>F12*2</f>
        <v>47277.551020408151</v>
      </c>
      <c r="N12" s="10">
        <f>F12*1</f>
        <v>23638.775510204076</v>
      </c>
      <c r="O12" s="10">
        <f>F12*1</f>
        <v>23638.775510204076</v>
      </c>
      <c r="P12" s="10">
        <f>F12*2</f>
        <v>47277.551020408151</v>
      </c>
      <c r="Q12" s="10">
        <f>F12*2</f>
        <v>47277.551020408151</v>
      </c>
      <c r="R12" s="10">
        <f>F12*1</f>
        <v>23638.775510204076</v>
      </c>
      <c r="S12" s="10"/>
      <c r="T12" s="10"/>
      <c r="U12" s="10"/>
      <c r="V12" s="43">
        <f t="shared" si="0"/>
        <v>449136.73469387746</v>
      </c>
    </row>
    <row r="13" spans="1:22" x14ac:dyDescent="0.2">
      <c r="A13" s="81"/>
      <c r="B13" s="79"/>
      <c r="C13" s="62" t="s">
        <v>35</v>
      </c>
      <c r="D13" s="1" t="s">
        <v>64</v>
      </c>
      <c r="E13" s="2" t="s">
        <v>86</v>
      </c>
      <c r="F13" s="2">
        <v>407879.46428571426</v>
      </c>
      <c r="G13" s="28" t="s">
        <v>58</v>
      </c>
      <c r="H13" s="69">
        <f t="shared" si="1"/>
        <v>4486674.1071428573</v>
      </c>
      <c r="I13" s="29"/>
      <c r="J13" s="10">
        <f t="shared" si="3"/>
        <v>407879.46428571426</v>
      </c>
      <c r="K13" s="10">
        <f t="shared" si="4"/>
        <v>407879.46428571426</v>
      </c>
      <c r="L13" s="10">
        <f t="shared" si="5"/>
        <v>1223638.3928571427</v>
      </c>
      <c r="M13" s="10">
        <f t="shared" si="6"/>
        <v>407879.46428571426</v>
      </c>
      <c r="N13" s="10">
        <f t="shared" ref="N13:N20" si="9">F13*1</f>
        <v>407879.46428571426</v>
      </c>
      <c r="O13" s="10">
        <f t="shared" ref="O13:O20" si="10">F13*1</f>
        <v>407879.46428571426</v>
      </c>
      <c r="P13" s="10">
        <f t="shared" si="7"/>
        <v>407879.46428571426</v>
      </c>
      <c r="Q13" s="10">
        <f t="shared" si="8"/>
        <v>407879.46428571426</v>
      </c>
      <c r="R13" s="10">
        <f>F13*1</f>
        <v>407879.46428571426</v>
      </c>
      <c r="S13" s="10"/>
      <c r="T13" s="10"/>
      <c r="U13" s="10"/>
      <c r="V13" s="43">
        <f t="shared" si="0"/>
        <v>4486674.1071428563</v>
      </c>
    </row>
    <row r="14" spans="1:22" x14ac:dyDescent="0.2">
      <c r="A14" s="81"/>
      <c r="B14" s="79"/>
      <c r="C14" s="63" t="s">
        <v>36</v>
      </c>
      <c r="D14" s="72" t="s">
        <v>64</v>
      </c>
      <c r="E14" s="73" t="s">
        <v>87</v>
      </c>
      <c r="F14" s="73">
        <v>71303.57142857142</v>
      </c>
      <c r="G14" s="74" t="s">
        <v>59</v>
      </c>
      <c r="H14" s="75"/>
      <c r="I14" s="76"/>
      <c r="J14" s="73">
        <f t="shared" si="3"/>
        <v>71303.57142857142</v>
      </c>
      <c r="K14" s="73">
        <f t="shared" si="4"/>
        <v>71303.57142857142</v>
      </c>
      <c r="L14" s="73">
        <f t="shared" si="5"/>
        <v>213910.71428571426</v>
      </c>
      <c r="M14" s="73">
        <f t="shared" si="6"/>
        <v>71303.57142857142</v>
      </c>
      <c r="N14" s="73"/>
      <c r="O14" s="73"/>
      <c r="P14" s="73">
        <f t="shared" si="7"/>
        <v>71303.57142857142</v>
      </c>
      <c r="Q14" s="73">
        <f t="shared" si="8"/>
        <v>71303.57142857142</v>
      </c>
      <c r="R14" s="73"/>
      <c r="S14" s="73"/>
      <c r="T14" s="73"/>
      <c r="U14" s="73"/>
      <c r="V14" s="77"/>
    </row>
    <row r="15" spans="1:22" x14ac:dyDescent="0.2">
      <c r="A15" s="81"/>
      <c r="B15" s="79"/>
      <c r="C15" s="65" t="s">
        <v>37</v>
      </c>
      <c r="D15" s="1" t="s">
        <v>64</v>
      </c>
      <c r="E15" s="2" t="s">
        <v>88</v>
      </c>
      <c r="F15" s="2">
        <v>86428.57142857142</v>
      </c>
      <c r="G15" s="28" t="s">
        <v>59</v>
      </c>
      <c r="H15" s="69">
        <f t="shared" si="1"/>
        <v>691428.57142857136</v>
      </c>
      <c r="I15" s="29"/>
      <c r="J15" s="10">
        <f t="shared" si="3"/>
        <v>86428.57142857142</v>
      </c>
      <c r="K15" s="10">
        <f t="shared" si="4"/>
        <v>86428.57142857142</v>
      </c>
      <c r="L15" s="10">
        <f>F15*1</f>
        <v>86428.57142857142</v>
      </c>
      <c r="M15" s="10">
        <f t="shared" si="6"/>
        <v>86428.57142857142</v>
      </c>
      <c r="N15" s="10"/>
      <c r="O15" s="10"/>
      <c r="P15" s="10">
        <f t="shared" si="7"/>
        <v>86428.57142857142</v>
      </c>
      <c r="Q15" s="10">
        <f t="shared" si="8"/>
        <v>86428.57142857142</v>
      </c>
      <c r="R15" s="10"/>
      <c r="S15" s="10">
        <f>F15*1</f>
        <v>86428.57142857142</v>
      </c>
      <c r="T15" s="10">
        <f>F15*1</f>
        <v>86428.57142857142</v>
      </c>
      <c r="U15" s="10"/>
      <c r="V15" s="43">
        <f t="shared" si="0"/>
        <v>691428.57142857136</v>
      </c>
    </row>
    <row r="16" spans="1:22" x14ac:dyDescent="0.2">
      <c r="A16" s="81"/>
      <c r="B16" s="79"/>
      <c r="C16" s="66" t="s">
        <v>38</v>
      </c>
      <c r="D16" s="1" t="s">
        <v>64</v>
      </c>
      <c r="E16" s="2" t="s">
        <v>89</v>
      </c>
      <c r="F16" s="2">
        <v>36785.714285714283</v>
      </c>
      <c r="G16" s="28" t="s">
        <v>60</v>
      </c>
      <c r="H16" s="69">
        <f t="shared" si="1"/>
        <v>110357.14285714284</v>
      </c>
      <c r="I16" s="29"/>
      <c r="J16" s="10"/>
      <c r="K16" s="10"/>
      <c r="L16" s="10"/>
      <c r="M16" s="10"/>
      <c r="N16" s="10">
        <f t="shared" si="9"/>
        <v>36785.714285714283</v>
      </c>
      <c r="O16" s="10">
        <f t="shared" si="10"/>
        <v>36785.714285714283</v>
      </c>
      <c r="P16" s="10"/>
      <c r="Q16" s="10"/>
      <c r="R16" s="10">
        <f>F16*1</f>
        <v>36785.714285714283</v>
      </c>
      <c r="S16" s="10"/>
      <c r="T16" s="10"/>
      <c r="U16" s="10"/>
      <c r="V16" s="43">
        <f t="shared" si="0"/>
        <v>110357.14285714284</v>
      </c>
    </row>
    <row r="17" spans="1:22" x14ac:dyDescent="0.2">
      <c r="A17" s="81"/>
      <c r="B17" s="79"/>
      <c r="C17" s="63" t="s">
        <v>39</v>
      </c>
      <c r="D17" s="72" t="s">
        <v>64</v>
      </c>
      <c r="E17" s="73" t="s">
        <v>90</v>
      </c>
      <c r="F17" s="73">
        <v>14971.224489795917</v>
      </c>
      <c r="G17" s="74" t="s">
        <v>59</v>
      </c>
      <c r="H17" s="75"/>
      <c r="I17" s="76"/>
      <c r="J17" s="73">
        <f t="shared" si="3"/>
        <v>14971.224489795917</v>
      </c>
      <c r="K17" s="73">
        <f t="shared" si="4"/>
        <v>14971.224489795917</v>
      </c>
      <c r="L17" s="73"/>
      <c r="M17" s="73">
        <f t="shared" si="6"/>
        <v>14971.224489795917</v>
      </c>
      <c r="N17" s="73">
        <f t="shared" si="9"/>
        <v>14971.224489795917</v>
      </c>
      <c r="O17" s="73">
        <f t="shared" si="10"/>
        <v>14971.224489795917</v>
      </c>
      <c r="P17" s="73">
        <f t="shared" si="7"/>
        <v>14971.224489795917</v>
      </c>
      <c r="Q17" s="73">
        <f t="shared" si="8"/>
        <v>14971.224489795917</v>
      </c>
      <c r="R17" s="73">
        <f>F17*1</f>
        <v>14971.224489795917</v>
      </c>
      <c r="S17" s="73"/>
      <c r="T17" s="73"/>
      <c r="U17" s="73"/>
      <c r="V17" s="77"/>
    </row>
    <row r="18" spans="1:22" x14ac:dyDescent="0.2">
      <c r="A18" s="81"/>
      <c r="B18" s="79"/>
      <c r="C18" s="63" t="s">
        <v>40</v>
      </c>
      <c r="D18" s="72" t="s">
        <v>64</v>
      </c>
      <c r="E18" s="73" t="s">
        <v>91</v>
      </c>
      <c r="F18" s="73">
        <v>235599.79591836734</v>
      </c>
      <c r="G18" s="74" t="s">
        <v>61</v>
      </c>
      <c r="H18" s="75"/>
      <c r="I18" s="76"/>
      <c r="J18" s="73"/>
      <c r="K18" s="73"/>
      <c r="L18" s="73">
        <f>F18*1</f>
        <v>235599.79591836734</v>
      </c>
      <c r="M18" s="73"/>
      <c r="N18" s="73"/>
      <c r="O18" s="73"/>
      <c r="P18" s="73"/>
      <c r="Q18" s="73"/>
      <c r="R18" s="73"/>
      <c r="S18" s="73"/>
      <c r="T18" s="73"/>
      <c r="U18" s="73"/>
      <c r="V18" s="77"/>
    </row>
    <row r="19" spans="1:22" x14ac:dyDescent="0.2">
      <c r="A19" s="81"/>
      <c r="B19" s="79"/>
      <c r="C19" s="65" t="s">
        <v>41</v>
      </c>
      <c r="D19" s="1" t="s">
        <v>64</v>
      </c>
      <c r="E19" s="2" t="s">
        <v>92</v>
      </c>
      <c r="F19" s="2">
        <v>7589.2857142857138</v>
      </c>
      <c r="G19" s="30" t="s">
        <v>58</v>
      </c>
      <c r="H19" s="69">
        <f t="shared" si="1"/>
        <v>83482.142857142855</v>
      </c>
      <c r="I19" s="29"/>
      <c r="J19" s="10">
        <f t="shared" si="3"/>
        <v>7589.2857142857138</v>
      </c>
      <c r="K19" s="10">
        <f t="shared" si="4"/>
        <v>7589.2857142857138</v>
      </c>
      <c r="L19" s="10">
        <f t="shared" si="5"/>
        <v>22767.857142857141</v>
      </c>
      <c r="M19" s="10">
        <f t="shared" si="6"/>
        <v>7589.2857142857138</v>
      </c>
      <c r="N19" s="10">
        <f t="shared" si="9"/>
        <v>7589.2857142857138</v>
      </c>
      <c r="O19" s="10">
        <f t="shared" si="10"/>
        <v>7589.2857142857138</v>
      </c>
      <c r="P19" s="10">
        <f t="shared" si="7"/>
        <v>7589.2857142857138</v>
      </c>
      <c r="Q19" s="10">
        <f t="shared" si="8"/>
        <v>7589.2857142857138</v>
      </c>
      <c r="R19" s="10">
        <f>F19*1</f>
        <v>7589.2857142857138</v>
      </c>
      <c r="S19" s="10"/>
      <c r="T19" s="31"/>
      <c r="U19" s="10"/>
      <c r="V19" s="43">
        <f t="shared" si="0"/>
        <v>83482.142857142826</v>
      </c>
    </row>
    <row r="20" spans="1:22" x14ac:dyDescent="0.2">
      <c r="A20" s="81"/>
      <c r="B20" s="79"/>
      <c r="C20" s="62" t="s">
        <v>42</v>
      </c>
      <c r="D20" s="1" t="s">
        <v>64</v>
      </c>
      <c r="E20" s="2" t="s">
        <v>93</v>
      </c>
      <c r="F20" s="2">
        <v>17857.142857142855</v>
      </c>
      <c r="G20" s="32" t="s">
        <v>62</v>
      </c>
      <c r="H20" s="69">
        <f t="shared" si="1"/>
        <v>285714.28571428568</v>
      </c>
      <c r="I20" s="29"/>
      <c r="J20" s="10">
        <f t="shared" si="3"/>
        <v>17857.142857142855</v>
      </c>
      <c r="K20" s="10">
        <f t="shared" si="4"/>
        <v>17857.142857142855</v>
      </c>
      <c r="L20" s="10">
        <f t="shared" si="5"/>
        <v>53571.428571428565</v>
      </c>
      <c r="M20" s="10">
        <f t="shared" si="6"/>
        <v>17857.142857142855</v>
      </c>
      <c r="N20" s="10">
        <f t="shared" si="9"/>
        <v>17857.142857142855</v>
      </c>
      <c r="O20" s="10">
        <f t="shared" si="10"/>
        <v>17857.142857142855</v>
      </c>
      <c r="P20" s="10">
        <f t="shared" si="7"/>
        <v>17857.142857142855</v>
      </c>
      <c r="Q20" s="10">
        <f t="shared" si="8"/>
        <v>17857.142857142855</v>
      </c>
      <c r="R20" s="10">
        <f>F20*1</f>
        <v>17857.142857142855</v>
      </c>
      <c r="S20" s="10">
        <f>F20*5</f>
        <v>89285.714285714275</v>
      </c>
      <c r="T20" s="31"/>
      <c r="U20" s="10"/>
      <c r="V20" s="43">
        <f t="shared" si="0"/>
        <v>285714.28571428562</v>
      </c>
    </row>
    <row r="21" spans="1:22" x14ac:dyDescent="0.2">
      <c r="A21" s="81"/>
      <c r="B21" s="79"/>
      <c r="C21" s="62" t="s">
        <v>43</v>
      </c>
      <c r="D21" s="1" t="s">
        <v>64</v>
      </c>
      <c r="E21" s="2" t="s">
        <v>94</v>
      </c>
      <c r="F21" s="2">
        <v>24999.999999999996</v>
      </c>
      <c r="G21" s="30" t="s">
        <v>57</v>
      </c>
      <c r="H21" s="69">
        <f t="shared" si="1"/>
        <v>174999.99999999997</v>
      </c>
      <c r="I21" s="29"/>
      <c r="J21" s="10">
        <f t="shared" si="3"/>
        <v>24999.999999999996</v>
      </c>
      <c r="K21" s="10">
        <f t="shared" si="4"/>
        <v>24999.999999999996</v>
      </c>
      <c r="L21" s="10">
        <f t="shared" si="5"/>
        <v>74999.999999999985</v>
      </c>
      <c r="M21" s="10">
        <f t="shared" si="6"/>
        <v>24999.999999999996</v>
      </c>
      <c r="N21" s="10"/>
      <c r="O21" s="10"/>
      <c r="P21" s="10"/>
      <c r="Q21" s="10">
        <f t="shared" si="8"/>
        <v>24999.999999999996</v>
      </c>
      <c r="R21" s="10"/>
      <c r="S21" s="10"/>
      <c r="T21" s="10"/>
      <c r="U21" s="10"/>
      <c r="V21" s="43">
        <f t="shared" si="0"/>
        <v>174999.99999999997</v>
      </c>
    </row>
    <row r="22" spans="1:22" x14ac:dyDescent="0.2">
      <c r="A22" s="81"/>
      <c r="B22" s="79"/>
      <c r="C22" s="65" t="s">
        <v>44</v>
      </c>
      <c r="D22" s="1" t="s">
        <v>64</v>
      </c>
      <c r="E22" s="2" t="s">
        <v>95</v>
      </c>
      <c r="F22" s="2">
        <v>258535.71428571426</v>
      </c>
      <c r="G22" s="28" t="s">
        <v>61</v>
      </c>
      <c r="H22" s="69">
        <f t="shared" si="1"/>
        <v>258535.71428571426</v>
      </c>
      <c r="I22" s="2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>
        <f>F22*1</f>
        <v>258535.71428571426</v>
      </c>
      <c r="U22" s="10"/>
      <c r="V22" s="43">
        <f t="shared" si="0"/>
        <v>258535.71428571426</v>
      </c>
    </row>
    <row r="23" spans="1:22" x14ac:dyDescent="0.2">
      <c r="A23" s="81"/>
      <c r="B23" s="79"/>
      <c r="C23" s="62" t="s">
        <v>45</v>
      </c>
      <c r="D23" s="1" t="s">
        <v>64</v>
      </c>
      <c r="E23" s="2" t="s">
        <v>96</v>
      </c>
      <c r="F23" s="2">
        <v>55157.142857142848</v>
      </c>
      <c r="G23" s="28" t="s">
        <v>61</v>
      </c>
      <c r="H23" s="69">
        <f t="shared" si="1"/>
        <v>55157.142857142848</v>
      </c>
      <c r="I23" s="2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>
        <f>F23*1</f>
        <v>55157.142857142848</v>
      </c>
      <c r="U23" s="10"/>
      <c r="V23" s="43">
        <f t="shared" si="0"/>
        <v>55157.142857142848</v>
      </c>
    </row>
    <row r="24" spans="1:22" x14ac:dyDescent="0.2">
      <c r="A24" s="81"/>
      <c r="B24" s="79"/>
      <c r="C24" s="63" t="s">
        <v>46</v>
      </c>
      <c r="D24" s="72" t="s">
        <v>64</v>
      </c>
      <c r="E24" s="73" t="s">
        <v>97</v>
      </c>
      <c r="F24" s="73">
        <v>56178.57142857142</v>
      </c>
      <c r="G24" s="74" t="s">
        <v>61</v>
      </c>
      <c r="H24" s="75"/>
      <c r="I24" s="76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>
        <f>F24*1</f>
        <v>56178.57142857142</v>
      </c>
      <c r="U24" s="73"/>
      <c r="V24" s="77"/>
    </row>
    <row r="25" spans="1:22" x14ac:dyDescent="0.2">
      <c r="A25" s="81"/>
      <c r="B25" s="79"/>
      <c r="C25" s="65" t="s">
        <v>47</v>
      </c>
      <c r="D25" s="1" t="s">
        <v>64</v>
      </c>
      <c r="E25" s="2" t="s">
        <v>98</v>
      </c>
      <c r="F25" s="2">
        <v>62499.999999999993</v>
      </c>
      <c r="G25" s="28" t="s">
        <v>61</v>
      </c>
      <c r="H25" s="69">
        <f t="shared" si="1"/>
        <v>62499.999999999993</v>
      </c>
      <c r="I25" s="2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>
        <f>F25*1</f>
        <v>62499.999999999993</v>
      </c>
      <c r="U25" s="10"/>
      <c r="V25" s="43">
        <f t="shared" si="0"/>
        <v>62499.999999999993</v>
      </c>
    </row>
    <row r="26" spans="1:22" x14ac:dyDescent="0.2">
      <c r="A26" s="81"/>
      <c r="B26" s="79"/>
      <c r="C26" s="63" t="s">
        <v>48</v>
      </c>
      <c r="D26" s="72" t="s">
        <v>64</v>
      </c>
      <c r="E26" s="73" t="s">
        <v>99</v>
      </c>
      <c r="F26" s="73">
        <v>173351.02040816325</v>
      </c>
      <c r="G26" s="74" t="s">
        <v>61</v>
      </c>
      <c r="H26" s="75"/>
      <c r="I26" s="76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>
        <f>F26*1</f>
        <v>173351.02040816325</v>
      </c>
      <c r="V26" s="77"/>
    </row>
    <row r="27" spans="1:22" x14ac:dyDescent="0.2">
      <c r="A27" s="81"/>
      <c r="B27" s="79"/>
      <c r="C27" s="63" t="s">
        <v>49</v>
      </c>
      <c r="D27" s="72" t="s">
        <v>64</v>
      </c>
      <c r="E27" s="73" t="s">
        <v>100</v>
      </c>
      <c r="F27" s="73">
        <v>240283.77551020408</v>
      </c>
      <c r="G27" s="74" t="s">
        <v>61</v>
      </c>
      <c r="H27" s="75"/>
      <c r="I27" s="76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>
        <f>F27*1</f>
        <v>240283.77551020408</v>
      </c>
      <c r="V27" s="77"/>
    </row>
    <row r="28" spans="1:22" x14ac:dyDescent="0.2">
      <c r="A28" s="81"/>
      <c r="B28" s="79"/>
      <c r="C28" s="63" t="s">
        <v>50</v>
      </c>
      <c r="D28" s="72" t="s">
        <v>64</v>
      </c>
      <c r="E28" s="73" t="s">
        <v>101</v>
      </c>
      <c r="F28" s="73">
        <v>95824.591836734675</v>
      </c>
      <c r="G28" s="74" t="s">
        <v>61</v>
      </c>
      <c r="H28" s="75"/>
      <c r="I28" s="76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>
        <f>F28*1</f>
        <v>95824.591836734675</v>
      </c>
      <c r="V28" s="77"/>
    </row>
    <row r="29" spans="1:22" x14ac:dyDescent="0.2">
      <c r="A29" s="81"/>
      <c r="B29" s="79"/>
      <c r="C29" s="63" t="s">
        <v>51</v>
      </c>
      <c r="D29" s="72" t="s">
        <v>64</v>
      </c>
      <c r="E29" s="73" t="s">
        <v>102</v>
      </c>
      <c r="F29" s="73">
        <v>154089.79591836734</v>
      </c>
      <c r="G29" s="74" t="s">
        <v>61</v>
      </c>
      <c r="H29" s="75"/>
      <c r="I29" s="76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>
        <f>F29*1</f>
        <v>154089.79591836734</v>
      </c>
      <c r="V29" s="77"/>
    </row>
    <row r="30" spans="1:22" ht="25.5" x14ac:dyDescent="0.2">
      <c r="A30" s="81">
        <v>2</v>
      </c>
      <c r="B30" s="84" t="s">
        <v>108</v>
      </c>
      <c r="C30" s="64" t="s">
        <v>109</v>
      </c>
      <c r="D30" s="1"/>
      <c r="E30" s="2"/>
      <c r="F30" s="33">
        <v>972619.05</v>
      </c>
      <c r="G30" s="34">
        <v>1</v>
      </c>
      <c r="H30" s="69">
        <f t="shared" si="1"/>
        <v>972619.05</v>
      </c>
      <c r="I30" s="29"/>
      <c r="J30" s="10">
        <f>H30/11</f>
        <v>88419.913636363635</v>
      </c>
      <c r="K30" s="10">
        <f>H30/11</f>
        <v>88419.913636363635</v>
      </c>
      <c r="L30" s="10">
        <f>H30/11*3</f>
        <v>265259.74090909091</v>
      </c>
      <c r="M30" s="10">
        <f>H30/11</f>
        <v>88419.913636363635</v>
      </c>
      <c r="N30" s="10">
        <f>H30/11</f>
        <v>88419.913636363635</v>
      </c>
      <c r="O30" s="10">
        <f>H30/11</f>
        <v>88419.913636363635</v>
      </c>
      <c r="P30" s="10">
        <f>H30/11</f>
        <v>88419.913636363635</v>
      </c>
      <c r="Q30" s="10">
        <f>H30/11</f>
        <v>88419.913636363635</v>
      </c>
      <c r="R30" s="10">
        <f>H30/11</f>
        <v>88419.913636363635</v>
      </c>
      <c r="S30" s="10"/>
      <c r="T30" s="10"/>
      <c r="U30" s="10"/>
      <c r="V30" s="43">
        <f t="shared" si="0"/>
        <v>972619.04999999981</v>
      </c>
    </row>
    <row r="31" spans="1:22" ht="25.5" x14ac:dyDescent="0.2">
      <c r="A31" s="81"/>
      <c r="B31" s="84"/>
      <c r="C31" s="64" t="s">
        <v>110</v>
      </c>
      <c r="D31" s="1"/>
      <c r="E31" s="2"/>
      <c r="F31" s="33">
        <v>970833.34</v>
      </c>
      <c r="G31" s="34">
        <v>1</v>
      </c>
      <c r="H31" s="69">
        <f t="shared" si="1"/>
        <v>970833.34</v>
      </c>
      <c r="I31" s="29"/>
      <c r="J31" s="10">
        <f>H31/11</f>
        <v>88257.576363636355</v>
      </c>
      <c r="K31" s="10">
        <f>H31/11*3</f>
        <v>264772.72909090907</v>
      </c>
      <c r="L31" s="10">
        <f>H31/11</f>
        <v>88257.576363636355</v>
      </c>
      <c r="M31" s="10">
        <f>H31/11</f>
        <v>88257.576363636355</v>
      </c>
      <c r="N31" s="10">
        <f>H31/11</f>
        <v>88257.576363636355</v>
      </c>
      <c r="O31" s="10">
        <f>H31/11</f>
        <v>88257.576363636355</v>
      </c>
      <c r="P31" s="10">
        <f>H31/11</f>
        <v>88257.576363636355</v>
      </c>
      <c r="Q31" s="10">
        <f>H31/11</f>
        <v>88257.576363636355</v>
      </c>
      <c r="R31" s="10">
        <f>H31/11</f>
        <v>88257.576363636355</v>
      </c>
      <c r="S31" s="10"/>
      <c r="T31" s="10"/>
      <c r="U31" s="10"/>
      <c r="V31" s="43">
        <f t="shared" si="0"/>
        <v>970833.34000000008</v>
      </c>
    </row>
    <row r="32" spans="1:22" ht="25.5" x14ac:dyDescent="0.2">
      <c r="A32" s="44"/>
      <c r="B32" s="60" t="s">
        <v>115</v>
      </c>
      <c r="C32" s="64" t="s">
        <v>116</v>
      </c>
      <c r="D32" s="14"/>
      <c r="E32" s="2"/>
      <c r="F32" s="33">
        <v>24746.67</v>
      </c>
      <c r="G32" s="34">
        <v>1</v>
      </c>
      <c r="H32" s="69">
        <f t="shared" si="1"/>
        <v>24746.67</v>
      </c>
      <c r="I32" s="2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>
        <f>H32*1</f>
        <v>24746.67</v>
      </c>
      <c r="U32" s="10"/>
      <c r="V32" s="43">
        <f t="shared" si="0"/>
        <v>24746.67</v>
      </c>
    </row>
    <row r="33" spans="1:22" ht="38.25" x14ac:dyDescent="0.2">
      <c r="A33" s="44"/>
      <c r="B33" s="60" t="s">
        <v>115</v>
      </c>
      <c r="C33" s="64" t="s">
        <v>117</v>
      </c>
      <c r="D33" s="14"/>
      <c r="E33" s="2"/>
      <c r="F33" s="33">
        <v>32000</v>
      </c>
      <c r="G33" s="34">
        <v>1</v>
      </c>
      <c r="H33" s="69">
        <f t="shared" si="1"/>
        <v>32000</v>
      </c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>
        <f t="shared" ref="T33:T39" si="11">H33*1</f>
        <v>32000</v>
      </c>
      <c r="U33" s="10"/>
      <c r="V33" s="43">
        <f t="shared" si="0"/>
        <v>32000</v>
      </c>
    </row>
    <row r="34" spans="1:22" ht="25.5" x14ac:dyDescent="0.2">
      <c r="A34" s="44"/>
      <c r="B34" s="60" t="s">
        <v>115</v>
      </c>
      <c r="C34" s="64" t="s">
        <v>118</v>
      </c>
      <c r="D34" s="14"/>
      <c r="E34" s="2"/>
      <c r="F34" s="33">
        <v>63000</v>
      </c>
      <c r="G34" s="34">
        <v>1</v>
      </c>
      <c r="H34" s="69">
        <f t="shared" si="1"/>
        <v>63000</v>
      </c>
      <c r="I34" s="2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>
        <f t="shared" si="11"/>
        <v>63000</v>
      </c>
      <c r="U34" s="10"/>
      <c r="V34" s="43">
        <f t="shared" si="0"/>
        <v>63000</v>
      </c>
    </row>
    <row r="35" spans="1:22" ht="25.5" x14ac:dyDescent="0.2">
      <c r="A35" s="44"/>
      <c r="B35" s="60" t="s">
        <v>115</v>
      </c>
      <c r="C35" s="64" t="s">
        <v>119</v>
      </c>
      <c r="D35" s="14"/>
      <c r="E35" s="2"/>
      <c r="F35" s="33">
        <v>5480</v>
      </c>
      <c r="G35" s="34">
        <v>1</v>
      </c>
      <c r="H35" s="69">
        <f t="shared" si="1"/>
        <v>5480</v>
      </c>
      <c r="I35" s="2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>
        <f t="shared" si="11"/>
        <v>5480</v>
      </c>
      <c r="U35" s="10"/>
      <c r="V35" s="43">
        <f t="shared" si="0"/>
        <v>5480</v>
      </c>
    </row>
    <row r="36" spans="1:22" ht="25.5" x14ac:dyDescent="0.2">
      <c r="A36" s="44"/>
      <c r="B36" s="60" t="s">
        <v>115</v>
      </c>
      <c r="C36" s="64" t="s">
        <v>120</v>
      </c>
      <c r="D36" s="14"/>
      <c r="E36" s="2"/>
      <c r="F36" s="33">
        <v>2400</v>
      </c>
      <c r="G36" s="34">
        <v>1</v>
      </c>
      <c r="H36" s="69">
        <f t="shared" si="1"/>
        <v>2400</v>
      </c>
      <c r="I36" s="2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>
        <f t="shared" si="11"/>
        <v>2400</v>
      </c>
      <c r="U36" s="10"/>
      <c r="V36" s="43">
        <f t="shared" si="0"/>
        <v>2400</v>
      </c>
    </row>
    <row r="37" spans="1:22" ht="38.25" x14ac:dyDescent="0.2">
      <c r="A37" s="44"/>
      <c r="B37" s="60" t="s">
        <v>115</v>
      </c>
      <c r="C37" s="64" t="s">
        <v>121</v>
      </c>
      <c r="D37" s="14"/>
      <c r="E37" s="2"/>
      <c r="F37" s="33">
        <v>20930</v>
      </c>
      <c r="G37" s="34">
        <v>1</v>
      </c>
      <c r="H37" s="69">
        <f t="shared" si="1"/>
        <v>20930</v>
      </c>
      <c r="I37" s="2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>
        <f t="shared" si="11"/>
        <v>20930</v>
      </c>
      <c r="U37" s="10"/>
      <c r="V37" s="43">
        <f t="shared" si="0"/>
        <v>20930</v>
      </c>
    </row>
    <row r="38" spans="1:22" ht="25.5" x14ac:dyDescent="0.2">
      <c r="A38" s="44"/>
      <c r="B38" s="60" t="s">
        <v>115</v>
      </c>
      <c r="C38" s="64" t="s">
        <v>122</v>
      </c>
      <c r="D38" s="14"/>
      <c r="E38" s="2"/>
      <c r="F38" s="33">
        <v>20930</v>
      </c>
      <c r="G38" s="34">
        <v>1</v>
      </c>
      <c r="H38" s="69">
        <f t="shared" si="1"/>
        <v>20930</v>
      </c>
      <c r="I38" s="2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>
        <f t="shared" si="11"/>
        <v>20930</v>
      </c>
      <c r="U38" s="10"/>
      <c r="V38" s="43">
        <f t="shared" si="0"/>
        <v>20930</v>
      </c>
    </row>
    <row r="39" spans="1:22" ht="25.5" x14ac:dyDescent="0.2">
      <c r="A39" s="44"/>
      <c r="B39" s="60" t="s">
        <v>106</v>
      </c>
      <c r="C39" s="64" t="s">
        <v>114</v>
      </c>
      <c r="D39" s="1"/>
      <c r="F39" s="33">
        <v>6890</v>
      </c>
      <c r="G39" s="34">
        <v>1</v>
      </c>
      <c r="H39" s="69">
        <f t="shared" si="1"/>
        <v>6890</v>
      </c>
      <c r="I39" s="2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>
        <f t="shared" si="11"/>
        <v>6890</v>
      </c>
      <c r="U39" s="10"/>
      <c r="V39" s="43">
        <f t="shared" si="0"/>
        <v>6890</v>
      </c>
    </row>
    <row r="40" spans="1:22" x14ac:dyDescent="0.2">
      <c r="A40" s="81">
        <v>3</v>
      </c>
      <c r="B40" s="87" t="s">
        <v>30</v>
      </c>
      <c r="C40" s="64" t="s">
        <v>27</v>
      </c>
      <c r="D40" s="1" t="s">
        <v>29</v>
      </c>
      <c r="E40" s="2" t="s">
        <v>103</v>
      </c>
      <c r="F40" s="2">
        <v>0.89285714285714302</v>
      </c>
      <c r="G40" s="28" t="s">
        <v>56</v>
      </c>
      <c r="H40" s="69">
        <f t="shared" si="1"/>
        <v>16.964285714285719</v>
      </c>
      <c r="I40" s="2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>
        <f>F40*19</f>
        <v>16.964285714285719</v>
      </c>
      <c r="V40" s="43">
        <f t="shared" si="0"/>
        <v>16.964285714285719</v>
      </c>
    </row>
    <row r="41" spans="1:22" x14ac:dyDescent="0.2">
      <c r="A41" s="81"/>
      <c r="B41" s="87"/>
      <c r="C41" s="64" t="s">
        <v>28</v>
      </c>
      <c r="D41" s="1" t="s">
        <v>29</v>
      </c>
      <c r="E41" s="2" t="s">
        <v>104</v>
      </c>
      <c r="F41" s="2">
        <v>26785.714285714283</v>
      </c>
      <c r="G41" s="28" t="s">
        <v>60</v>
      </c>
      <c r="H41" s="69">
        <f t="shared" si="1"/>
        <v>80357.142857142841</v>
      </c>
      <c r="I41" s="2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>
        <f>F41*3</f>
        <v>80357.142857142841</v>
      </c>
      <c r="V41" s="43">
        <f t="shared" si="0"/>
        <v>80357.142857142841</v>
      </c>
    </row>
    <row r="42" spans="1:22" ht="25.5" x14ac:dyDescent="0.2">
      <c r="A42" s="44">
        <v>4</v>
      </c>
      <c r="B42" s="60" t="s">
        <v>106</v>
      </c>
      <c r="C42" s="64" t="s">
        <v>107</v>
      </c>
      <c r="D42" s="1"/>
      <c r="E42" s="2"/>
      <c r="F42" s="33">
        <v>11201.18</v>
      </c>
      <c r="G42" s="34">
        <v>1</v>
      </c>
      <c r="H42" s="69">
        <f t="shared" si="1"/>
        <v>11201.18</v>
      </c>
      <c r="I42" s="29"/>
      <c r="J42" s="10"/>
      <c r="K42" s="10"/>
      <c r="L42" s="10"/>
      <c r="M42" s="10"/>
      <c r="N42" s="10"/>
      <c r="O42" s="10"/>
      <c r="P42" s="10"/>
      <c r="Q42" s="10"/>
      <c r="R42" s="10">
        <f>H42*1</f>
        <v>11201.18</v>
      </c>
      <c r="S42" s="10"/>
      <c r="T42" s="10"/>
      <c r="U42" s="10"/>
      <c r="V42" s="43">
        <f t="shared" si="0"/>
        <v>11201.18</v>
      </c>
    </row>
    <row r="43" spans="1:22" ht="25.5" x14ac:dyDescent="0.2">
      <c r="A43" s="44"/>
      <c r="B43" s="60" t="s">
        <v>106</v>
      </c>
      <c r="C43" s="64" t="s">
        <v>111</v>
      </c>
      <c r="D43" s="1"/>
      <c r="E43" s="2"/>
      <c r="F43" s="33">
        <v>224.01</v>
      </c>
      <c r="G43" s="34">
        <v>1</v>
      </c>
      <c r="H43" s="69">
        <f t="shared" si="1"/>
        <v>224.01</v>
      </c>
      <c r="I43" s="29"/>
      <c r="J43" s="10"/>
      <c r="K43" s="10"/>
      <c r="L43" s="10"/>
      <c r="M43" s="10"/>
      <c r="N43" s="10"/>
      <c r="O43" s="10"/>
      <c r="P43" s="10"/>
      <c r="Q43" s="10"/>
      <c r="R43" s="10">
        <f t="shared" ref="R43:R45" si="12">H43*1</f>
        <v>224.01</v>
      </c>
      <c r="S43" s="10"/>
      <c r="T43" s="10"/>
      <c r="U43" s="10"/>
      <c r="V43" s="43">
        <f t="shared" si="0"/>
        <v>224.01</v>
      </c>
    </row>
    <row r="44" spans="1:22" ht="25.5" x14ac:dyDescent="0.2">
      <c r="A44" s="44"/>
      <c r="B44" s="60" t="s">
        <v>106</v>
      </c>
      <c r="C44" s="64" t="s">
        <v>112</v>
      </c>
      <c r="D44" s="1"/>
      <c r="E44" s="2"/>
      <c r="F44" s="33">
        <v>356.97</v>
      </c>
      <c r="G44" s="34">
        <v>1</v>
      </c>
      <c r="H44" s="69">
        <f t="shared" si="1"/>
        <v>356.97</v>
      </c>
      <c r="I44" s="29"/>
      <c r="J44" s="10"/>
      <c r="K44" s="10"/>
      <c r="L44" s="10"/>
      <c r="M44" s="10"/>
      <c r="N44" s="10"/>
      <c r="O44" s="10"/>
      <c r="P44" s="10"/>
      <c r="Q44" s="10"/>
      <c r="R44" s="10">
        <f t="shared" si="12"/>
        <v>356.97</v>
      </c>
      <c r="S44" s="10"/>
      <c r="T44" s="10"/>
      <c r="U44" s="10"/>
      <c r="V44" s="43">
        <f t="shared" si="0"/>
        <v>356.97</v>
      </c>
    </row>
    <row r="45" spans="1:22" ht="25.5" x14ac:dyDescent="0.2">
      <c r="A45" s="44"/>
      <c r="B45" s="60" t="s">
        <v>106</v>
      </c>
      <c r="C45" s="64" t="s">
        <v>113</v>
      </c>
      <c r="D45" s="1"/>
      <c r="E45" s="2"/>
      <c r="F45" s="33">
        <v>592.82000000000005</v>
      </c>
      <c r="G45" s="34">
        <v>1</v>
      </c>
      <c r="H45" s="69">
        <f t="shared" si="1"/>
        <v>592.82000000000005</v>
      </c>
      <c r="I45" s="29"/>
      <c r="J45" s="10"/>
      <c r="K45" s="10"/>
      <c r="L45" s="10"/>
      <c r="M45" s="10"/>
      <c r="N45" s="10"/>
      <c r="O45" s="10"/>
      <c r="P45" s="10"/>
      <c r="Q45" s="10"/>
      <c r="R45" s="10">
        <f t="shared" si="12"/>
        <v>592.82000000000005</v>
      </c>
      <c r="S45" s="10"/>
      <c r="T45" s="10"/>
      <c r="U45" s="10"/>
      <c r="V45" s="43">
        <f t="shared" si="0"/>
        <v>592.82000000000005</v>
      </c>
    </row>
    <row r="46" spans="1:22" ht="26.25" thickBot="1" x14ac:dyDescent="0.25">
      <c r="A46" s="44">
        <v>5</v>
      </c>
      <c r="B46" s="13" t="s">
        <v>78</v>
      </c>
      <c r="C46" s="64" t="s">
        <v>76</v>
      </c>
      <c r="D46" s="1" t="s">
        <v>77</v>
      </c>
      <c r="E46" s="2"/>
      <c r="F46" s="33">
        <v>165000</v>
      </c>
      <c r="G46" s="28">
        <v>1</v>
      </c>
      <c r="H46" s="69">
        <f t="shared" si="1"/>
        <v>165000</v>
      </c>
      <c r="I46" s="29"/>
      <c r="J46" s="10">
        <f>H46*1</f>
        <v>165000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43">
        <f t="shared" si="0"/>
        <v>165000</v>
      </c>
    </row>
    <row r="47" spans="1:22" ht="13.5" thickBot="1" x14ac:dyDescent="0.25">
      <c r="A47" s="85" t="s">
        <v>6</v>
      </c>
      <c r="B47" s="86"/>
      <c r="C47" s="86"/>
      <c r="D47" s="86"/>
      <c r="E47" s="48"/>
      <c r="F47" s="48"/>
      <c r="G47" s="49"/>
      <c r="H47" s="3">
        <f>SUM(H8:H46)</f>
        <v>20000902.968571428</v>
      </c>
      <c r="I47" s="45"/>
      <c r="J47" s="46">
        <f t="shared" ref="J47:R47" si="13">SUM(J8:J41)</f>
        <v>2086367.5665306121</v>
      </c>
      <c r="K47" s="46">
        <f t="shared" si="13"/>
        <v>2262882.7192578847</v>
      </c>
      <c r="L47" s="46">
        <f t="shared" si="13"/>
        <v>6100416.5264563998</v>
      </c>
      <c r="M47" s="46">
        <f t="shared" si="13"/>
        <v>2086367.5665306121</v>
      </c>
      <c r="N47" s="46">
        <f t="shared" si="13"/>
        <v>1222294.8114285714</v>
      </c>
      <c r="O47" s="46">
        <f t="shared" si="13"/>
        <v>1222294.8114285714</v>
      </c>
      <c r="P47" s="46">
        <f t="shared" si="13"/>
        <v>1564953.2808163264</v>
      </c>
      <c r="Q47" s="46">
        <f t="shared" si="13"/>
        <v>2086367.5665306121</v>
      </c>
      <c r="R47" s="46">
        <f t="shared" si="13"/>
        <v>1222294.8114285714</v>
      </c>
      <c r="S47" s="46"/>
      <c r="T47" s="46">
        <f>SUM(T8:T41)</f>
        <v>695176.66999999993</v>
      </c>
      <c r="U47" s="46">
        <f>SUM(U8:U41)</f>
        <v>743923.29081632651</v>
      </c>
      <c r="V47" s="47">
        <f>SUM(V8:V46)</f>
        <v>20000902.968571424</v>
      </c>
    </row>
    <row r="49" spans="2:21" ht="25.5" x14ac:dyDescent="0.2">
      <c r="C49" s="18" t="s">
        <v>72</v>
      </c>
      <c r="D49" s="19"/>
      <c r="E49" s="19"/>
      <c r="F49" s="19"/>
      <c r="G49" s="19"/>
      <c r="H49" s="19"/>
      <c r="I49" s="19"/>
      <c r="J49" s="19"/>
      <c r="K49" s="18"/>
      <c r="L49" s="18"/>
      <c r="M49" s="19"/>
      <c r="N49" s="19"/>
      <c r="O49" s="19"/>
      <c r="P49" s="19"/>
      <c r="Q49" s="19"/>
      <c r="R49" s="19"/>
      <c r="S49" s="19"/>
      <c r="T49" s="19"/>
      <c r="U49" s="19"/>
    </row>
    <row r="50" spans="2:21" x14ac:dyDescent="0.2">
      <c r="C50" s="20"/>
      <c r="D50" s="20"/>
      <c r="E50" s="20"/>
      <c r="F50" s="20"/>
      <c r="G50" s="20"/>
      <c r="H50" s="20"/>
      <c r="I50" s="21"/>
      <c r="J50" s="20"/>
      <c r="K50" s="22"/>
      <c r="L50" s="23"/>
      <c r="M50" s="20"/>
      <c r="N50" s="20"/>
      <c r="O50" s="20"/>
      <c r="P50" s="20"/>
      <c r="Q50" s="20"/>
      <c r="R50" s="20"/>
      <c r="S50" s="20"/>
      <c r="T50" s="20"/>
      <c r="U50" s="20"/>
    </row>
    <row r="51" spans="2:21" x14ac:dyDescent="0.2">
      <c r="C51" s="19" t="s">
        <v>52</v>
      </c>
      <c r="I51" s="19"/>
      <c r="J51" s="19"/>
      <c r="K51" s="18"/>
      <c r="L51" s="18"/>
      <c r="M51" s="19"/>
      <c r="N51" s="19"/>
      <c r="O51" s="19"/>
      <c r="P51" s="19"/>
      <c r="Q51" s="19"/>
      <c r="R51" s="19"/>
      <c r="S51" s="19"/>
      <c r="T51" s="19"/>
      <c r="U51" s="19"/>
    </row>
    <row r="52" spans="2:21" x14ac:dyDescent="0.2">
      <c r="D52" s="19" t="s">
        <v>54</v>
      </c>
      <c r="E52" s="19"/>
      <c r="F52" s="19"/>
      <c r="G52" s="19"/>
      <c r="H52" s="15" t="s">
        <v>53</v>
      </c>
      <c r="K52" s="24"/>
      <c r="L52" s="24"/>
    </row>
    <row r="55" spans="2:21" x14ac:dyDescent="0.2">
      <c r="B55" s="83" t="s">
        <v>75</v>
      </c>
      <c r="C55" s="83"/>
      <c r="D55" s="83"/>
      <c r="E55" s="26"/>
      <c r="J55" s="11"/>
    </row>
    <row r="56" spans="2:21" x14ac:dyDescent="0.2">
      <c r="B56" s="83" t="s">
        <v>67</v>
      </c>
      <c r="C56" s="83"/>
      <c r="D56" s="83"/>
      <c r="E56" s="26"/>
      <c r="J56" s="82"/>
      <c r="K56" s="82"/>
    </row>
    <row r="57" spans="2:21" x14ac:dyDescent="0.2">
      <c r="B57" s="83" t="s">
        <v>68</v>
      </c>
      <c r="C57" s="83"/>
      <c r="D57" s="83"/>
      <c r="E57" s="26"/>
      <c r="J57" s="11"/>
      <c r="K57" s="27"/>
    </row>
    <row r="59" spans="2:21" x14ac:dyDescent="0.2">
      <c r="B59" s="11"/>
      <c r="C59" s="11"/>
      <c r="J59" s="12"/>
      <c r="K59" s="27"/>
    </row>
    <row r="60" spans="2:21" x14ac:dyDescent="0.2">
      <c r="B60" s="11"/>
      <c r="C60" s="11"/>
    </row>
    <row r="61" spans="2:21" x14ac:dyDescent="0.2">
      <c r="B61" s="11"/>
    </row>
    <row r="62" spans="2:21" x14ac:dyDescent="0.2">
      <c r="B62" s="11"/>
    </row>
    <row r="63" spans="2:21" x14ac:dyDescent="0.2">
      <c r="B63" s="11"/>
    </row>
    <row r="64" spans="2:21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</sheetData>
  <mergeCells count="11">
    <mergeCell ref="B57:D57"/>
    <mergeCell ref="A47:D47"/>
    <mergeCell ref="B40:B41"/>
    <mergeCell ref="B8:B29"/>
    <mergeCell ref="A8:A29"/>
    <mergeCell ref="A40:A41"/>
    <mergeCell ref="A30:A31"/>
    <mergeCell ref="J56:K56"/>
    <mergeCell ref="B55:D55"/>
    <mergeCell ref="B56:D56"/>
    <mergeCell ref="B30:B31"/>
  </mergeCells>
  <phoneticPr fontId="6" type="noConversion"/>
  <pageMargins left="0.51181102362204722" right="0.31496062992125984" top="0.35433070866141736" bottom="0.35433070866141736" header="0.19685039370078741" footer="0.11811023622047245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Якушинская Е.В.</dc:creator>
  <cp:lastModifiedBy>Андриенко Б.Н.</cp:lastModifiedBy>
  <cp:lastPrinted>2018-12-07T04:01:00Z</cp:lastPrinted>
  <dcterms:created xsi:type="dcterms:W3CDTF">2018-12-07T03:59:44Z</dcterms:created>
  <dcterms:modified xsi:type="dcterms:W3CDTF">2022-01-14T09:05:49Z</dcterms:modified>
</cp:coreProperties>
</file>